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68D506B9-4E18-41A7-89CE-B69C198D220D}" xr6:coauthVersionLast="47" xr6:coauthVersionMax="47" xr10:uidLastSave="{00000000-0000-0000-0000-000000000000}"/>
  <bookViews>
    <workbookView xWindow="-110" yWindow="-110" windowWidth="19420" windowHeight="10560" tabRatio="665" activeTab="3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業務統計" sheetId="35" r:id="rId6"/>
    <sheet name="URS確認" sheetId="5" r:id="rId7"/>
    <sheet name="取消交易" sheetId="6" r:id="rId8"/>
    <sheet name="討論項目" sheetId="7" r:id="rId9"/>
    <sheet name="待辦事項" sheetId="12" r:id="rId10"/>
    <sheet name="後續討論" sheetId="10" r:id="rId11"/>
    <sheet name="User異動待排" sheetId="40" r:id="rId12"/>
    <sheet name="討論待辦tmp" sheetId="22" r:id="rId13"/>
    <sheet name="SIT_FT_2021tmp" sheetId="42" r:id="rId14"/>
    <sheet name="需二審tmp" sheetId="9" r:id="rId15"/>
    <sheet name="上線注意事項" sheetId="14" r:id="rId16"/>
    <sheet name="追蹤議題備註" sheetId="15" r:id="rId17"/>
    <sheet name="備註" sheetId="16" r:id="rId18"/>
    <sheet name="SKL放款" sheetId="17" r:id="rId19"/>
    <sheet name="URS確認tmp" sheetId="18" state="hidden" r:id="rId20"/>
    <sheet name="討論項目tmp" sheetId="19" state="hidden" r:id="rId21"/>
    <sheet name="待辦事項tmp" sheetId="20" state="hidden" r:id="rId22"/>
    <sheet name="下週會議" sheetId="28" state="hidden" r:id="rId23"/>
    <sheet name="會議回覆追蹤tmp" sheetId="29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13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4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2">[1]員工!#REF!</definedName>
    <definedName name="all" localSheetId="4">[1]員工!#REF!</definedName>
    <definedName name="all">[1]員工!#REF!</definedName>
    <definedName name="alltel" localSheetId="12">[1]員工!#REF!</definedName>
    <definedName name="alltel" localSheetId="4">[1]員工!#REF!</definedName>
    <definedName name="alltel">[1]員工!#REF!</definedName>
  </definedNames>
  <calcPr calcId="181029"/>
  <pivotCaches>
    <pivotCache cacheId="48" r:id="rId32"/>
    <pivotCache cacheId="52" r:id="rId33"/>
    <pivotCache cacheId="56" r:id="rId34"/>
    <pivotCache cacheId="60" r:id="rId35"/>
    <pivotCache cacheId="64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7" i="43" l="1"/>
  <c r="Y37" i="43"/>
  <c r="AB37" i="43"/>
  <c r="Z37" i="43"/>
  <c r="X37" i="43"/>
  <c r="I37" i="43"/>
  <c r="G37" i="43"/>
  <c r="F37" i="43"/>
  <c r="J37" i="43"/>
  <c r="H37" i="43"/>
  <c r="AX550" i="5"/>
  <c r="BG550" i="5" s="1"/>
  <c r="AW550" i="5"/>
  <c r="AV550" i="5"/>
  <c r="AU550" i="5"/>
  <c r="AT550" i="5"/>
  <c r="AS550" i="5"/>
  <c r="AR550" i="5"/>
  <c r="AJ550" i="5"/>
  <c r="AA550" i="5"/>
  <c r="AX549" i="5"/>
  <c r="BD549" i="5" s="1"/>
  <c r="AW549" i="5"/>
  <c r="AV549" i="5"/>
  <c r="AU549" i="5"/>
  <c r="AT549" i="5"/>
  <c r="AS549" i="5"/>
  <c r="AR549" i="5"/>
  <c r="AJ549" i="5"/>
  <c r="AA549" i="5"/>
  <c r="AY422" i="5"/>
  <c r="AY423" i="5"/>
  <c r="AY424" i="5"/>
  <c r="AY425" i="5"/>
  <c r="AY426" i="5"/>
  <c r="AY427" i="5"/>
  <c r="AY428" i="5"/>
  <c r="AY429" i="5"/>
  <c r="AY430" i="5"/>
  <c r="AY431" i="5"/>
  <c r="AY432" i="5"/>
  <c r="AY433" i="5"/>
  <c r="AY434" i="5"/>
  <c r="AY435" i="5"/>
  <c r="AY436" i="5"/>
  <c r="AY437" i="5"/>
  <c r="AY438" i="5"/>
  <c r="AY439" i="5"/>
  <c r="AY440" i="5"/>
  <c r="AY441" i="5"/>
  <c r="AY442" i="5"/>
  <c r="AY443" i="5"/>
  <c r="AY444" i="5"/>
  <c r="AY445" i="5"/>
  <c r="AY446" i="5"/>
  <c r="AY447" i="5"/>
  <c r="AY448" i="5"/>
  <c r="AY449" i="5"/>
  <c r="AY450" i="5"/>
  <c r="AY451" i="5"/>
  <c r="AY452" i="5"/>
  <c r="AY453" i="5"/>
  <c r="AY454" i="5"/>
  <c r="AY455" i="5"/>
  <c r="AY456" i="5"/>
  <c r="AY457" i="5"/>
  <c r="AY458" i="5"/>
  <c r="AY459" i="5"/>
  <c r="AY497" i="5"/>
  <c r="AY498" i="5"/>
  <c r="AY499" i="5"/>
  <c r="AY500" i="5"/>
  <c r="AY501" i="5"/>
  <c r="AY502" i="5"/>
  <c r="AY503" i="5"/>
  <c r="AY504" i="5"/>
  <c r="AY505" i="5"/>
  <c r="AY506" i="5"/>
  <c r="AY507" i="5"/>
  <c r="AY508" i="5"/>
  <c r="AY509" i="5"/>
  <c r="AY510" i="5"/>
  <c r="AY511" i="5"/>
  <c r="AY512" i="5"/>
  <c r="AY513" i="5"/>
  <c r="AY514" i="5"/>
  <c r="AY515" i="5"/>
  <c r="AY516" i="5"/>
  <c r="AY517" i="5"/>
  <c r="AY518" i="5"/>
  <c r="AY519" i="5"/>
  <c r="AY520" i="5"/>
  <c r="AY521" i="5"/>
  <c r="AY522" i="5"/>
  <c r="AY523" i="5"/>
  <c r="AY524" i="5"/>
  <c r="AY525" i="5"/>
  <c r="AY526" i="5"/>
  <c r="AY527" i="5"/>
  <c r="AY528" i="5"/>
  <c r="AY529" i="5"/>
  <c r="AY530" i="5"/>
  <c r="AY531" i="5"/>
  <c r="AY532" i="5"/>
  <c r="AY533" i="5"/>
  <c r="AY534" i="5"/>
  <c r="AY535" i="5"/>
  <c r="AY536" i="5"/>
  <c r="V4" i="33"/>
  <c r="V5" i="33"/>
  <c r="B12" i="33"/>
  <c r="B11" i="33"/>
  <c r="B9" i="33"/>
  <c r="B10" i="33"/>
  <c r="B8" i="33"/>
  <c r="B7" i="33"/>
  <c r="B6" i="33"/>
  <c r="B5" i="33"/>
  <c r="B4" i="33"/>
  <c r="V3" i="43"/>
  <c r="U5" i="43"/>
  <c r="U6" i="43"/>
  <c r="V6" i="43"/>
  <c r="W6" i="43"/>
  <c r="X6" i="43"/>
  <c r="Y6" i="43"/>
  <c r="Z6" i="43"/>
  <c r="AA6" i="43"/>
  <c r="AB6" i="43"/>
  <c r="AC6" i="43"/>
  <c r="AD6" i="43"/>
  <c r="AE6" i="43"/>
  <c r="U7" i="43"/>
  <c r="V7" i="43"/>
  <c r="W7" i="43"/>
  <c r="X7" i="43"/>
  <c r="Y7" i="43"/>
  <c r="Z7" i="43"/>
  <c r="AA7" i="43"/>
  <c r="AB7" i="43"/>
  <c r="AC7" i="43"/>
  <c r="AD7" i="43"/>
  <c r="AE7" i="43"/>
  <c r="U8" i="43"/>
  <c r="V8" i="43"/>
  <c r="W8" i="43"/>
  <c r="X8" i="43"/>
  <c r="Y8" i="43"/>
  <c r="Z8" i="43"/>
  <c r="AA8" i="43"/>
  <c r="AB8" i="43"/>
  <c r="AC8" i="43"/>
  <c r="AD8" i="43"/>
  <c r="AE8" i="43"/>
  <c r="U9" i="43"/>
  <c r="V9" i="43"/>
  <c r="W9" i="43"/>
  <c r="X9" i="43"/>
  <c r="Y9" i="43"/>
  <c r="Z9" i="43"/>
  <c r="AA9" i="43"/>
  <c r="AB9" i="43"/>
  <c r="AC9" i="43"/>
  <c r="AD9" i="43"/>
  <c r="AE9" i="43"/>
  <c r="U10" i="43"/>
  <c r="V10" i="43"/>
  <c r="W10" i="43"/>
  <c r="X10" i="43"/>
  <c r="Y10" i="43"/>
  <c r="Z10" i="43"/>
  <c r="AA10" i="43"/>
  <c r="AB10" i="43"/>
  <c r="AC10" i="43"/>
  <c r="AD10" i="43"/>
  <c r="AE10" i="43"/>
  <c r="U11" i="43"/>
  <c r="V11" i="43"/>
  <c r="W11" i="43"/>
  <c r="X11" i="43"/>
  <c r="Y11" i="43"/>
  <c r="Z11" i="43"/>
  <c r="AA11" i="43"/>
  <c r="AB11" i="43"/>
  <c r="AC11" i="43"/>
  <c r="AD11" i="43"/>
  <c r="AE11" i="43"/>
  <c r="U12" i="43"/>
  <c r="V12" i="43"/>
  <c r="W12" i="43"/>
  <c r="X12" i="43"/>
  <c r="Y12" i="43"/>
  <c r="Z12" i="43"/>
  <c r="AA12" i="43"/>
  <c r="AB12" i="43"/>
  <c r="AC12" i="43"/>
  <c r="AD12" i="43"/>
  <c r="AE12" i="43"/>
  <c r="U13" i="43"/>
  <c r="V13" i="43"/>
  <c r="W13" i="43"/>
  <c r="X13" i="43"/>
  <c r="Y13" i="43"/>
  <c r="Z13" i="43"/>
  <c r="AA13" i="43"/>
  <c r="AB13" i="43"/>
  <c r="AC13" i="43"/>
  <c r="AD13" i="43"/>
  <c r="AE13" i="43"/>
  <c r="U14" i="43"/>
  <c r="V14" i="43"/>
  <c r="W14" i="43"/>
  <c r="X14" i="43"/>
  <c r="Y14" i="43"/>
  <c r="Z14" i="43"/>
  <c r="AA14" i="43"/>
  <c r="AB14" i="43"/>
  <c r="AC14" i="43"/>
  <c r="AD14" i="43"/>
  <c r="AE14" i="43"/>
  <c r="U15" i="43"/>
  <c r="V15" i="43"/>
  <c r="W15" i="43"/>
  <c r="X15" i="43"/>
  <c r="Y15" i="43"/>
  <c r="Z15" i="43"/>
  <c r="AA15" i="43"/>
  <c r="AB15" i="43"/>
  <c r="AC15" i="43"/>
  <c r="AD15" i="43"/>
  <c r="AE15" i="43"/>
  <c r="U16" i="43"/>
  <c r="V16" i="43"/>
  <c r="W16" i="43"/>
  <c r="X16" i="43"/>
  <c r="Y16" i="43"/>
  <c r="Z16" i="43"/>
  <c r="AA16" i="43"/>
  <c r="AB16" i="43"/>
  <c r="AC16" i="43"/>
  <c r="AD16" i="43"/>
  <c r="AE16" i="43"/>
  <c r="AY563" i="5"/>
  <c r="AY562" i="5"/>
  <c r="AY561" i="5"/>
  <c r="AY560" i="5"/>
  <c r="AY558" i="5"/>
  <c r="AY555" i="5"/>
  <c r="AY420" i="5"/>
  <c r="AY419" i="5"/>
  <c r="AY416" i="5"/>
  <c r="AY415" i="5"/>
  <c r="AY414" i="5"/>
  <c r="AY411" i="5"/>
  <c r="AY410" i="5"/>
  <c r="AY408" i="5"/>
  <c r="AY407" i="5"/>
  <c r="AY406" i="5"/>
  <c r="AY405" i="5"/>
  <c r="AY404" i="5"/>
  <c r="AY327" i="5"/>
  <c r="AY326" i="5"/>
  <c r="AY325" i="5"/>
  <c r="AY324" i="5"/>
  <c r="AY323" i="5"/>
  <c r="AY322" i="5"/>
  <c r="D4" i="43"/>
  <c r="E4" i="43"/>
  <c r="F4" i="43"/>
  <c r="G4" i="43"/>
  <c r="H4" i="43"/>
  <c r="I4" i="43"/>
  <c r="J4" i="43"/>
  <c r="K4" i="43"/>
  <c r="C4" i="43"/>
  <c r="B3" i="43"/>
  <c r="D3" i="43"/>
  <c r="E3" i="43"/>
  <c r="F3" i="43"/>
  <c r="G3" i="43"/>
  <c r="H3" i="43"/>
  <c r="I3" i="43"/>
  <c r="J3" i="43"/>
  <c r="K3" i="43"/>
  <c r="L3" i="43"/>
  <c r="M3" i="43"/>
  <c r="C3" i="43"/>
  <c r="A4" i="43"/>
  <c r="A5" i="43"/>
  <c r="A6" i="43"/>
  <c r="A7" i="43"/>
  <c r="A8" i="43"/>
  <c r="A9" i="43"/>
  <c r="A10" i="43"/>
  <c r="A11" i="43"/>
  <c r="A12" i="43"/>
  <c r="A13" i="43"/>
  <c r="A14" i="43"/>
  <c r="A15" i="43"/>
  <c r="A16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AX257" i="5"/>
  <c r="BG257" i="5" s="1"/>
  <c r="AR257" i="5"/>
  <c r="AJ257" i="5"/>
  <c r="AA257" i="5"/>
  <c r="P257" i="5"/>
  <c r="AT257" i="5" s="1"/>
  <c r="Q544" i="5"/>
  <c r="P545" i="5"/>
  <c r="AV545" i="5" s="1"/>
  <c r="AA545" i="5"/>
  <c r="AJ545" i="5"/>
  <c r="AR545" i="5"/>
  <c r="AX545" i="5"/>
  <c r="BE545" i="5" s="1"/>
  <c r="C47" i="35"/>
  <c r="BB566" i="5"/>
  <c r="BB567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AF14" i="43" l="1"/>
  <c r="AF6" i="43"/>
  <c r="BE549" i="5"/>
  <c r="BF549" i="5"/>
  <c r="BG549" i="5"/>
  <c r="BD550" i="5"/>
  <c r="BE550" i="5"/>
  <c r="BF550" i="5"/>
  <c r="AF12" i="43"/>
  <c r="AF13" i="43"/>
  <c r="AF15" i="43"/>
  <c r="AF7" i="43"/>
  <c r="AF8" i="43"/>
  <c r="AF11" i="43"/>
  <c r="AF16" i="43"/>
  <c r="AF10" i="43"/>
  <c r="AF9" i="43"/>
  <c r="B16" i="33"/>
  <c r="N15" i="43"/>
  <c r="N13" i="43"/>
  <c r="N11" i="43"/>
  <c r="N9" i="43"/>
  <c r="N7" i="43"/>
  <c r="N16" i="43"/>
  <c r="N14" i="43"/>
  <c r="N12" i="43"/>
  <c r="N10" i="43"/>
  <c r="N8" i="43"/>
  <c r="N6" i="43"/>
  <c r="AU257" i="5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51" i="5"/>
  <c r="BG551" i="5" s="1"/>
  <c r="AX552" i="5"/>
  <c r="BG552" i="5" s="1"/>
  <c r="AX553" i="5"/>
  <c r="BG553" i="5" s="1"/>
  <c r="AX554" i="5"/>
  <c r="BG554" i="5" s="1"/>
  <c r="AX555" i="5"/>
  <c r="BG555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562" i="5"/>
  <c r="BG562" i="5" s="1"/>
  <c r="AX563" i="5"/>
  <c r="BG563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2" i="5"/>
  <c r="BF562" i="5"/>
  <c r="BE562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61" i="5"/>
  <c r="BF561" i="5"/>
  <c r="BE561" i="5"/>
  <c r="BD553" i="5"/>
  <c r="BF553" i="5"/>
  <c r="BE553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60" i="5"/>
  <c r="BF560" i="5"/>
  <c r="BE560" i="5"/>
  <c r="BD552" i="5"/>
  <c r="BF552" i="5"/>
  <c r="BE552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59" i="5"/>
  <c r="BF559" i="5"/>
  <c r="BE559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57" i="5"/>
  <c r="BF557" i="5"/>
  <c r="BE557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4" i="5"/>
  <c r="BF554" i="5"/>
  <c r="BE554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51" i="5"/>
  <c r="BF551" i="5"/>
  <c r="BE551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58" i="5"/>
  <c r="BF558" i="5"/>
  <c r="BE558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56" i="5"/>
  <c r="BF556" i="5"/>
  <c r="BE556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3" i="5"/>
  <c r="BF563" i="5"/>
  <c r="BE563" i="5"/>
  <c r="BD555" i="5"/>
  <c r="BF555" i="5"/>
  <c r="BE555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5" i="5" l="1"/>
  <c r="BG566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5" i="5"/>
  <c r="BF565" i="5"/>
  <c r="BF566" i="5" s="1"/>
  <c r="BD565" i="5"/>
  <c r="BD567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66" i="5"/>
  <c r="BE567" i="5"/>
  <c r="BH565" i="5"/>
  <c r="BD566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66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3" i="5"/>
  <c r="AA563" i="5"/>
  <c r="AJ563" i="5"/>
  <c r="AR563" i="5"/>
  <c r="AU562" i="5"/>
  <c r="AA562" i="5"/>
  <c r="AJ562" i="5"/>
  <c r="AR562" i="5"/>
  <c r="AT561" i="5"/>
  <c r="AA561" i="5"/>
  <c r="AJ561" i="5"/>
  <c r="AR561" i="5"/>
  <c r="AS560" i="5"/>
  <c r="AA560" i="5"/>
  <c r="AJ560" i="5"/>
  <c r="AR560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3" i="5"/>
  <c r="AS563" i="5"/>
  <c r="AW563" i="5"/>
  <c r="AV563" i="5"/>
  <c r="AT562" i="5"/>
  <c r="AS562" i="5"/>
  <c r="AW562" i="5"/>
  <c r="AV562" i="5"/>
  <c r="AS561" i="5"/>
  <c r="AW561" i="5"/>
  <c r="AV561" i="5"/>
  <c r="AU561" i="5"/>
  <c r="AW560" i="5"/>
  <c r="AV560" i="5"/>
  <c r="AU560" i="5"/>
  <c r="AT560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51" i="5"/>
  <c r="AR552" i="5"/>
  <c r="AR553" i="5"/>
  <c r="AR554" i="5"/>
  <c r="AR555" i="5"/>
  <c r="AR556" i="5"/>
  <c r="AR557" i="5"/>
  <c r="AR558" i="5"/>
  <c r="AR559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51" i="5"/>
  <c r="AT552" i="5"/>
  <c r="AT553" i="5"/>
  <c r="AT554" i="5"/>
  <c r="AT555" i="5"/>
  <c r="AT556" i="5"/>
  <c r="AT557" i="5"/>
  <c r="AT558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51" i="5"/>
  <c r="AW552" i="5"/>
  <c r="AW553" i="5"/>
  <c r="AW554" i="5"/>
  <c r="AW555" i="5"/>
  <c r="AW556" i="5"/>
  <c r="AW557" i="5"/>
  <c r="AW558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51" i="5"/>
  <c r="AV552" i="5"/>
  <c r="AV553" i="5"/>
  <c r="AV554" i="5"/>
  <c r="AV555" i="5"/>
  <c r="AV556" i="5"/>
  <c r="AV557" i="5"/>
  <c r="AV558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51" i="5"/>
  <c r="AU552" i="5"/>
  <c r="AU553" i="5"/>
  <c r="AU554" i="5"/>
  <c r="AU555" i="5"/>
  <c r="AU556" i="5"/>
  <c r="AU557" i="5"/>
  <c r="AU558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51" i="5"/>
  <c r="AR565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U18" i="33"/>
  <c r="S18" i="33"/>
  <c r="V3" i="33"/>
  <c r="T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59" i="5"/>
  <c r="AA559" i="5"/>
  <c r="AJ558" i="5"/>
  <c r="AA558" i="5"/>
  <c r="AS558" i="5"/>
  <c r="AJ557" i="5"/>
  <c r="AA557" i="5"/>
  <c r="AS557" i="5"/>
  <c r="AJ556" i="5"/>
  <c r="AA556" i="5"/>
  <c r="AS556" i="5"/>
  <c r="AJ555" i="5"/>
  <c r="AA555" i="5"/>
  <c r="AS555" i="5"/>
  <c r="AJ554" i="5"/>
  <c r="AA554" i="5"/>
  <c r="AS554" i="5"/>
  <c r="AJ553" i="5"/>
  <c r="AA553" i="5"/>
  <c r="AS553" i="5"/>
  <c r="AJ552" i="5"/>
  <c r="AA552" i="5"/>
  <c r="AS552" i="5"/>
  <c r="AJ551" i="5"/>
  <c r="AA551" i="5"/>
  <c r="R548" i="5"/>
  <c r="Q548" i="5"/>
  <c r="AS548" i="5"/>
  <c r="R547" i="5"/>
  <c r="Q547" i="5"/>
  <c r="P547" i="5"/>
  <c r="R546" i="5"/>
  <c r="Q546" i="5"/>
  <c r="P546" i="5"/>
  <c r="R544" i="5"/>
  <c r="R543" i="5"/>
  <c r="Q543" i="5"/>
  <c r="P543" i="5"/>
  <c r="R542" i="5"/>
  <c r="Q542" i="5"/>
  <c r="R541" i="5"/>
  <c r="Q541" i="5"/>
  <c r="R540" i="5"/>
  <c r="Q540" i="5"/>
  <c r="R539" i="5"/>
  <c r="Q539" i="5"/>
  <c r="AJ538" i="5"/>
  <c r="AA538" i="5"/>
  <c r="Q538" i="5"/>
  <c r="AA537" i="5"/>
  <c r="Q537" i="5"/>
  <c r="AJ537" i="5" s="1"/>
  <c r="AJ536" i="5"/>
  <c r="AA536" i="5"/>
  <c r="AA535" i="5"/>
  <c r="Q535" i="5"/>
  <c r="AJ535" i="5" s="1"/>
  <c r="AJ534" i="5"/>
  <c r="AA534" i="5"/>
  <c r="Q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59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59" i="5"/>
  <c r="AW559" i="5"/>
  <c r="AV559" i="5"/>
  <c r="AU559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5" i="5"/>
  <c r="AW565" i="5"/>
  <c r="AC20" i="35" s="1"/>
  <c r="AU565" i="5"/>
  <c r="AA41" i="35" s="1"/>
  <c r="AS565" i="5"/>
  <c r="AV565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<sst xmlns="http://schemas.openxmlformats.org/spreadsheetml/2006/main" count="13641" uniqueCount="3198">
  <si>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</si>
  <si>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</si>
  <si>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</si>
  <si>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</si>
  <si>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</si>
  <si>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</si>
  <si>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</si>
  <si>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</si>
  <si>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</si>
  <si>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</si>
  <si>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</si>
  <si>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</si>
  <si>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</si>
  <si>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</si>
  <si>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</si>
  <si>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</si>
  <si>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</si>
  <si>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</si>
  <si>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</si>
  <si>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</si>
  <si>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</si>
  <si>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</si>
  <si>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</si>
  <si>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</si>
  <si>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</si>
  <si>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</si>
  <si>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</si>
  <si>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</si>
  <si>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</si>
  <si>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</si>
  <si>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</si>
  <si>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</si>
  <si>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</si>
  <si>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</si>
  <si>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</si>
  <si>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</si>
  <si>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</si>
  <si>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</si>
  <si>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</si>
  <si>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</si>
  <si>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</si>
  <si>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</si>
  <si>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</si>
  <si>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</si>
  <si>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</si>
  <si>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</si>
  <si>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</si>
  <si>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</si>
  <si>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</si>
  <si>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</si>
  <si>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</si>
  <si>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</si>
  <si>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</si>
  <si>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</si>
  <si>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</si>
  <si>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</si>
  <si>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</si>
  <si>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</si>
  <si>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</si>
  <si>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</si>
  <si>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</si>
  <si>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</si>
  <si>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</si>
  <si>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</si>
  <si>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</si>
  <si>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</si>
  <si>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</si>
  <si>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</si>
  <si>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</si>
  <si>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</si>
  <si>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</si>
  <si>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</si>
  <si>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</si>
  <si>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</si>
  <si>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</si>
  <si>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</si>
  <si>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</si>
  <si>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</si>
  <si>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</si>
  <si>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</si>
  <si>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</si>
  <si>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</si>
  <si>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</si>
  <si>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</si>
  <si>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</si>
  <si>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</si>
  <si>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</si>
  <si>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</si>
  <si>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</si>
  <si>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</si>
  <si>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</si>
  <si>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</si>
  <si>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</si>
  <si>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</si>
  <si>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</si>
  <si>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</si>
  <si>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</si>
  <si>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</si>
  <si>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</si>
  <si>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</si>
  <si>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</si>
  <si>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</si>
  <si>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</si>
  <si>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</si>
  <si>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</si>
  <si>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</si>
  <si>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</si>
  <si>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</si>
  <si>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</si>
  <si>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</si>
  <si>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</si>
  <si>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</si>
  <si>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</si>
  <si>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</si>
  <si>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</si>
  <si>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</si>
  <si>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</si>
  <si>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</si>
  <si>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</si>
  <si>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</si>
  <si>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</si>
  <si>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</si>
  <si>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</si>
  <si>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</si>
  <si>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</si>
  <si>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</si>
  <si>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</si>
  <si>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</si>
  <si>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</si>
  <si>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</si>
  <si>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</si>
  <si>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</si>
  <si>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</si>
  <si>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</si>
  <si>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</si>
  <si>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</si>
  <si>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</si>
  <si>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</si>
  <si>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</si>
  <si>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</si>
  <si>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</si>
  <si>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</si>
  <si>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</si>
  <si>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</si>
  <si>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</si>
  <si>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</si>
  <si>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</si>
  <si>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</si>
  <si>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</si>
  <si>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</si>
  <si>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</si>
  <si>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</si>
  <si>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</si>
  <si>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</si>
  <si>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</si>
  <si>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</si>
  <si>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</si>
  <si>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</si>
  <si>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</si>
  <si>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</si>
  <si>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</si>
  <si>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</si>
  <si>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</si>
  <si>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</si>
  <si>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</si>
  <si>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</si>
  <si>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</si>
  <si>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</si>
  <si>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</si>
  <si>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</si>
  <si>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</si>
  <si>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</si>
  <si>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</si>
  <si>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</si>
  <si>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</si>
  <si>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</si>
  <si>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</si>
  <si>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</si>
  <si>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</si>
  <si>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</si>
  <si>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</si>
  <si>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</si>
  <si>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</si>
  <si>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</si>
  <si>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</si>
  <si>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</si>
  <si>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</si>
  <si>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</si>
  <si>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</si>
  <si>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</si>
  <si>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</si>
  <si>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</si>
  <si>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</si>
  <si>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</si>
  <si>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</si>
  <si>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</si>
  <si>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</si>
  <si>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</si>
  <si>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</si>
  <si>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</si>
  <si>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</si>
  <si>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</si>
  <si>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</si>
  <si>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</si>
  <si>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</si>
  <si>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</si>
  <si>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</si>
  <si>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</si>
  <si>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</si>
  <si>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</si>
  <si>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</si>
  <si>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</si>
  <si>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</si>
  <si>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</si>
  <si>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</si>
  <si>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</si>
  <si>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</si>
  <si>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</si>
  <si>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</si>
  <si>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</si>
  <si>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</si>
  <si>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</si>
  <si>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</si>
  <si>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</si>
  <si>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</si>
  <si>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</si>
  <si>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</si>
  <si>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</si>
  <si>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</si>
  <si>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</si>
  <si>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</si>
  <si>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</si>
  <si>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</si>
  <si>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</si>
  <si>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</si>
  <si>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</si>
  <si>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</si>
  <si>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</si>
  <si>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</si>
  <si>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</si>
  <si>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</si>
  <si>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</si>
  <si>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</si>
  <si>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</si>
  <si>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</si>
  <si>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</si>
  <si>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</si>
  <si>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</si>
  <si>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</si>
  <si>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</si>
  <si>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</si>
  <si>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</si>
  <si>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</si>
  <si>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</si>
  <si>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</si>
  <si>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</si>
  <si>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</si>
  <si>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</si>
  <si>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</si>
  <si>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</si>
  <si>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</si>
  <si>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</si>
  <si>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</si>
  <si>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</si>
  <si>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</si>
  <si>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</si>
  <si>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</si>
  <si>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</si>
  <si>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</si>
  <si>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</si>
  <si>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</si>
  <si>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</si>
  <si>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</si>
  <si>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</si>
  <si>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</si>
  <si>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</si>
  <si>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</si>
  <si>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</si>
  <si>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</si>
  <si>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</si>
  <si>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</si>
  <si>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</si>
  <si>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</si>
  <si>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</si>
  <si>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</si>
  <si>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</si>
  <si>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</si>
  <si>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</si>
  <si>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</si>
  <si>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</si>
  <si>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</si>
  <si>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</si>
  <si>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</si>
  <si>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</si>
  <si>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</si>
  <si>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</si>
  <si>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</si>
  <si>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</si>
  <si>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</si>
  <si>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</si>
  <si>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</si>
  <si>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</si>
  <si>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</si>
  <si>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</si>
  <si>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</si>
  <si>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</si>
  <si>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</si>
  <si>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</si>
  <si>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</si>
  <si>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</si>
  <si>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</si>
  <si>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</si>
  <si>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</si>
  <si>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</si>
  <si>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</si>
  <si>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</si>
  <si>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</si>
  <si>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</si>
  <si>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</si>
  <si>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</si>
  <si>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</si>
  <si>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</si>
  <si>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</si>
  <si>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</si>
  <si>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</si>
  <si>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</si>
  <si>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</si>
  <si>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</si>
  <si>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</si>
  <si>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</si>
  <si>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</si>
  <si>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</si>
  <si>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</si>
  <si>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</si>
  <si>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</si>
  <si>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</si>
  <si>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</si>
  <si>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</si>
  <si>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</si>
  <si>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</si>
  <si>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</si>
  <si>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</si>
  <si>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</si>
  <si>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</si>
  <si>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</si>
  <si>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</si>
  <si>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</si>
  <si>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</si>
  <si>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</si>
  <si>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</si>
  <si>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</si>
  <si>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</si>
  <si>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</si>
  <si>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</si>
  <si>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</si>
  <si>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</si>
  <si>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</si>
  <si>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</si>
  <si>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</si>
  <si>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</si>
  <si>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</si>
  <si>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</si>
  <si>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</si>
  <si>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</si>
  <si>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</si>
  <si>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</si>
  <si>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</si>
  <si>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</si>
  <si>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</si>
  <si>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</si>
  <si>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</si>
  <si>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</si>
  <si>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</si>
  <si>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</si>
  <si>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</si>
  <si>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</si>
  <si>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</si>
  <si>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</si>
  <si>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</si>
  <si>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</si>
  <si>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</si>
  <si>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</si>
  <si>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</si>
  <si>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</si>
  <si>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</si>
  <si>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</si>
  <si>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</si>
  <si>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</si>
  <si>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</si>
  <si>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</si>
  <si>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</si>
  <si>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</si>
  <si>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</si>
  <si>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</si>
  <si>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</si>
  <si>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</si>
  <si>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</si>
  <si>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</si>
  <si>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</si>
  <si>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</si>
  <si>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</si>
  <si>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</si>
  <si>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</si>
  <si>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</si>
  <si>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</si>
  <si>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</si>
  <si>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</si>
  <si>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</si>
  <si>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</si>
  <si>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</si>
  <si>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</si>
  <si>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</si>
  <si>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</si>
  <si>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</si>
  <si>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</si>
  <si>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</si>
  <si>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</si>
  <si>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</si>
  <si>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</si>
  <si>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</si>
  <si>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</si>
  <si>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</si>
  <si>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</si>
  <si>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</si>
  <si>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</si>
  <si>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</si>
  <si>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</si>
  <si>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</si>
  <si>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</si>
  <si>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</si>
  <si>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</si>
  <si>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</si>
  <si>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</si>
  <si>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</si>
  <si>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</si>
  <si>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</si>
  <si>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</si>
  <si>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</si>
  <si>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</si>
  <si>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</si>
  <si>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</si>
  <si>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</si>
  <si>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</si>
  <si>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</si>
  <si>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</si>
  <si>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</si>
  <si>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</si>
  <si>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</si>
  <si>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</si>
  <si>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</si>
  <si>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</si>
  <si>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</si>
  <si>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</si>
  <si>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</si>
  <si>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</si>
  <si>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</si>
  <si>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</si>
  <si>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</si>
  <si>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</si>
  <si>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</si>
  <si>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</si>
  <si>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</si>
  <si>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</si>
  <si>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</si>
  <si>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</si>
  <si>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</si>
  <si>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</si>
  <si>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</si>
  <si>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</si>
  <si>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</si>
  <si>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</si>
  <si>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</si>
  <si>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</si>
  <si>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</si>
  <si>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</si>
  <si>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</si>
  <si>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</si>
  <si>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</si>
  <si>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</si>
  <si>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</si>
  <si>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</si>
  <si>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</si>
  <si>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</si>
  <si>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</si>
  <si>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</si>
  <si>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</si>
  <si>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</si>
  <si>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</si>
  <si>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</si>
  <si>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</si>
  <si>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</si>
  <si>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</si>
  <si>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</si>
  <si>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</si>
  <si>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</si>
  <si>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</si>
  <si>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</si>
  <si>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</si>
  <si>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</si>
  <si>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</si>
  <si>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</si>
  <si>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</si>
  <si>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</si>
  <si>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</si>
  <si>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</si>
  <si>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</si>
  <si>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</si>
  <si>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</si>
  <si>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</si>
  <si>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</si>
  <si>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</si>
  <si>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</si>
  <si>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</si>
  <si>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</si>
  <si>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</si>
  <si>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</si>
  <si>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</si>
  <si>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</si>
  <si>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</si>
  <si>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</si>
  <si>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</si>
  <si>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</si>
  <si>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</si>
  <si>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</si>
  <si>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</si>
  <si>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</si>
  <si>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</si>
  <si>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</si>
  <si>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</si>
  <si>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</si>
  <si>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</si>
  <si>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</si>
  <si>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</si>
  <si>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</si>
  <si>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</si>
  <si>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</si>
  <si>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</si>
  <si>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</si>
  <si>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</si>
  <si>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</si>
  <si>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</si>
  <si>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</si>
  <si>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</si>
  <si>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</si>
  <si>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</si>
  <si>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</si>
  <si>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</si>
  <si>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</si>
  <si>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</si>
  <si>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</si>
  <si>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</si>
  <si>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</si>
  <si>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</si>
  <si>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</si>
  <si>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</si>
  <si>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</si>
  <si>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</si>
  <si>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</si>
  <si>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</si>
  <si>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</si>
  <si>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</si>
  <si>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</si>
  <si>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</si>
  <si>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</si>
  <si>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</si>
  <si>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</si>
  <si>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</si>
  <si>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</si>
  <si>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</si>
  <si>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</si>
  <si>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</si>
  <si>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</si>
  <si>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</si>
  <si>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</si>
  <si>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</si>
  <si>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</si>
  <si>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</si>
  <si>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</si>
  <si>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</si>
  <si>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</si>
  <si>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</si>
  <si>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</si>
  <si>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</si>
  <si>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</si>
  <si>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</si>
  <si>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</si>
  <si>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</si>
  <si>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</si>
  <si>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</si>
  <si>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</si>
  <si>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</si>
  <si>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</si>
  <si>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</si>
  <si>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</si>
  <si>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</si>
  <si>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</si>
  <si>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</si>
  <si>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</si>
  <si>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</si>
  <si>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</si>
  <si>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</si>
  <si>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</si>
  <si>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</si>
  <si>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</si>
  <si>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</si>
  <si>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</si>
  <si>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</si>
  <si>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</si>
  <si>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</si>
  <si>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</si>
  <si>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</si>
  <si>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</si>
  <si>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</si>
  <si>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</si>
  <si>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</si>
  <si>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</si>
  <si>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</si>
  <si>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</si>
  <si>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</si>
  <si>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</si>
  <si>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</si>
  <si>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</si>
  <si>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</si>
  <si>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</si>
  <si>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</si>
  <si>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</si>
  <si>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</si>
  <si>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</si>
  <si>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</si>
  <si>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</si>
  <si>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</si>
  <si>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</si>
  <si>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</si>
  <si>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</si>
  <si>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</si>
  <si>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</si>
  <si>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</si>
  <si>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</si>
  <si>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</si>
  <si>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</si>
  <si>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</si>
  <si>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</si>
  <si>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</si>
  <si>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</si>
  <si>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</si>
  <si>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</si>
  <si>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</si>
  <si>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</si>
  <si>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</si>
  <si>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</si>
  <si>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</si>
  <si>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</si>
  <si>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</si>
  <si>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</si>
  <si>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</si>
  <si>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</si>
  <si>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</si>
  <si>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</si>
  <si>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</si>
  <si>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</si>
  <si>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</si>
  <si>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</si>
  <si>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</si>
  <si>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</si>
  <si>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</si>
  <si>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</si>
  <si>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</si>
  <si>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</si>
  <si>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</si>
  <si>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</si>
  <si>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</si>
  <si>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</si>
  <si>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</si>
  <si>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</si>
  <si>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</si>
  <si>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</si>
  <si>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</si>
  <si>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</si>
  <si>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</si>
  <si>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</si>
  <si>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</si>
  <si>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</si>
  <si>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</si>
  <si>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</si>
  <si>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</si>
  <si>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</si>
  <si>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</si>
  <si>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</si>
  <si>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</si>
  <si>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</si>
  <si>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</si>
  <si>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</si>
  <si>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</si>
  <si>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</si>
  <si>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</si>
  <si>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</si>
  <si>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</si>
  <si>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</si>
  <si>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</si>
  <si>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</si>
  <si>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</si>
  <si>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</si>
  <si>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</si>
  <si>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</si>
  <si>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</si>
  <si>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</si>
  <si>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</si>
  <si>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</si>
  <si>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</si>
  <si>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</si>
  <si>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</si>
  <si>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</si>
  <si>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</si>
  <si>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</si>
  <si>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</si>
  <si>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</si>
  <si>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</si>
  <si>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</si>
  <si>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</si>
  <si>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</si>
  <si>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</si>
  <si>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</si>
  <si>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</si>
  <si>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</si>
  <si>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</si>
  <si>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</si>
  <si>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</si>
  <si>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</si>
  <si>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</si>
  <si>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</si>
  <si>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</si>
  <si>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</si>
  <si>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</si>
  <si>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</si>
  <si>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</si>
  <si>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</si>
  <si>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</si>
  <si>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</si>
  <si>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</si>
  <si>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</si>
  <si>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</si>
  <si>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</si>
  <si>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</si>
  <si>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</si>
  <si>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</si>
  <si>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</si>
  <si>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</si>
  <si>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</si>
  <si>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</si>
  <si>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</si>
  <si>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</si>
  <si>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</si>
  <si>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</si>
  <si>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</si>
  <si>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</si>
  <si>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</si>
  <si>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</si>
  <si>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</si>
  <si>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</si>
  <si>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</si>
  <si>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</si>
  <si>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</si>
  <si>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</si>
  <si>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</si>
  <si>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</si>
  <si>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</si>
  <si>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</si>
  <si>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</si>
  <si>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</si>
  <si>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</si>
  <si>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</si>
  <si>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</si>
  <si>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</si>
  <si>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</si>
  <si>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</si>
  <si>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</si>
  <si>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</si>
  <si>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</si>
  <si>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</si>
  <si>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</si>
  <si>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</si>
  <si>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</si>
  <si>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</si>
  <si>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</si>
  <si>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</si>
  <si>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</si>
  <si>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</si>
  <si>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</si>
  <si>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</si>
  <si>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</si>
  <si>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</si>
  <si>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</si>
  <si>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</si>
  <si>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</si>
  <si>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</si>
  <si>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</si>
  <si>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</si>
  <si>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</si>
  <si>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</si>
  <si>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</si>
  <si>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</si>
  <si>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</si>
  <si>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</si>
  <si>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</si>
  <si>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</si>
  <si>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</si>
  <si>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</si>
  <si>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</si>
  <si>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</si>
  <si>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</si>
  <si>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</si>
  <si>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</si>
  <si>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</si>
  <si>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</si>
  <si>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</si>
  <si>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</si>
  <si>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</si>
  <si>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</si>
  <si>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</si>
  <si>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</si>
  <si>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</si>
  <si>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</si>
  <si>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</si>
  <si>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</si>
  <si>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</si>
  <si>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</si>
  <si>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</si>
  <si>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</si>
  <si>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</si>
  <si>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</si>
  <si>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</si>
  <si>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</si>
  <si>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</si>
  <si>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</si>
  <si>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</si>
  <si>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</si>
  <si>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</si>
  <si>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</si>
  <si>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</si>
  <si>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</si>
  <si>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</si>
  <si>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</si>
  <si>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</si>
  <si>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</si>
  <si>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</si>
  <si>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</si>
  <si>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</si>
  <si>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</si>
  <si>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</si>
  <si>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</si>
  <si>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</si>
  <si>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</si>
  <si>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</si>
  <si>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</si>
  <si>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</si>
  <si>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</si>
  <si>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</si>
  <si>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</si>
  <si>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</si>
  <si>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</si>
  <si>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</si>
  <si>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</si>
  <si>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</si>
  <si>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</si>
  <si>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</si>
  <si>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</si>
  <si>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</si>
  <si>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</si>
  <si>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</si>
  <si>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</si>
  <si>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</si>
  <si>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</si>
  <si>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</si>
  <si>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</si>
  <si>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</si>
  <si>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</si>
  <si>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</si>
  <si>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</si>
  <si>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</si>
  <si>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</si>
  <si>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</si>
  <si>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</si>
  <si>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</si>
  <si>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</si>
  <si>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</si>
  <si>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</si>
  <si>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</si>
  <si>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</si>
  <si>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</si>
  <si>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</si>
  <si>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</si>
  <si>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</si>
  <si>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</si>
  <si>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</si>
  <si>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</si>
  <si>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</si>
  <si>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</si>
  <si>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</si>
  <si>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</si>
  <si>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</si>
  <si>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</si>
  <si>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</si>
  <si>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</si>
  <si>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</si>
  <si>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</si>
  <si>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</si>
  <si>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</si>
  <si>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</si>
  <si>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</si>
  <si>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</si>
  <si>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</si>
  <si>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</si>
  <si>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</si>
  <si>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</si>
  <si>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</si>
  <si>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</si>
  <si>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</si>
  <si>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</si>
  <si>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</si>
  <si>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</si>
  <si>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</si>
  <si>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</si>
  <si>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</si>
  <si>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</si>
  <si>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</si>
  <si>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</si>
  <si>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</si>
  <si>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</si>
  <si>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</si>
  <si>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</si>
  <si>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</si>
  <si>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</si>
  <si>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</si>
  <si>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</si>
  <si>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</si>
  <si>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</si>
  <si>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</si>
  <si>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</si>
  <si>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</si>
  <si>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</si>
  <si>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</si>
  <si>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</si>
  <si>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</si>
  <si>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</si>
  <si>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</si>
  <si>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</si>
  <si>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</si>
  <si>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</si>
  <si>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</si>
  <si>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</si>
  <si>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</si>
  <si>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</si>
  <si>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</si>
  <si>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</si>
  <si>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</si>
  <si>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</si>
  <si>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</si>
  <si>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</si>
  <si>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</si>
  <si>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</si>
  <si>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</si>
  <si>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</si>
  <si>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</si>
  <si>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</si>
  <si>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</si>
  <si>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</si>
  <si>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</si>
  <si>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</si>
  <si>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</si>
  <si>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</si>
  <si>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</si>
  <si>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</si>
  <si>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</si>
  <si>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</si>
  <si>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</si>
  <si>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</si>
  <si>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</si>
  <si>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</si>
  <si>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</si>
  <si>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</si>
  <si>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</si>
  <si>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</si>
  <si>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</si>
  <si>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</si>
  <si>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</si>
  <si>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</si>
  <si>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</si>
  <si>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</si>
  <si>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</si>
  <si>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</si>
  <si>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</si>
  <si>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</si>
  <si>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</si>
  <si>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</si>
  <si>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</si>
  <si>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</si>
  <si>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</si>
  <si>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</si>
  <si>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</si>
  <si>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</si>
  <si>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</si>
  <si>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</si>
  <si>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</si>
  <si>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</si>
  <si>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</si>
  <si>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</si>
  <si>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</si>
  <si>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</si>
  <si>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</si>
  <si>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</si>
  <si>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</si>
  <si>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</si>
  <si>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</si>
  <si>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</si>
  <si>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</si>
  <si>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</si>
  <si>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</si>
  <si>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</si>
  <si>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</si>
  <si>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</si>
  <si>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</si>
  <si>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</si>
  <si>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</si>
  <si>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</si>
  <si>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</si>
  <si>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</si>
  <si>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</si>
  <si>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</si>
  <si>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</si>
  <si>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</si>
  <si>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</si>
  <si>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</si>
  <si>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</si>
  <si>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</si>
  <si>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</si>
  <si>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</si>
  <si>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</si>
  <si>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</si>
  <si>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</si>
  <si>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</si>
  <si>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</si>
  <si>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</si>
  <si>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</si>
  <si>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</si>
  <si>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</si>
  <si>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</si>
  <si>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</si>
  <si>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</si>
  <si>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</si>
  <si>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</si>
  <si>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</si>
  <si>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</si>
  <si>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</si>
  <si>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</si>
  <si>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</si>
  <si>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</si>
  <si>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</si>
  <si>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</si>
  <si>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</si>
  <si>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</si>
  <si>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</si>
  <si>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</si>
  <si>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</si>
  <si>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</si>
  <si>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</si>
  <si>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</si>
  <si>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</si>
  <si>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</si>
  <si>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</si>
  <si>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</si>
  <si>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</si>
  <si>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</si>
  <si>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</si>
  <si>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</si>
  <si>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</si>
  <si>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</si>
  <si>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</si>
  <si>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</si>
  <si>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</si>
  <si>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</si>
  <si>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</si>
  <si>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</si>
  <si>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</si>
  <si>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</si>
  <si>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</si>
  <si>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</si>
  <si>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</si>
  <si>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</si>
  <si>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</si>
  <si>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</si>
  <si>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</si>
  <si>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</si>
  <si>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</si>
  <si>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</si>
  <si>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</si>
  <si>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</si>
  <si>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</si>
  <si>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</si>
  <si>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</si>
  <si>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</si>
  <si>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</si>
  <si>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</si>
  <si>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</si>
  <si>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</si>
  <si>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</si>
  <si>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</si>
  <si>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</si>
  <si>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</si>
  <si>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</si>
  <si>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</si>
  <si>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</si>
  <si>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</si>
  <si>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</si>
  <si>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</si>
  <si>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</si>
  <si>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</si>
  <si>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</si>
  <si>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</si>
  <si>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</si>
  <si>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</si>
  <si>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</si>
  <si>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</si>
  <si>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</si>
  <si>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</si>
  <si>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</si>
  <si>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</si>
  <si>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</si>
  <si>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</si>
  <si>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</si>
  <si>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</si>
  <si>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</si>
  <si>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</si>
  <si>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</si>
  <si>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</si>
  <si>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</si>
  <si>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</si>
  <si>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</si>
  <si>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</si>
  <si>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</si>
  <si>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</si>
  <si>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</si>
  <si>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</si>
  <si>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</si>
  <si>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</si>
  <si>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</si>
  <si>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</si>
  <si>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</si>
  <si>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</si>
  <si>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</si>
  <si>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</si>
  <si>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</si>
  <si>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</si>
  <si>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</si>
  <si>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</si>
  <si>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</si>
  <si>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</si>
  <si>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</si>
  <si>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</si>
  <si>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</si>
  <si>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</si>
  <si>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</si>
  <si>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</si>
  <si>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</si>
  <si>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</si>
  <si>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</si>
  <si>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</si>
  <si>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</si>
  <si>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</si>
  <si>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</si>
  <si>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</si>
  <si>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</si>
  <si>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</si>
  <si>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</si>
  <si>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</si>
  <si>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</si>
  <si>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</si>
  <si>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</si>
  <si>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</si>
  <si>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</si>
  <si>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</si>
  <si>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</si>
  <si>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</si>
  <si>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</si>
  <si>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</si>
  <si>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</si>
  <si>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</si>
  <si>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</si>
  <si>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</si>
  <si>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</si>
  <si>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</si>
  <si>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</si>
  <si>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</si>
  <si>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</si>
  <si>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</si>
  <si>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</si>
  <si>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</si>
  <si>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</si>
  <si>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</si>
  <si>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</si>
  <si>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</si>
  <si>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</si>
  <si>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</si>
  <si>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</si>
  <si>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</si>
  <si>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</si>
  <si>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</si>
  <si>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</si>
  <si>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</si>
  <si>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</si>
  <si>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</si>
  <si>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</si>
  <si>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</si>
  <si>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</si>
  <si>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</si>
  <si>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</si>
  <si>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</si>
  <si>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</si>
  <si>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</si>
  <si>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</si>
  <si>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</si>
  <si>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</si>
  <si>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</si>
  <si>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</si>
  <si>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</si>
  <si>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</si>
  <si>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</si>
  <si>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</si>
  <si>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</si>
  <si>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</si>
  <si>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</si>
  <si>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</si>
  <si>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</si>
  <si>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</si>
  <si>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</si>
  <si>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</si>
  <si>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</si>
  <si>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</si>
  <si>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</si>
  <si>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</si>
  <si>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</si>
  <si>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</si>
  <si>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</si>
  <si>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</si>
  <si>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</si>
  <si>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</si>
  <si>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</si>
  <si>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</si>
  <si>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</si>
  <si>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</si>
  <si>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</si>
  <si>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</si>
  <si>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</si>
  <si>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</si>
  <si>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</si>
  <si>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</si>
  <si>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</si>
  <si>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</si>
  <si>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</si>
  <si>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</si>
  <si>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</si>
  <si>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</si>
  <si>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</si>
  <si>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</si>
  <si>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</si>
  <si>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</si>
  <si>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</si>
  <si>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</si>
  <si>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</si>
  <si>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</si>
  <si>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</si>
  <si>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</si>
  <si>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</si>
  <si>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</si>
  <si>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</si>
  <si>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</si>
  <si>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</si>
  <si>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</si>
  <si>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</si>
  <si>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</si>
  <si>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</si>
  <si>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</si>
  <si>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</si>
  <si>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</si>
  <si>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</si>
  <si>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</si>
  <si>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</si>
  <si>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</si>
  <si>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</si>
  <si>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</si>
  <si>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</si>
  <si>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</si>
  <si>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</si>
  <si>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</si>
  <si>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</si>
  <si>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</si>
  <si>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</si>
  <si>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</si>
  <si>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</si>
  <si>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</si>
  <si>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</si>
  <si>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</si>
  <si>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</si>
  <si>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</si>
  <si>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</si>
  <si>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</si>
  <si>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</si>
  <si>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</si>
  <si>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</si>
  <si>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</si>
  <si>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</si>
  <si>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</si>
  <si>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</si>
  <si>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</si>
  <si>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</si>
  <si>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</si>
  <si>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</si>
  <si>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</si>
  <si>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</si>
  <si>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</si>
  <si>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</si>
  <si>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</si>
  <si>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</si>
  <si>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</si>
  <si>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</si>
  <si>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</si>
  <si>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</si>
  <si>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</si>
  <si>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</si>
  <si>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</si>
  <si>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</si>
  <si>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</si>
  <si>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</si>
  <si>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</si>
  <si>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</si>
  <si>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</si>
  <si>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</si>
  <si>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</si>
  <si>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</si>
  <si>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</si>
  <si>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</si>
  <si>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</si>
  <si>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</si>
  <si>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</si>
  <si>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</si>
  <si>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</si>
  <si>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</si>
  <si>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</si>
  <si>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</si>
  <si>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</si>
  <si>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</si>
  <si>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</si>
  <si>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</si>
  <si>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</si>
  <si>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</si>
  <si>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</si>
  <si>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</si>
  <si>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</si>
  <si>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</si>
  <si>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</si>
  <si>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</si>
  <si>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</si>
  <si>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</si>
  <si>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</si>
  <si>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</si>
  <si>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</si>
  <si>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</si>
  <si>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</si>
  <si>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</si>
  <si>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</si>
  <si>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</si>
  <si>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</si>
  <si>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</si>
  <si>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</si>
  <si>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</si>
  <si>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</si>
  <si>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</si>
  <si>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</si>
  <si>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</si>
  <si>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</si>
  <si>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</si>
  <si>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</si>
  <si>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</si>
  <si>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</si>
  <si>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</si>
  <si>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</si>
  <si>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</si>
  <si>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</si>
  <si>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</si>
  <si>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</si>
  <si>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</si>
  <si>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</si>
  <si>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</si>
  <si>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</si>
  <si>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</si>
  <si>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</si>
  <si>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</si>
  <si>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</si>
  <si>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</si>
  <si>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</si>
  <si>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</si>
  <si>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</si>
  <si>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</si>
  <si>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</si>
  <si>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</si>
  <si>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</si>
  <si>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</si>
  <si>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</si>
  <si>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</si>
  <si>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</si>
  <si>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</si>
  <si>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</si>
  <si>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</si>
  <si>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</si>
  <si>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</si>
  <si>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</si>
  <si>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</si>
  <si>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</si>
  <si>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</si>
  <si>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</si>
  <si>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</si>
  <si>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</si>
  <si>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</si>
  <si>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</si>
  <si>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</si>
  <si>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</si>
  <si>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</si>
  <si>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</si>
  <si>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</si>
  <si>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</si>
  <si>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</si>
  <si>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</si>
  <si>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</si>
  <si>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</si>
  <si>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</si>
  <si>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</si>
  <si>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</si>
  <si>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</si>
  <si>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</si>
  <si>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</si>
  <si>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</si>
  <si>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</si>
  <si>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</si>
  <si>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</si>
  <si>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</si>
  <si>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</si>
  <si>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</si>
  <si>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</si>
  <si>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</si>
  <si>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</si>
  <si>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</si>
  <si>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</si>
  <si>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</si>
  <si>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</si>
  <si>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</si>
  <si>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</si>
  <si>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</si>
  <si>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</si>
  <si>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</si>
  <si>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</si>
  <si>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</si>
  <si>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</si>
  <si>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</si>
  <si>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</si>
  <si>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</si>
  <si>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</si>
  <si>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</si>
  <si>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</si>
  <si>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</si>
  <si>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</si>
  <si>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</si>
  <si>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</si>
  <si>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</si>
  <si>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</si>
  <si>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</si>
  <si>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</si>
  <si>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</si>
  <si>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</si>
  <si>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</si>
  <si>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</si>
  <si>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</si>
  <si>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</si>
  <si>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</si>
  <si>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</si>
  <si>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</si>
  <si>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</si>
  <si>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</si>
  <si>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</si>
  <si>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</si>
  <si>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</si>
  <si>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</si>
  <si>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</si>
  <si>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</si>
  <si>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</si>
  <si>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</si>
  <si>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</si>
  <si>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</si>
  <si>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</si>
  <si>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</si>
  <si>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</si>
  <si>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</si>
  <si>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</si>
  <si>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</si>
  <si>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</si>
  <si>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</si>
  <si>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</si>
  <si>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</si>
  <si>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</si>
  <si>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</si>
  <si>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</si>
  <si>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</si>
  <si>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</si>
  <si>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</si>
  <si>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</si>
  <si>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</si>
  <si>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</si>
  <si>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</si>
  <si>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</si>
  <si>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</si>
  <si>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</si>
  <si>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</si>
  <si>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</si>
  <si>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</si>
  <si>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</si>
  <si>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</si>
  <si>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</si>
  <si>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</si>
  <si>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</si>
  <si>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</si>
  <si>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</si>
  <si>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</si>
  <si>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</si>
  <si>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</si>
  <si>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</si>
  <si>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</si>
  <si>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</si>
  <si>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</si>
  <si>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</si>
  <si>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</si>
  <si>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</si>
  <si>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</si>
  <si>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</si>
  <si>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</si>
  <si>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</si>
  <si>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</si>
  <si>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</si>
  <si>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</si>
  <si>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</si>
  <si>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</si>
  <si>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</si>
  <si>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</si>
  <si>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</si>
  <si>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</si>
  <si>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</si>
  <si>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</si>
  <si>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</si>
  <si>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</si>
  <si>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</si>
  <si>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</si>
  <si>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</si>
  <si>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</si>
  <si>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</si>
  <si>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</si>
  <si>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</si>
  <si>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</si>
  <si>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</si>
  <si>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</si>
  <si>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</si>
  <si>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</si>
  <si>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</si>
  <si>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</si>
  <si>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</si>
  <si>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</si>
  <si>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</si>
  <si>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</si>
  <si>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</si>
  <si>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</si>
  <si>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</si>
  <si>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</si>
  <si>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</si>
  <si>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</si>
  <si>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</si>
  <si>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</si>
  <si>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</si>
  <si>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</si>
  <si>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</si>
  <si>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</si>
  <si>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</si>
  <si>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</si>
  <si>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</si>
  <si>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</si>
  <si>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</si>
  <si>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</si>
  <si>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</si>
  <si>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</si>
  <si>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</si>
  <si>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</si>
  <si>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</si>
  <si>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</si>
  <si>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</si>
  <si>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</si>
  <si>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</si>
  <si>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</si>
  <si>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</si>
  <si>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</si>
  <si>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</si>
  <si>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</si>
  <si>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</si>
  <si>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</si>
  <si>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</si>
  <si>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</si>
  <si>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</si>
  <si>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</si>
  <si>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</si>
  <si>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</si>
  <si>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</si>
  <si>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</si>
  <si>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</si>
  <si>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</si>
  <si>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</si>
  <si>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</si>
  <si>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</si>
  <si>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</si>
  <si>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</si>
  <si>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</si>
  <si>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</si>
  <si>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</si>
  <si>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</si>
  <si>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</si>
  <si>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</si>
  <si>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</si>
  <si>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</si>
  <si>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</si>
  <si>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</si>
  <si>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</si>
  <si>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</si>
  <si>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</si>
  <si>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</si>
  <si>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</si>
  <si>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</si>
  <si>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</si>
  <si>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</si>
  <si>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</si>
  <si>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</si>
  <si>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</si>
  <si>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</si>
  <si>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</si>
  <si>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</si>
  <si>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</si>
  <si>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</si>
  <si>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</si>
  <si>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</si>
  <si>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</si>
  <si>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</si>
  <si>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</si>
  <si>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</si>
  <si>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</si>
  <si>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</si>
  <si>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</si>
  <si>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</si>
  <si>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</si>
  <si>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</si>
  <si>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</si>
  <si>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</si>
  <si>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</si>
  <si>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</si>
  <si>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</si>
  <si>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</si>
  <si>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</si>
  <si>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</si>
  <si>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</si>
  <si>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</si>
  <si>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</si>
  <si>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</si>
  <si>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</si>
  <si>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</si>
  <si>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</si>
  <si>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</si>
  <si>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</si>
  <si>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</si>
  <si>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</si>
  <si>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</si>
  <si>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</si>
  <si>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</si>
  <si>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</si>
  <si>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</si>
  <si>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</si>
  <si>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</si>
  <si>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</si>
  <si>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</si>
  <si>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</si>
  <si>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</si>
  <si>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</si>
  <si>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</si>
  <si>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</si>
  <si>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</si>
  <si>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</si>
  <si>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</si>
  <si>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</si>
  <si>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</si>
  <si>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</si>
  <si>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</si>
  <si>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</si>
  <si>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</si>
  <si>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</si>
  <si>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</si>
  <si>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</si>
  <si>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</si>
  <si>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</si>
  <si>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</si>
  <si>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</si>
  <si>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</si>
  <si>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</si>
  <si>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</si>
  <si>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</si>
  <si>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</si>
  <si>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</si>
  <si>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</si>
  <si>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</si>
  <si>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</si>
  <si>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</si>
  <si>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</si>
  <si>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</si>
  <si>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</si>
  <si>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</si>
  <si>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</si>
  <si>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</si>
  <si>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</si>
  <si>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</si>
  <si>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</si>
  <si>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</si>
  <si>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</si>
  <si>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</si>
  <si>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</si>
  <si>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</si>
  <si>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</si>
  <si>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</si>
  <si>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</si>
  <si>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</si>
  <si>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</si>
  <si>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</si>
  <si>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</si>
  <si>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</si>
  <si>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</si>
  <si>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</si>
  <si>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</si>
  <si>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</si>
  <si>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</si>
  <si>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</si>
  <si>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</si>
  <si>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</si>
  <si>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</si>
  <si>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</si>
  <si>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</si>
  <si>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</si>
  <si>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</si>
  <si>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</si>
  <si>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</si>
  <si>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</si>
  <si>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</si>
  <si>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</si>
  <si>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</si>
  <si>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</si>
  <si>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</si>
  <si>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</si>
  <si>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</si>
  <si>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</si>
  <si>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</si>
  <si>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</si>
  <si>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</si>
  <si>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</si>
  <si>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</si>
  <si>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</si>
  <si>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</si>
  <si>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</si>
  <si>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</si>
  <si>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</si>
  <si>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</si>
  <si>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</si>
  <si>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</si>
  <si>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</si>
  <si>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</si>
  <si>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</si>
  <si>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</si>
  <si>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</si>
  <si>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</si>
  <si>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</si>
  <si>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</si>
  <si>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</si>
  <si>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</si>
  <si>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</si>
  <si>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</si>
  <si>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</si>
  <si>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</si>
  <si>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</si>
  <si>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</si>
  <si>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</si>
  <si>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</si>
  <si>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</si>
  <si>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</si>
  <si>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</si>
  <si>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</si>
  <si>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</si>
  <si>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</si>
  <si>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</si>
  <si>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</si>
  <si>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</si>
  <si>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</si>
  <si>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</si>
  <si>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</si>
  <si>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</si>
  <si>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</si>
  <si>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</si>
  <si>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</si>
  <si>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</si>
  <si>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</si>
  <si>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</si>
  <si>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</si>
  <si>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</si>
  <si>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</si>
  <si>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</si>
  <si>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</si>
  <si>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</si>
  <si>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</si>
  <si>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</si>
  <si>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</si>
  <si>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</si>
  <si>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</si>
  <si>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</si>
  <si>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</si>
  <si>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</si>
  <si>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</si>
  <si>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</si>
  <si>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</si>
  <si>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</si>
  <si>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</si>
  <si>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</si>
  <si>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</si>
  <si>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</si>
  <si>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</si>
  <si>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</si>
  <si>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</si>
  <si>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</si>
  <si>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</si>
  <si>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</si>
  <si>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</si>
  <si>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</si>
  <si>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</si>
  <si>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</si>
  <si>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</si>
  <si>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</si>
  <si>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</si>
  <si>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</si>
  <si>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</si>
  <si>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</si>
  <si>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</si>
  <si>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</si>
  <si>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</si>
  <si>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</si>
  <si>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</si>
  <si>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</si>
  <si>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</si>
  <si>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</si>
  <si>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</si>
  <si>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</si>
  <si>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</si>
  <si>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</si>
  <si>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</si>
  <si>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</si>
  <si>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</si>
  <si>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</si>
  <si>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</si>
  <si>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</si>
  <si>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</si>
  <si>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</si>
  <si>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</si>
  <si>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</si>
  <si>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</si>
  <si>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</si>
  <si>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</si>
  <si>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</si>
  <si>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</si>
  <si>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</si>
  <si>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</si>
  <si>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</si>
  <si>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</si>
  <si>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</si>
  <si>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</si>
  <si>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</si>
  <si>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</si>
  <si>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</si>
  <si>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</si>
  <si>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</si>
  <si>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</si>
  <si>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</si>
  <si>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</si>
  <si>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</si>
  <si>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</si>
  <si>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</si>
  <si>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</si>
  <si>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</si>
  <si>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</si>
  <si>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</si>
  <si>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</si>
  <si>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</si>
  <si>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</si>
  <si>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</si>
  <si>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</si>
  <si>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</si>
  <si>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</si>
  <si>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</si>
  <si>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</si>
  <si>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</si>
  <si>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</si>
  <si>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</si>
  <si>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</si>
  <si>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</si>
  <si>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</si>
  <si>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</si>
  <si>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</si>
  <si>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</si>
  <si>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</si>
  <si>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</si>
  <si>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</si>
  <si>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</si>
  <si>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</si>
  <si>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</si>
  <si>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</si>
  <si>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</si>
  <si>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</si>
  <si>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</si>
  <si>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</si>
  <si>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</si>
  <si>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</si>
  <si>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</si>
  <si>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</si>
  <si>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</si>
  <si>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</si>
  <si>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</si>
  <si>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</si>
  <si>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</si>
  <si>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</si>
  <si>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</si>
  <si>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</si>
  <si>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</si>
  <si>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</si>
  <si>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</si>
  <si>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</si>
  <si>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</si>
  <si>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</si>
  <si>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</si>
  <si>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</si>
  <si>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</si>
  <si>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</si>
  <si>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</si>
  <si>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</si>
  <si>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</si>
  <si>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</si>
  <si>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</si>
  <si>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</si>
  <si>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</si>
  <si>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</si>
  <si>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</si>
  <si>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</si>
  <si>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</si>
  <si>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</si>
  <si>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</si>
  <si>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</si>
  <si>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</si>
  <si>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</si>
  <si>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</si>
  <si>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</si>
  <si>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</si>
  <si>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</si>
  <si>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</si>
  <si>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</si>
  <si>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</si>
  <si>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</si>
  <si>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</si>
  <si>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</si>
  <si>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</si>
  <si>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</si>
  <si>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</si>
  <si>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</si>
  <si>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</si>
  <si>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</si>
  <si>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</si>
  <si>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</si>
  <si>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</si>
  <si>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</si>
  <si>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</si>
  <si>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</si>
  <si>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</si>
  <si>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</si>
  <si>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</si>
  <si>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</si>
  <si>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</si>
  <si>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</si>
  <si>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</si>
  <si>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</si>
  <si>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</si>
  <si>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</si>
  <si>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</si>
  <si>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</si>
  <si>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</si>
  <si>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</si>
  <si>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</si>
  <si>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</si>
  <si>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</si>
  <si>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</si>
  <si>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</si>
  <si>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</si>
  <si>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</si>
  <si>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</si>
  <si>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</si>
  <si>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</si>
  <si>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</si>
  <si>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</si>
  <si>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</si>
  <si>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</si>
  <si>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</si>
  <si>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</si>
  <si>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</si>
  <si>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</si>
  <si>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</si>
  <si>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</si>
  <si>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</si>
  <si>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</si>
  <si>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</si>
  <si>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</si>
  <si>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</si>
  <si>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</si>
  <si>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</si>
  <si>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</si>
  <si>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</si>
  <si>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</si>
  <si>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</si>
  <si>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</si>
  <si>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</si>
  <si>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</si>
  <si>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</si>
  <si>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</si>
  <si>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</si>
  <si>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</si>
  <si>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</si>
  <si>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</si>
  <si>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</si>
  <si>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</si>
  <si>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</si>
  <si>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</si>
  <si>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</si>
  <si>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</si>
  <si>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</si>
  <si>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</si>
  <si>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</si>
  <si>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</si>
  <si>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</si>
  <si>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</si>
  <si>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</si>
  <si>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</si>
  <si>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</si>
  <si>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</si>
  <si>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</si>
  <si>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</si>
  <si>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</si>
  <si>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</si>
  <si>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</si>
  <si>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</si>
  <si>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</si>
  <si>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</si>
  <si>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</si>
  <si>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</si>
  <si>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</si>
  <si>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</si>
  <si>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</si>
  <si>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</si>
  <si>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</si>
  <si>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</si>
  <si>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</si>
  <si>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</si>
  <si>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</si>
  <si>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</si>
  <si>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</si>
  <si>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</si>
  <si>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</si>
  <si>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</si>
  <si>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</si>
  <si>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</si>
  <si>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</si>
  <si>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</si>
  <si>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</si>
  <si>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</si>
  <si>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</si>
  <si>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</si>
  <si>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</si>
  <si>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</si>
  <si>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</si>
  <si>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</si>
  <si>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</si>
  <si>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</si>
  <si>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</si>
  <si>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</si>
  <si>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</si>
  <si>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</si>
  <si>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</si>
  <si>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</si>
  <si>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</si>
  <si>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</si>
  <si>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</si>
  <si>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</si>
  <si>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</si>
  <si>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</si>
  <si>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</si>
  <si>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</si>
  <si>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</si>
  <si>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</si>
  <si>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</si>
  <si>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</si>
  <si>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</si>
  <si>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</si>
  <si>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</si>
  <si>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</si>
  <si>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</si>
  <si>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</si>
  <si>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</si>
  <si>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</si>
  <si>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</si>
  <si>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</si>
  <si>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</si>
  <si>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</si>
  <si>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</si>
  <si>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</si>
  <si>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</si>
  <si>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</si>
  <si>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</si>
  <si>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</si>
  <si>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</si>
  <si>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</si>
  <si>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</si>
  <si>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</si>
  <si>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</si>
  <si>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</si>
  <si>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</si>
  <si>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</si>
  <si>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</si>
  <si>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</si>
  <si>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</si>
  <si>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</si>
  <si>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</si>
  <si>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</si>
  <si>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</si>
  <si>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</si>
  <si>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</si>
  <si>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</si>
  <si>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</si>
  <si>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</si>
  <si>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</si>
  <si>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</si>
  <si>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</si>
  <si>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</si>
  <si>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</si>
  <si>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</si>
  <si>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</si>
  <si>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</si>
  <si>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</si>
  <si>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</si>
  <si>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</si>
  <si>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</si>
  <si>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</si>
  <si>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</si>
  <si>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</si>
  <si>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</si>
  <si>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</si>
  <si>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</si>
  <si>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</si>
  <si>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</si>
  <si>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</si>
  <si>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</si>
  <si>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</si>
  <si>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</si>
  <si>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</si>
  <si>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</si>
  <si>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</si>
  <si>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</si>
  <si>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</si>
  <si>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</si>
  <si>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</si>
  <si>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</si>
  <si>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</si>
  <si>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</si>
  <si>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</si>
  <si>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</si>
  <si>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</si>
  <si>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</si>
  <si>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</si>
  <si>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</si>
  <si>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</si>
  <si>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</si>
  <si>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</si>
  <si>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</si>
  <si>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</si>
  <si>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</si>
  <si>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</si>
  <si>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</si>
  <si>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</si>
  <si>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</si>
  <si>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</si>
  <si>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</si>
  <si>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</si>
  <si>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</si>
  <si>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</si>
  <si>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</si>
  <si>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</si>
  <si>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</si>
  <si>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</si>
  <si>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</si>
  <si>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</si>
  <si>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</si>
  <si>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</si>
  <si>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</si>
  <si>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</si>
  <si>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</si>
  <si>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</si>
  <si>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</si>
  <si>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</si>
  <si>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</si>
  <si>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</si>
  <si>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</si>
  <si>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</si>
  <si>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</si>
  <si>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</si>
  <si>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</si>
  <si>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</si>
  <si>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</si>
  <si>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</si>
  <si>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</si>
  <si>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</si>
  <si>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</si>
  <si>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</si>
  <si>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</si>
  <si>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</si>
  <si>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</si>
  <si>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</si>
  <si>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</si>
  <si>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</si>
  <si>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</si>
  <si>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</si>
  <si>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</si>
  <si>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</si>
  <si>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</si>
  <si>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</si>
  <si>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</si>
  <si>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</si>
  <si>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</si>
  <si>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</si>
  <si>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</si>
  <si>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</si>
  <si>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</si>
  <si>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</si>
  <si>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</si>
  <si>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</si>
  <si>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</si>
  <si>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</si>
  <si>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</si>
  <si>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</si>
  <si>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</si>
  <si>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</si>
  <si>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</si>
  <si>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</si>
  <si>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</si>
  <si>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</si>
  <si>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</si>
  <si>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</si>
  <si>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</si>
  <si>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</si>
  <si>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</si>
  <si>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</si>
  <si>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</si>
  <si>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</si>
  <si>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</si>
  <si>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</si>
  <si>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</si>
  <si>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</si>
  <si>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</si>
  <si>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</si>
  <si>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</si>
  <si>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</si>
  <si>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</si>
  <si>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</si>
  <si>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</si>
  <si>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</si>
  <si>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</si>
  <si>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</si>
  <si>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</si>
  <si>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</si>
  <si>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</si>
  <si>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</si>
  <si>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</si>
  <si>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</si>
  <si>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</si>
  <si>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</si>
  <si>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</si>
  <si>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</si>
  <si>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</si>
  <si>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</si>
  <si>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</si>
  <si>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</si>
  <si>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</si>
  <si>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</si>
  <si>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</si>
  <si>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</si>
  <si>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</si>
  <si>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</si>
  <si>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</si>
  <si>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</si>
  <si>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</si>
  <si>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</si>
  <si>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</si>
  <si>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</si>
  <si>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</si>
  <si>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</si>
  <si>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</si>
  <si>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</si>
  <si>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</si>
  <si>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</si>
  <si>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</si>
  <si>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</si>
  <si>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</si>
  <si>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</si>
  <si>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</si>
  <si>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</si>
  <si>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</si>
  <si>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</si>
  <si>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</si>
  <si>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</si>
  <si>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</si>
  <si>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</si>
  <si>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</si>
  <si>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</si>
  <si>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</si>
  <si>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</si>
  <si>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</si>
  <si>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</si>
  <si>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</si>
  <si>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</si>
  <si>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</si>
  <si>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</si>
  <si>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</si>
  <si>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</si>
  <si>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</si>
  <si>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</si>
  <si>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</si>
  <si>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</si>
  <si>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</si>
  <si>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</si>
  <si>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</si>
  <si>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</si>
  <si>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</si>
  <si>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</si>
  <si>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</si>
  <si>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</si>
  <si>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</si>
  <si>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</si>
  <si>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</si>
  <si>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</si>
  <si>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</si>
  <si>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</si>
  <si>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</si>
  <si>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</si>
  <si>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</si>
  <si>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</si>
  <si>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</si>
  <si>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</si>
  <si>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</si>
  <si>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</si>
  <si>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</si>
  <si>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</si>
  <si>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</si>
  <si>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</si>
  <si>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</si>
  <si>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</si>
  <si>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</si>
  <si>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</si>
  <si>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</si>
  <si>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</si>
  <si>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</si>
  <si>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</si>
  <si>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</si>
  <si>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</si>
  <si>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</si>
  <si>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</si>
  <si>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</si>
  <si>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</si>
  <si>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</si>
  <si>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</si>
  <si>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</si>
  <si>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</si>
  <si>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</si>
  <si>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</si>
  <si>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</si>
  <si>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</si>
  <si>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</si>
  <si>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</si>
  <si>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</si>
  <si>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</si>
  <si>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</si>
  <si>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</si>
  <si>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</si>
  <si>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</si>
  <si>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</si>
  <si>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</si>
  <si>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</si>
  <si>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</si>
  <si>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</si>
  <si>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</si>
  <si>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</si>
  <si>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</si>
  <si>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</si>
  <si>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</si>
  <si>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</si>
  <si>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</si>
  <si>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</si>
  <si>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</si>
  <si>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</si>
  <si>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</si>
  <si>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</si>
  <si>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</si>
  <si>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</si>
  <si>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</si>
  <si>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</si>
  <si>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</si>
  <si>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</si>
  <si>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</si>
  <si>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</si>
  <si>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</si>
  <si>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</si>
  <si>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</si>
  <si>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</si>
  <si>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</si>
  <si>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</si>
  <si>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</si>
  <si>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</si>
  <si>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</si>
  <si>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</si>
  <si>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</si>
  <si>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</si>
  <si>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</si>
  <si>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</si>
  <si>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</si>
  <si>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</si>
  <si>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</si>
  <si>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</si>
  <si>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</si>
  <si>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</si>
  <si>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</si>
  <si>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</si>
  <si>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</si>
  <si>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</si>
  <si>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</si>
  <si>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</si>
  <si>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</si>
  <si>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</si>
  <si>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</si>
  <si>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</si>
  <si>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</si>
  <si>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</si>
  <si>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</si>
  <si>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</si>
  <si>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</si>
  <si>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</si>
  <si>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</si>
  <si>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</si>
  <si>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</si>
  <si>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</si>
  <si>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</si>
  <si>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</si>
  <si>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</si>
  <si>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</si>
  <si>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</si>
  <si>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</si>
  <si>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</si>
  <si>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</si>
  <si>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</si>
  <si>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</si>
  <si>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</si>
  <si>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</si>
  <si>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</si>
  <si>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</si>
  <si>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</si>
  <si>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</si>
  <si>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</si>
  <si>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</si>
  <si>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</si>
  <si>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</si>
  <si>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</si>
  <si>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</si>
  <si>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</si>
  <si>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</si>
  <si>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</si>
  <si>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</si>
  <si>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</si>
  <si>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</si>
  <si>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</si>
  <si>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</si>
  <si>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</si>
  <si>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</si>
  <si>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</si>
  <si>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</si>
  <si>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</si>
  <si>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</si>
  <si>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</si>
  <si>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</si>
  <si>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</si>
  <si>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</si>
  <si>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</si>
  <si>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</si>
  <si>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</si>
  <si>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</si>
  <si>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</si>
  <si>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</si>
  <si>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</si>
  <si>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</si>
  <si>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</si>
  <si>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</si>
  <si>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</si>
  <si>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</si>
  <si>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</si>
  <si>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</si>
  <si>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</si>
  <si>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</si>
  <si>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</si>
  <si>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</si>
  <si>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</si>
  <si>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</si>
  <si>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</si>
  <si>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</si>
  <si>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</si>
  <si>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</si>
  <si>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</si>
  <si>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</si>
  <si>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</si>
  <si>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</si>
  <si>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</si>
  <si>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</si>
  <si>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</si>
  <si>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</si>
  <si>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</si>
  <si>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</si>
  <si>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</si>
  <si>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</si>
  <si>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</si>
  <si>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</si>
  <si>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</si>
  <si>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</si>
  <si>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</si>
  <si>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</si>
  <si>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</si>
  <si>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</si>
  <si>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</si>
  <si>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</si>
  <si>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</si>
  <si>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</si>
  <si>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</si>
  <si>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</si>
  <si>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</si>
  <si>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</si>
  <si>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</si>
  <si>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</si>
  <si>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</si>
  <si>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</si>
  <si>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</si>
  <si>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</si>
  <si>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</si>
  <si>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</si>
  <si>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</si>
  <si>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</si>
  <si>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</si>
  <si>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</si>
  <si>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</si>
  <si>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</si>
  <si>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</si>
  <si>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</si>
  <si>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</si>
  <si>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</si>
  <si>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</si>
  <si>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</si>
  <si>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</si>
  <si>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</si>
  <si>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</si>
  <si>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</si>
  <si>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</si>
  <si>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</si>
  <si>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</si>
  <si>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</si>
  <si>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</si>
  <si>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</si>
  <si>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</si>
  <si>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</si>
  <si>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</si>
  <si>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</si>
  <si>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</si>
  <si>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</si>
  <si>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</si>
  <si>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</si>
  <si>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</si>
  <si>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</si>
  <si>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</si>
  <si>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</si>
  <si>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</si>
  <si>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</si>
  <si>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</si>
  <si>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</si>
  <si>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</si>
  <si>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</si>
  <si>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</si>
  <si>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</si>
  <si>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</si>
  <si>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</si>
  <si>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</si>
  <si>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</si>
  <si>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</si>
  <si>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</si>
  <si>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</si>
  <si>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</si>
  <si>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</si>
  <si>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</si>
  <si>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</si>
  <si>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</si>
  <si>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</si>
  <si>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</si>
  <si>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</si>
  <si>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</si>
  <si>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</si>
  <si>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</si>
  <si>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</si>
  <si>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</si>
  <si>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</si>
  <si>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</si>
  <si>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</si>
  <si>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</si>
  <si>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</si>
  <si>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</si>
  <si>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</si>
  <si>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</si>
  <si>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</si>
  <si>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</si>
  <si>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</si>
  <si>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</si>
  <si>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</si>
  <si>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</si>
  <si>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</si>
  <si>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</si>
  <si>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</si>
  <si>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</si>
  <si>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</si>
  <si>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</si>
  <si>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</si>
  <si>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</si>
  <si>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</si>
  <si>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</si>
  <si>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</si>
  <si>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</si>
  <si>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</si>
  <si>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</si>
  <si>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</si>
  <si>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</si>
  <si>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</si>
  <si>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</si>
  <si>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</si>
  <si>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</si>
  <si>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</si>
  <si>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</si>
  <si>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</si>
  <si>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</si>
  <si>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</si>
  <si>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</si>
  <si>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</si>
  <si>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</si>
  <si>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</si>
  <si>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</si>
  <si>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</si>
  <si>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</si>
  <si>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</si>
  <si>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</si>
  <si>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</si>
  <si>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</si>
  <si>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</si>
  <si>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</si>
  <si>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</si>
  <si>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</si>
  <si>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</si>
  <si>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</si>
  <si>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</si>
  <si>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</si>
  <si>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</si>
  <si>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</si>
  <si>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</si>
  <si>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</si>
  <si>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</si>
  <si>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</si>
  <si>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</si>
  <si>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</si>
  <si>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</si>
  <si>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</si>
  <si>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</si>
  <si>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</si>
  <si>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</si>
  <si>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</si>
  <si>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</si>
  <si>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</si>
  <si>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</si>
  <si>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</si>
  <si>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</si>
  <si>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</si>
  <si>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</si>
  <si>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</si>
  <si>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</si>
  <si>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</si>
  <si>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</si>
  <si>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</si>
  <si>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</si>
  <si>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</si>
  <si>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</si>
  <si>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</si>
  <si>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</si>
  <si>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</si>
  <si>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</si>
  <si>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</si>
  <si>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</si>
  <si>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</si>
  <si>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</si>
  <si>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</si>
  <si>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</si>
  <si>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</si>
  <si>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</si>
  <si>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</si>
  <si>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</si>
  <si>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</si>
  <si>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</si>
  <si>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</si>
  <si>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</si>
  <si>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</si>
  <si>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</si>
  <si>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</si>
  <si>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</si>
  <si>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</si>
  <si>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</si>
  <si>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</si>
  <si>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</si>
  <si>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</si>
  <si>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</si>
  <si>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</si>
  <si>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</si>
  <si>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</si>
  <si>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</si>
  <si>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</si>
  <si>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</si>
  <si>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</si>
  <si>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</si>
  <si>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</si>
  <si>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</si>
  <si>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</si>
  <si>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</si>
  <si>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</si>
  <si>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</si>
  <si>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</si>
  <si>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</si>
  <si>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</si>
  <si>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</si>
  <si>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</si>
  <si>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</si>
  <si>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</si>
  <si>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</si>
  <si>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</si>
  <si>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</si>
  <si>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</si>
  <si>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</si>
  <si>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</si>
  <si>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</si>
  <si>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</si>
  <si>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</si>
  <si>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</si>
  <si>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</si>
  <si>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</si>
  <si>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</si>
  <si>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</si>
  <si>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</si>
  <si>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</si>
  <si>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</si>
  <si>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</si>
  <si>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</si>
  <si>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</si>
  <si>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</si>
  <si>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</si>
  <si>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</si>
  <si>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</si>
  <si>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</si>
  <si>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</si>
  <si>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</si>
  <si>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</si>
  <si>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</si>
  <si>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</si>
  <si>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</si>
  <si>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</si>
  <si>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</si>
  <si>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</si>
  <si>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</si>
  <si>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</si>
  <si>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</si>
  <si>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</si>
  <si>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</si>
  <si>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</si>
  <si>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</si>
  <si>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</si>
  <si>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</si>
  <si>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</si>
  <si>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</si>
  <si>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</si>
  <si>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</si>
  <si>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</si>
  <si>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</si>
  <si>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</si>
  <si>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</si>
  <si>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</si>
  <si>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</si>
  <si>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</si>
  <si>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</si>
  <si>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</si>
  <si>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</si>
  <si>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</si>
  <si>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</si>
  <si>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</si>
  <si>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</si>
  <si>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</si>
  <si>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</si>
  <si>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</si>
  <si>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</si>
  <si>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</si>
  <si>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</si>
  <si>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</si>
  <si>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</si>
  <si>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</si>
  <si>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</si>
  <si>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</si>
  <si>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</si>
  <si>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</si>
  <si>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</si>
  <si>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</si>
  <si>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</si>
  <si>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</si>
  <si>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</si>
  <si>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</si>
  <si>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</si>
  <si>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</si>
  <si>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</si>
  <si>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</si>
  <si>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</si>
  <si>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</si>
  <si>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</si>
  <si>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</si>
  <si>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</si>
  <si>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</si>
  <si>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</si>
  <si>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</si>
  <si>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</si>
  <si>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</si>
  <si>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</si>
  <si>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</si>
  <si>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</si>
  <si>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</si>
  <si>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</si>
  <si>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</si>
  <si>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</si>
  <si>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</si>
  <si>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</si>
  <si>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</si>
  <si>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</si>
  <si>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</si>
  <si>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</si>
  <si>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</si>
  <si>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</si>
  <si>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</si>
  <si>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</si>
  <si>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</si>
  <si>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</si>
  <si>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</si>
  <si>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</si>
  <si>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</si>
  <si>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</si>
  <si>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</si>
  <si>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</si>
  <si>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</si>
  <si>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</si>
  <si>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</si>
  <si>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</si>
  <si>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</si>
  <si>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</si>
  <si>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</si>
  <si>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</si>
  <si>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</si>
  <si>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</si>
  <si>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</si>
  <si>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</si>
  <si>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</si>
  <si>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</si>
  <si>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</si>
  <si>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</si>
  <si>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</si>
  <si>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</si>
  <si>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</si>
  <si>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</si>
  <si>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</si>
  <si>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</si>
  <si>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</si>
  <si>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</si>
  <si>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</si>
  <si>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</si>
  <si>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</si>
  <si>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</si>
  <si>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</si>
  <si>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</si>
  <si>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</si>
  <si>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</si>
  <si>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</si>
  <si>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</si>
  <si>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</si>
  <si>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</si>
  <si>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</si>
  <si>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</si>
  <si>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</si>
  <si>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</si>
  <si>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</si>
  <si>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</si>
  <si>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</si>
  <si>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</si>
  <si>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</si>
  <si>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</si>
  <si>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</si>
  <si>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</si>
  <si>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</si>
  <si>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</si>
  <si>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</si>
  <si>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</si>
  <si>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</si>
  <si>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</si>
  <si>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</si>
  <si>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</si>
  <si>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</si>
  <si>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</si>
  <si>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</si>
  <si>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</si>
  <si>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</si>
  <si>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</si>
  <si>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</si>
  <si>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</si>
  <si>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</si>
  <si>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</si>
  <si>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</si>
  <si>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</si>
  <si>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</si>
  <si>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</si>
  <si>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</si>
  <si>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</si>
  <si>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</si>
  <si>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</si>
  <si>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</si>
  <si>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</si>
  <si>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</si>
  <si>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</si>
  <si>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</si>
  <si>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</si>
  <si>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</si>
  <si>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</si>
  <si>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</si>
  <si>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</si>
  <si>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</si>
  <si>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</si>
  <si>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</si>
  <si>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</si>
  <si>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</si>
  <si>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</si>
  <si>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</si>
  <si>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</si>
  <si>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</si>
  <si>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</si>
  <si>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</si>
  <si>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</si>
  <si>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</si>
  <si>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</si>
  <si>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</si>
  <si>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</si>
  <si>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</si>
  <si>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</si>
  <si>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</si>
  <si>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</si>
  <si>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</si>
  <si>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</si>
  <si>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</si>
  <si>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</si>
  <si>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</si>
  <si>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</si>
  <si>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</si>
  <si>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</si>
  <si>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</si>
  <si>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</si>
  <si>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</si>
  <si>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</si>
  <si>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</si>
  <si>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</si>
  <si>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</si>
  <si>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</si>
  <si>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</si>
  <si>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</si>
  <si>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</si>
  <si>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</si>
  <si>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</si>
  <si>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</si>
  <si>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</si>
  <si>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</si>
  <si>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</si>
  <si>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</si>
  <si>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</si>
  <si>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</si>
  <si>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</si>
  <si>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</si>
  <si>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</si>
  <si>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</si>
  <si>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</si>
  <si>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</si>
  <si>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</si>
  <si>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</si>
  <si>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</si>
  <si>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</si>
  <si>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</si>
  <si>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</si>
  <si>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</si>
  <si>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</si>
  <si>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</si>
  <si>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</si>
  <si>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</si>
  <si>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</si>
  <si>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</si>
  <si>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</si>
  <si>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</si>
  <si>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</si>
  <si>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</si>
  <si>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</si>
  <si>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</si>
  <si>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</si>
  <si>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</si>
  <si>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</si>
  <si>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</si>
  <si>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</si>
  <si>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</si>
  <si>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</si>
  <si>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</si>
  <si>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</si>
  <si>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</si>
  <si>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</si>
  <si>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</si>
  <si>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</si>
  <si>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</si>
  <si>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</si>
  <si>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</si>
  <si>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</si>
  <si>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</si>
  <si>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</si>
  <si>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</si>
  <si>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</si>
  <si>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</si>
  <si>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</si>
  <si>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</si>
  <si>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</si>
  <si>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</si>
  <si>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</si>
  <si>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</si>
  <si>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</si>
  <si>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</si>
  <si>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</si>
  <si>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</si>
  <si>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</si>
  <si>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</si>
  <si>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</si>
  <si>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</si>
  <si>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</si>
  <si>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</si>
  <si>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</si>
  <si>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</si>
  <si>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審後新增2022/1/14</t>
    <phoneticPr fontId="3" type="noConversion"/>
  </si>
  <si>
    <t>原LC710，新增2022/1/14</t>
    <phoneticPr fontId="3" type="noConversion"/>
  </si>
  <si>
    <t>原LC700，新增2022/1/14</t>
    <phoneticPr fontId="3" type="noConversion"/>
  </si>
  <si>
    <t>原LC701，新增2022/1/14</t>
    <phoneticPr fontId="3" type="noConversion"/>
  </si>
  <si>
    <t>原LC702，新增2022/1/14</t>
    <phoneticPr fontId="3" type="noConversion"/>
  </si>
  <si>
    <t>原LC800，新增2022/1/14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</si>
  <si>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</si>
  <si>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</si>
  <si>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</si>
  <si>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</si>
  <si>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</si>
  <si>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</si>
  <si>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</si>
  <si>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</si>
  <si>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</si>
  <si>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</si>
  <si>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</si>
  <si>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</si>
  <si>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</si>
  <si>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</si>
  <si>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</si>
  <si>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</si>
  <si>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</si>
  <si>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</si>
  <si>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新增2022/1/17</t>
    <phoneticPr fontId="3" type="noConversion"/>
  </si>
  <si>
    <t>PJ201800012_URS_7介接外部系統_V1.9.docx</t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</si>
  <si>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</si>
  <si>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</si>
  <si>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</si>
  <si>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</si>
  <si>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</si>
  <si>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</si>
  <si>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</si>
  <si>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</si>
  <si>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</si>
  <si>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2022/1/17(eloan-L7), 2021/11/15(1.42)、2021/10/1</t>
    <phoneticPr fontId="3" type="noConversion"/>
  </si>
  <si>
    <t>2022/1/17(eloan-L7), 1/4(1.44)、2021/12/24(1.43)、11/15(1.42)、10/1(1.4)</t>
    <phoneticPr fontId="3" type="noConversion"/>
  </si>
  <si>
    <t>eloan意見回覆</t>
    <phoneticPr fontId="3" type="noConversion"/>
  </si>
  <si>
    <t>PJ201800012_URS_1顧客管理作業_V1.44.docx, PJ201800012_URS_7介接外部系統_V1.9.docx</t>
    <phoneticPr fontId="3" type="noConversion"/>
  </si>
  <si>
    <t>PJ201800012_URS_1顧客管理作業_V1.42.docx, PJ201800012_URS_7介接外部系統_V1.9.docx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</si>
  <si>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</si>
  <si>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</si>
  <si>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</si>
  <si>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</si>
  <si>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</si>
  <si>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</si>
  <si>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</si>
  <si>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</si>
  <si>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</si>
  <si>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</si>
  <si>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</si>
  <si>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</si>
  <si>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FT預計 的加總</t>
  </si>
  <si>
    <t>FT預計</t>
  </si>
  <si>
    <t>FT實際 的加總</t>
  </si>
  <si>
    <t>FT實際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</si>
  <si>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</si>
  <si>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</si>
  <si>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</si>
  <si>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</si>
  <si>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</si>
  <si>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</si>
  <si>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</si>
  <si>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</si>
  <si>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</si>
  <si>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</si>
  <si>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</si>
  <si>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</si>
  <si>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</si>
  <si>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</si>
  <si>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</si>
  <si>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</si>
  <si>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</si>
  <si>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</si>
  <si>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</si>
  <si>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</si>
  <si>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</si>
  <si>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</si>
  <si>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</si>
  <si>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</si>
  <si>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</si>
  <si>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</si>
  <si>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</si>
  <si>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</si>
  <si>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</si>
  <si>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</si>
  <si>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</si>
  <si>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</si>
  <si>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</si>
  <si>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Eloan.01</t>
    <phoneticPr fontId="3" type="noConversion"/>
  </si>
  <si>
    <t>Eloan.02</t>
    <phoneticPr fontId="3" type="noConversion"/>
  </si>
  <si>
    <t>Eloan.03</t>
    <phoneticPr fontId="3" type="noConversion"/>
  </si>
  <si>
    <t>Eloan.04</t>
    <phoneticPr fontId="3" type="noConversion"/>
  </si>
  <si>
    <t>Eloan.05</t>
    <phoneticPr fontId="3" type="noConversion"/>
  </si>
  <si>
    <t>Eloan.06</t>
    <phoneticPr fontId="3" type="noConversion"/>
  </si>
  <si>
    <t>Eloan.07</t>
    <phoneticPr fontId="3" type="noConversion"/>
  </si>
  <si>
    <t>Eloan.08</t>
    <phoneticPr fontId="3" type="noConversion"/>
  </si>
  <si>
    <t>Eloan.09</t>
    <phoneticPr fontId="3" type="noConversion"/>
  </si>
  <si>
    <t>Eloan.不動產1</t>
    <phoneticPr fontId="3" type="noConversion"/>
  </si>
  <si>
    <t>Eloan.不動產2</t>
    <phoneticPr fontId="3" type="noConversion"/>
  </si>
  <si>
    <t>Eloan.不動產3</t>
    <phoneticPr fontId="3" type="noConversion"/>
  </si>
  <si>
    <t>Eloan.不動產4</t>
    <phoneticPr fontId="3" type="noConversion"/>
  </si>
  <si>
    <t>Eloan.動產1</t>
    <phoneticPr fontId="3" type="noConversion"/>
  </si>
  <si>
    <t>Eloan.股票1</t>
    <phoneticPr fontId="3" type="noConversion"/>
  </si>
  <si>
    <t>Eloan.不動產5,動產2,股票2,其他2</t>
    <phoneticPr fontId="3" type="noConversion"/>
  </si>
  <si>
    <t>Eloan.其他1</t>
    <phoneticPr fontId="3" type="noConversion"/>
  </si>
  <si>
    <t>Eloan.帳務1</t>
    <phoneticPr fontId="3" type="noConversion"/>
  </si>
  <si>
    <t>Eloan.帳務2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</si>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</sst>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2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58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70" fillId="0" borderId="0" xfId="0" applyFont="1"/>
    <xf numFmtId="0" fontId="70" fillId="0" borderId="0" xfId="0" applyFont="1" applyAlignment="1">
      <alignment horizontal="right"/>
    </xf>
    <xf numFmtId="0" fontId="47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10" fillId="0" borderId="0" xfId="0" applyNumberFormat="1" applyFont="1"/>
    <xf numFmtId="0" fontId="10" fillId="0" borderId="0" xfId="0" pivotButton="1" applyFont="1"/>
    <xf numFmtId="0" fontId="10" fillId="0" borderId="0" xfId="0" pivotButton="1" applyFont="1" applyAlignme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0" fontId="67" fillId="20" borderId="0" xfId="0" applyFont="1" applyFill="1" applyAlignment="1">
      <alignment horizontal="center" vertical="top" wrapText="1"/>
    </xf>
    <xf numFmtId="0" fontId="71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9" fontId="6" fillId="0" borderId="0" xfId="5">
      <alignment vertical="center"/>
    </xf>
    <xf numFmtId="9" fontId="91" fillId="7" borderId="0" xfId="5" applyFont="1" applyFill="1">
      <alignment vertical="center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523"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general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right"/>
    </dxf>
    <dxf>
      <alignment horizontal="right"/>
    </dxf>
    <dxf>
      <alignment horizontal="left"/>
    </dxf>
    <dxf>
      <alignment horizontal="lef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sz val="6"/>
      </font>
    </dxf>
    <dxf>
      <font>
        <sz val="6"/>
      </font>
    </dxf>
    <dxf>
      <alignment horizontal="general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alignment horizontal="right"/>
    </dxf>
    <dxf>
      <alignment horizontal="right"/>
    </dxf>
    <dxf>
      <alignment horizontal="left"/>
    </dxf>
    <dxf>
      <alignment horizontal="lef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sz val="6"/>
      </font>
    </dxf>
    <dxf>
      <font>
        <sz val="6"/>
      </font>
    </dxf>
    <dxf>
      <alignment horizontal="general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general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general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right"/>
    </dxf>
    <dxf>
      <alignment horizontal="right"/>
    </dxf>
    <dxf>
      <alignment horizontal="left"/>
    </dxf>
    <dxf>
      <alignment horizontal="lef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sz val="6"/>
      </font>
    </dxf>
    <dxf>
      <font>
        <sz val="6"/>
      </font>
    </dxf>
    <dxf>
      <alignment horizontal="general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general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general"/>
    </dxf>
    <dxf>
      <font>
        <sz val="6"/>
      </font>
    </dxf>
    <dxf>
      <font>
        <sz val="6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left"/>
    </dxf>
    <dxf>
      <alignment horizontal="left"/>
    </dxf>
    <dxf>
      <alignment horizontal="right"/>
    </dxf>
    <dxf>
      <alignment horizontal="right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pivotCacheDefinition" Target="pivotCache/pivotCacheDefinition2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1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pivotCacheDefinition" Target="pivotCache/pivotCacheDefinition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0.565622800925" createdVersion="7" refreshedVersion="7" minRefreshableVersion="3" recordCount="93" xr:uid="{00000000-000A-0000-FFFF-FFFF12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0.565623148148" createdVersion="7" refreshedVersion="7" minRefreshableVersion="3" recordCount="628" xr:uid="{00000000-000A-0000-FFFF-FFFF11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0.565623379633" createdVersion="7" refreshedVersion="7" minRefreshableVersion="3" recordCount="567" xr:uid="{00000000-000A-0000-FFFF-FFFF10000000}">
  <cacheSource type="worksheet">
    <worksheetSource ref="A1:Y1048576" sheet="URS確認"/>
  </cacheSource>
  <cacheFields count="25">
    <cacheField name="URS程式預計完成時間" numFmtId="0">
      <sharedItems containsNonDate="0" containsString="0"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20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0.565623726849" createdVersion="7" refreshedVersion="7" minRefreshableVersion="3" recordCount="567" xr:uid="{00000000-000A-0000-FFFF-FFFF0F000000}">
  <cacheSource type="worksheet">
    <worksheetSource ref="A1:BG1048576" sheet="URS確認"/>
  </cacheSource>
  <cacheFields count="59">
    <cacheField name="URS程式預計完成時間" numFmtId="0">
      <sharedItems containsNonDate="0" containsString="0"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 count="22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m/>
      </sharedItems>
      <fieldGroup base="11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FT實際完成" numFmtId="0">
      <sharedItems containsNonDate="0" containsDate="1" containsString="0" containsBlank="1" minDate="2021-12-28T00:00:00" maxDate="2022-01-20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1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8" maxValue="558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8" maxValue="8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2021-11-12T00:00:00" maxDate="2022-02-12T00:00:00"/>
    </cacheField>
    <cacheField name="SIT完成時間(ST1)" numFmtId="0">
      <sharedItems containsNonDate="0" containsDate="1" containsString="0" containsBlank="1" minDate="2021-11-12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類型" numFmtId="0">
      <sharedItems containsBlank="1"/>
    </cacheField>
    <cacheField name="已SIT已FT" numFmtId="0">
      <sharedItems containsBlank="1" containsMixedTypes="1" containsNumber="1" minValue="0.50355871886120995" maxValue="283"/>
    </cacheField>
    <cacheField name="已SIT待FT" numFmtId="0">
      <sharedItems containsBlank="1" containsMixedTypes="1" containsNumber="1" minValue="6.9395017793594305E-2" maxValue="39"/>
    </cacheField>
    <cacheField name="待SIT已FT" numFmtId="0">
      <sharedItems containsBlank="1" containsMixedTypes="1" containsNumber="1" minValue="0.21352313167259787" maxValue="120"/>
    </cacheField>
    <cacheField name="待SIT待FT" numFmtId="0">
      <sharedItems containsBlank="1" containsMixedTypes="1" containsNumber="1" minValue="0.21352313167259787" maxValue="1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0.565624189818" createdVersion="7" refreshedVersion="7" minRefreshableVersion="3" recordCount="567" xr:uid="{00000000-000A-0000-FFFF-FFFF0E000000}">
  <cacheSource type="worksheet">
    <worksheetSource ref="A1:BH1048576" sheet="URS確認"/>
  </cacheSource>
  <cacheFields count="60">
    <cacheField name="URS程式預計完成時間" numFmtId="0">
      <sharedItems containsNonDate="0" containsString="0"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20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1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8" maxValue="558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8" maxValue="8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2021-11-12T00:00:00" maxDate="2022-02-12T00:00:00" count="32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1-21T00:00:00"/>
        <d v="2021-12-16T00:00:00"/>
        <d v="2021-12-10T00:00:00"/>
        <d v="2022-01-26T00:00:00"/>
        <d v="2022-01-27T00:00:00"/>
        <d v="2022-01-28T00:00:00"/>
        <d v="2021-12-28T00:00:00"/>
        <d v="2021-12-21T00:00:00"/>
        <d v="2022-01-22T00:00:00"/>
        <d v="2022-02-11T00:00:00"/>
        <d v="2021-11-15T00:00:00"/>
        <d v="2022-01-24T00:00:00"/>
        <d v="2022-01-25T00:00:00"/>
        <m/>
      </sharedItems>
      <fieldGroup base="50">
        <rangePr autoStart="0" groupBy="days" startDate="2022-01-02T00:00:00" endDate="2022-02-12T00:00:00" groupInterval="7"/>
        <groupItems count="8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&gt;2022/2/12"/>
        </groupItems>
      </fieldGroup>
    </cacheField>
    <cacheField name="SIT完成時間(ST1)" numFmtId="0">
      <sharedItems containsNonDate="0" containsDate="1" containsString="0" containsBlank="1" minDate="2021-11-12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類型" numFmtId="0">
      <sharedItems containsBlank="1"/>
    </cacheField>
    <cacheField name="已SIT已FT" numFmtId="0">
      <sharedItems containsBlank="1" containsMixedTypes="1" containsNumber="1" minValue="0.50355871886120995" maxValue="283"/>
    </cacheField>
    <cacheField name="已SIT待FT" numFmtId="0">
      <sharedItems containsBlank="1" containsMixedTypes="1" containsNumber="1" minValue="6.9395017793594305E-2" maxValue="39"/>
    </cacheField>
    <cacheField name="待SIT已FT" numFmtId="0">
      <sharedItems containsBlank="1" containsMixedTypes="1" containsNumber="1" minValue="0.21352313167259787" maxValue="120"/>
    </cacheField>
    <cacheField name="待SIT待FT" numFmtId="0">
      <sharedItems containsBlank="1" containsMixedTypes="1" containsNumber="1" minValue="0.21352313167259787" maxValue="120"/>
    </cacheField>
    <cacheField name="欄3" numFmtId="0">
      <sharedItems containsString="0" containsBlank="1" containsNumber="1" containsInteger="1" minValue="1" maxValue="5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7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4.docx, PJ201800012_URS_7介接外部系統_V1.9.docx"/>
    <s v="eloan意見回覆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d v="2022-01-18T00:00:00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, PJ201800012_URS_7介接外部系統_V1.9.docx"/>
    <s v="eloan意見回覆"/>
    <d v="2022-01-18T00:00:00"/>
    <d v="2022-01-18T00:00:00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d v="2022-01-18T00:00:00"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m/>
    <x v="32"/>
    <d v="2021-10-15T00:00:00"/>
    <d v="2021-11-23T00:00:00"/>
    <s v="李珮琪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21T00:00:00"/>
    <d v="2022-01-18T00:00:00"/>
    <x v="36"/>
    <d v="2021-10-12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審後新增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審後新增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審後新增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審後新增2022/1/14"/>
    <s v="賴文育"/>
    <s v="余家興"/>
    <s v="PJ201800012_URS_6共同作業_V1.13.docx"/>
    <s v="新增交易"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m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新增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新增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e v="#REF!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e v="#REF!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e v="#REF!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x v="48"/>
    <d v="2021-11-25T00:00:00"/>
    <d v="2021-11-29T00:00:00"/>
    <e v="#REF!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e v="#REF!"/>
    <e v="#REF!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e v="#REF!"/>
    <e v="#REF!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e v="#REF!"/>
    <e v="#REF!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e v="#REF!"/>
    <e v="#REF!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e v="#REF!"/>
    <e v="#REF!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e v="#REF!"/>
    <e v="#REF!"/>
    <m/>
    <m/>
    <m/>
    <m/>
    <m/>
    <m/>
    <m/>
  </r>
  <r>
    <m/>
    <m/>
    <x v="8"/>
    <s v="7-2IFRS9作業"/>
    <s v="L7201"/>
    <s v="表外放款承諾資料產出"/>
    <s v="新增2022/1/17"/>
    <s v="蘇曉玲"/>
    <s v="蘇曉玲"/>
    <s v="PJ201800012_URS_7介接外部系統_V1.9.docx"/>
    <s v="新增交易"/>
    <d v="2022-01-24T00:00:00"/>
    <m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m/>
    <x v="57"/>
    <d v="2021-11-30T00:00:00"/>
    <d v="2021-12-03T00:00:00"/>
    <e v="#REF!"/>
    <e v="#REF!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e v="#REF!"/>
    <e v="#REF!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e v="#REF!"/>
    <e v="#REF!"/>
    <s v="張舜雯"/>
    <m/>
    <m/>
    <m/>
    <m/>
    <m/>
    <m/>
  </r>
  <r>
    <m/>
    <m/>
    <x v="8"/>
    <s v="7-1E-Loan"/>
    <s v="L7911"/>
    <s v="(eloan)戶號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m/>
    <m/>
    <x v="8"/>
    <s v="7-1E-Loan"/>
    <s v="L7912"/>
    <s v="(eloan)戶號額度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7">
  <r>
    <m/>
    <n v="1"/>
    <x v="0"/>
    <s v="1-1顧客基本資料"/>
    <s v="L1001"/>
    <s v="顧客明細資料查詢"/>
    <m/>
    <s v="張金龍"/>
    <s v="張嘉榮"/>
    <s v="PJ201800012_URS_1顧客管理作業_V1.43.docx"/>
    <m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4.docx, PJ201800012_URS_7介接外部系統_V1.9.docx"/>
    <s v="eloan意見回覆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d v="2021-11-16T00:00:00"/>
    <d v="2021-11-16T00:00:00"/>
    <s v="鮑培平"/>
    <s v="2-01-客戶基本資料維護作業"/>
    <s v="Eloan.01"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2.docx"/>
    <m/>
    <x v="1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2.docx, PJ201800012_URS_7介接外部系統_V1.9.docx"/>
    <s v="eloan意見回覆"/>
    <x v="1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17(eloan-L7), 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d v="2021-11-16T00:00:00"/>
    <d v="2021-11-16T00:00:00"/>
    <s v="鮑培平"/>
    <s v="2-01-客戶基本資料維護作業"/>
    <s v="Eloan.05"/>
    <s v="1-1"/>
    <s v="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d v="2021-11-16T00:00:0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d v="2021-11-16T00:00:0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d v="2021-11-16T00:00:00"/>
    <d v="2021-11-16T00:00:00"/>
    <s v="鮑培平"/>
    <s v="2-01-客戶基本資料維護作業"/>
    <s v="Eloan.08"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d v="2021-11-16T00:00:00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d v="2021-11-16T00:00:00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d v="2021-11-16T00:00:00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d v="2021-11-12T00:00:00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d v="2021-11-12T00:00:00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"/>
    <m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d v="2021-11-17T00:00:00"/>
    <d v="2021-11-17T00:00:00"/>
    <s v="鮑培平"/>
    <s v="2-06-案件申請建檔作業"/>
    <s v="Eloan.02"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17(eloan-L7), 2021/12/14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d v="2021-11-19T00:00:00"/>
    <d v="2021-11-19T00:00:00"/>
    <s v="鮑培平"/>
    <s v="2-07-案件申請准駁作業"/>
    <s v="Eloan.03"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d v="2021-11-18T00:00:00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d v="2021-11-18T00:00:00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d v="2021-11-24T00:00:00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d v="2021-12-24T00:00:00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d v="2021-12-24T00:00:00"/>
    <d v="2021-12-24T00:00:00"/>
    <s v="鮑培平"/>
    <s v="2-09-共同借款人"/>
    <s v="Eloan.04"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d v="2021-11-25T00:00:00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d v="2021-12-17T00:00:00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d v="2021-12-17T00:00:00"/>
    <d v="2021-12-17T00:00:00"/>
    <s v="鮑培平"/>
    <s v="3-07-撥款流程"/>
    <s v="Eloan"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d v="2021-12-17T00:00:00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d v="2021-12-17T00:00:00"/>
    <d v="2021-12-17T00:00:00"/>
    <s v="鮑培平"/>
    <s v="3-07-撥款流程"/>
    <s v="Eloan.09"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d v="2021-12-24T00:00:00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d v="2021-12-24T00:00:00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d v="2021-12-24T00:00:00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d v="2021-12-30T00:00:00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d v="2021-12-30T00:00:00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d v="2021-12-30T00:00:00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d v="2021-11-29T00:00:00"/>
    <d v="2021-11-29T00:00:00"/>
    <s v="鮑培平"/>
    <s v="2-17-關係人建檔"/>
    <s v="Eloan.06"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"/>
    <m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d v="2021-11-24T00:00:00"/>
    <d v="2021-11-24T00:00:00"/>
    <s v="鮑培平"/>
    <s v="2-13-擔保品建檔"/>
    <s v="Eloan.不動產1"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  <d v="2021-11-24T00:00:00"/>
    <d v="2021-11-24T00:00:00"/>
    <s v="鮑培平"/>
    <s v="2-13-擔保品建檔"/>
    <s v="Eloan.不動產3"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d v="2021-11-24T00:00:00"/>
    <d v="2021-11-24T00:00:00"/>
    <s v="鮑培平"/>
    <s v="2-13-擔保品建檔"/>
    <s v="Eloan.不動產2"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"/>
    <m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d v="2021-11-24T00:00:00"/>
    <d v="2021-11-24T00:00:00"/>
    <s v="鮑培平"/>
    <s v="2-13-擔保品建檔"/>
    <s v="Eloan"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d v="2021-12-22T00:00:00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d v="2021-12-22T00:00:00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d v="2021-12-24T00:00:00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d v="2021-12-24T00:00:00"/>
    <d v="2021-12-24T00:00:00"/>
    <s v="鮑培平"/>
    <s v="2-09-共同借款人"/>
    <s v="Eloan.不動產5,動產2,股票2,其他2"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d v="2021-11-24T00:00:00"/>
    <d v="2021-11-24T00:00:00"/>
    <s v="鮑培平"/>
    <s v="2-13-擔保品建檔"/>
    <s v="Eloan.動產1"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d v="2021-11-24T00:00:00"/>
    <d v="2021-11-24T00:00:00"/>
    <s v="鮑培平"/>
    <s v="2-13-擔保品建檔"/>
    <s v="Eloan.股票1"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d v="2021-11-24T00:00:00"/>
    <d v="2021-11-24T00:00:00"/>
    <s v="鮑培平"/>
    <s v="2-13-擔保品建檔"/>
    <s v="Eloan.其他1"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d v="2021-11-24T00:00:00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d v="2021-11-16T00:00:0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d v="2021-11-16T00:00:0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d v="2021-12-17T00:00:00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d v="2021-11-12T00:00:00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m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d v="2021-12-30T00:00:00"/>
    <d v="2021-12-30T00:00:00"/>
    <s v="鮑培平"/>
    <s v="2-10-合併額度控管"/>
    <m/>
    <s v=""/>
    <s v="3-2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d v="2021-12-30T00:00:00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d v="2021-11-19T00:00:00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d v="2021-12-30T00:00:00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d v="2021-12-30T00:00:00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d v="2021-11-19T00:00:00"/>
    <d v="2021-11-19T00:00:00"/>
    <s v="鮑培平"/>
    <s v="3-05-撥款—預約到期"/>
    <m/>
    <s v=""/>
    <s v="3-2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d v="2021-11-19T00:00:00"/>
    <d v="2021-11-19T00:00:00"/>
    <s v="鮑培平"/>
    <s v="3-05-撥款—預約到期"/>
    <m/>
    <s v=""/>
    <s v="3-2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m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d v="2021-12-30T00:00:00"/>
    <d v="2021-12-30T00:00:00"/>
    <s v="鮑培平"/>
    <s v="2-10-合併額度控管"/>
    <m/>
    <s v=""/>
    <s v="3-2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d v="2021-11-17T00:00:00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d v="2021-11-17T00:00:00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d v="2021-12-22T00:00:00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d v="2021-12-22T00:00:00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d v="2021-11-19T00:00:00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d v="2021-11-19T00:00:00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d v="2021-11-19T00:00:00"/>
    <d v="2021-11-19T00:00:00"/>
    <s v="鮑培平"/>
    <s v="3-06-撥款退款作業"/>
    <m/>
    <s v=""/>
    <s v="3-2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m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d v="2021-12-06T00:00:00"/>
    <d v="2021-12-06T00:00:00"/>
    <s v="陳玫玲"/>
    <s v="5-02-還款來源—其他"/>
    <m/>
    <s v=""/>
    <s v="3-2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m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d v="2021-12-20T00:00:00"/>
    <d v="2021-12-20T00:00:00"/>
    <s v="陳玫玲"/>
    <s v="A-01-定期機動調整"/>
    <m/>
    <s v=""/>
    <s v="3-5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d v="2021-12-15T00:00:00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d v="2021-12-29T00:00:00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d v="2021-11-19T00:00:00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d v="2021-11-19T00:00:00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d v="2021-11-19T00:00:00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m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d v="2021-12-30T00:00:00"/>
    <d v="2021-12-30T00:00:00"/>
    <s v="鮑培平"/>
    <s v="2-10-合併額度控管"/>
    <m/>
    <s v=""/>
    <s v="6-8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d v="2021-11-29T00:00:0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d v="2021-11-19T00:00:00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d v="2021-11-19T00:00:00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d v="2021-11-19T00:00:00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x v="17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d v="2021-11-19T00:00:00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d v="2021-12-02T00:00:00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d v="2021-12-09T00:00:00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d v="2021-11-19T00:00:00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d v="2021-12-09T00:00:00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d v="2022-01-21T00:00:00"/>
    <m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d v="2021-12-16T00:00:00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d v="2021-11-12T00:00:00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d v="2021-12-02T00:00:00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d v="2021-12-02T00:00:00"/>
    <d v="2021-12-02T00:00:00"/>
    <s v="陳玫玲"/>
    <s v="4-03-支票繳款"/>
    <m/>
    <s v=""/>
    <s v="3-3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d v="2021-12-02T00:00:00"/>
    <d v="2021-12-02T00:00:00"/>
    <s v="陳玫玲"/>
    <s v="4-03-支票繳款"/>
    <m/>
    <s v=""/>
    <s v="3-3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d v="2021-12-02T00:00:00"/>
    <d v="2021-12-02T00:00:00"/>
    <s v="陳玫玲"/>
    <s v="4-03-支票繳款"/>
    <m/>
    <s v=""/>
    <s v="3-3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d v="2021-12-29T00:00:00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d v="2021-12-29T00:00:00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d v="2021-12-29T00:00:00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d v="2021-11-24T00:00:00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"/>
    <m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d v="2021-12-06T00:00:00"/>
    <d v="2021-12-06T00:00:00"/>
    <s v="陳玫玲"/>
    <s v="B-01-火險—加退保作業"/>
    <s v="Eloan.不動產4"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d v="2021-12-10T00:00:0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d v="2021-12-10T00:00:0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d v="2021-11-24T00:00:00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d v="2021-12-10T00:00:0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d v="2022-01-27T00:00:00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d v="2022-01-27T00:00:00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d v="2022-01-27T00:00:00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d v="2021-12-02T00:00:00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d v="2022-01-27T00:00:00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d v="2021-11-17T00:00:00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d v="2021-11-17T00:00:00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d v="2021-12-16T00:00:00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d v="2021-11-17T00:00:00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d v="2021-11-17T00:00:00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d v="2021-11-17T00:00:00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d v="2021-11-29T00:00:0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d v="2021-11-29T00:00:0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d v="2021-11-17T00:00:00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d v="2021-11-17T00:00:00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d v="2021-11-17T00:00:00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d v="2021-11-12T00:00:00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d v="2021-11-12T00:00:00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d v="2021-11-12T00:00:00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d v="2021-11-12T00:00:00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d v="2021-11-12T00:00:00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d v="2021-11-12T00:00:00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d v="2021-11-12T00:00:00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d v="2021-11-12T00:00:00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d v="2021-11-12T00:00:00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d v="2021-11-12T00:00:00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d v="2021-11-17T00:00:00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d v="2021-11-17T00:00:00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d v="2021-11-12T00:00:00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d v="2021-11-17T00:00:00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d v="2021-11-12T00:00:00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d v="2021-11-12T00:00:00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d v="2021-12-29T00:00:00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d v="2021-12-29T00:00:00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d v="2021-12-29T00:00:00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d v="2021-12-29T00:00:00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d v="2021-12-09T00:00:00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d v="2021-12-06T00:00:0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d v="2021-12-16T00:00:00"/>
    <d v="2021-12-16T00:00:00"/>
    <s v="陳玫玲"/>
    <s v="5-01-整批入帳—銀行扣款／匯款轉帳"/>
    <m/>
    <s v=""/>
    <s v="4-2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d v="2021-12-16T00:00:00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d v="2021-12-16T00:00:00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m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d v="2021-12-29T00:00:00"/>
    <d v="2021-12-29T00:00:00"/>
    <s v="鮑培平"/>
    <s v="5-04-回收作業"/>
    <m/>
    <s v=""/>
    <s v="3-3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m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m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d v="2021-12-06T00:00:00"/>
    <d v="2021-12-06T00:00:00"/>
    <s v="陳玫玲"/>
    <s v="5-02-還款來源—其他"/>
    <m/>
    <s v=""/>
    <s v="3-3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d v="2021-12-06T00:00:0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d v="2021-12-06T00:00:0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x v="14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d v="2021-12-22T00:00:00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d v="2021-12-16T00:00:00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d v="2021-12-16T00:00:00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d v="2021-12-16T00:00:00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d v="2021-12-29T00:00:00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d v="2022-01-28T00:00:00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d v="2021-12-30T00:00:00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d v="2021-12-29T00:00:00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d v="2021-12-29T00:00:00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m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m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d v="2021-12-22T00:00:00"/>
    <d v="2021-12-22T00:00:00"/>
    <s v="鮑培平"/>
    <s v="5-03-暫收登錄、銷帳、退還"/>
    <m/>
    <s v=""/>
    <s v="3-3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m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d v="2021-12-28T00:00:00"/>
    <d v="2021-12-28T00:00:00"/>
    <s v="陳玫玲"/>
    <s v="A-02-機動指數利率調整"/>
    <m/>
    <s v=""/>
    <s v="3-3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m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d v="2022-01-28T00:00:00"/>
    <m/>
    <s v=""/>
    <s v=""/>
    <m/>
    <s v=""/>
    <s v=""/>
    <s v=""/>
    <s v="3-4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m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d v="2021-12-29T00:00:00"/>
    <d v="2021-12-29T00:00:00"/>
    <s v="鮑培平"/>
    <s v="6-02-轉催收"/>
    <m/>
    <s v=""/>
    <s v="3-4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m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d v="2022-01-28T00:00:00"/>
    <m/>
    <s v=""/>
    <s v=""/>
    <m/>
    <s v=""/>
    <s v=""/>
    <s v=""/>
    <s v="3-3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d v="2022-01-28T00:00:00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d v="2022-01-28T00:00:00"/>
    <m/>
    <s v=""/>
    <s v=""/>
    <m/>
    <s v=""/>
    <s v=""/>
    <s v=""/>
    <s v="3-3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d v="2022-01-28T00:00:00"/>
    <m/>
    <s v=""/>
    <s v=""/>
    <m/>
    <s v=""/>
    <s v=""/>
    <s v=""/>
    <s v="3-3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d v="2021-12-16T00:00:00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d v="2021-12-29T00:00:00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d v="2021-12-16T00:00:00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d v="2021-12-16T00:00:00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d v="2021-12-16T00:00:00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d v="2021-12-16T00:00:00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d v="2021-12-16T00:00:00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d v="2021-12-29T00:00:00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d v="2021-12-29T00:00:00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d v="2021-12-10T00:00:0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d v="2021-12-10T00:00:0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d v="2021-12-21T00:00:00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d v="2021-12-21T00:00:00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d v="2021-12-29T00:00:00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d v="2021-12-29T00:00:00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審後新增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審後新增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"/>
    <s v="6-8"/>
  </r>
  <r>
    <m/>
    <m/>
    <x v="2"/>
    <s v="6-8其他作業"/>
    <s v="L618E"/>
    <s v="呆帳戶法務費墊付"/>
    <s v="審後新增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審後新增2022/1/14"/>
    <s v="賴文育"/>
    <s v="余家興"/>
    <s v="PJ201800012_URS_6共同作業_V1.13.docx"/>
    <s v="新增交易"/>
    <x v="0"/>
    <m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m/>
    <m/>
    <m/>
    <m/>
    <m/>
    <m/>
    <m/>
    <s v=""/>
    <d v="2022-01-22T00:00:00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m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d v="2021-12-30T00:00:00"/>
    <d v="2021-12-30T00:00:00"/>
    <s v="鮑培平"/>
    <s v="6-04-催收回復、收回 "/>
    <m/>
    <s v=""/>
    <s v="3-4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d v="2022-01-22T00:00:00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d v="2021-12-30T00:00:00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d v="2021-11-12T00:00:00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d v="2021-11-12T00:00:00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d v="2021-11-12T00:00:00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d v="2021-11-12T00:00:00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d v="2021-11-12T00:00:00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d v="2021-11-17T00:00:00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d v="2021-11-12T00:00:00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d v="2021-11-17T00:00:00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d v="2021-11-12T00:00:00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d v="2021-11-12T00:00:00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d v="2021-11-12T00:00:00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d v="2021-12-21T00:00:00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d v="2021-12-15T00:00:00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d v="2021-11-12T00:00:00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d v="2021-11-17T00:00:00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d v="2021-11-12T00:00:00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d v="2021-11-12T00:00:00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d v="2021-11-29T00:00:00"/>
    <d v="2021-11-29T00:00:00"/>
    <s v="鮑培平"/>
    <s v="2-17-關係人建檔"/>
    <s v="Eloan.07"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d v="2021-11-29T00:00:0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d v="2021-11-29T00:00:0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d v="2021-11-29T00:00:0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d v="2021-11-29T00:00:0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d v="2021-12-15T00:00:00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d v="2021-11-16T00:00:0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d v="2021-11-16T00:00:0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d v="2021-11-25T00:00:00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d v="2021-11-25T00:00:00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m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"/>
    <s v="5-4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d v="2021-12-10T00:00:0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d v="2021-11-12T00:00:00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d v="2021-11-17T00:00:00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d v="2021-11-12T00:00:00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d v="2021-11-12T00:00:00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d v="2021-11-12T00:00:00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d v="2021-11-17T00:00:00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d v="2021-11-12T00:00:00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d v="2021-11-12T00:00:00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d v="2021-11-12T00:00:00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d v="2021-11-12T00:00:00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d v="2021-11-12T00:00:00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d v="2021-11-12T00:00:00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d v="2021-11-29T00:00:0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d v="2021-11-12T00:00:00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d v="2021-11-15T00:00:00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d v="2021-11-17T00:00:00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d v="2021-11-17T00:00:00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d v="2021-11-12T00:00:00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d v="2021-11-12T00:00:00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d v="2021-11-12T00:00:00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d v="2021-11-16T00:00:0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d v="2021-11-16T00:00:0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d v="2021-11-12T00:00:00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d v="2021-11-12T00:00:00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d v="2021-11-12T00:00:00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d v="2021-11-12T00:00:00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d v="2021-11-12T00:00:00"/>
    <d v="2021-11-12T00:00:00"/>
    <s v="陳玫玲"/>
    <s v="D-02-房貸專員年度業績目標"/>
    <m/>
    <s v=""/>
    <s v="5-2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d v="2021-11-12T00:00:00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m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d v="2021-11-12T00:00:00"/>
    <d v="2021-11-12T00:00:00"/>
    <s v="陳玫玲"/>
    <s v="D-03-維護晤談人員"/>
    <m/>
    <s v=""/>
    <s v="5-2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d v="2021-11-12T00:00:00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d v="2021-11-12T00:00:00"/>
    <d v="2021-11-12T00:00:00"/>
    <s v="陳玫玲"/>
    <s v="D-04-單位、區部、部室業績目標"/>
    <m/>
    <s v=""/>
    <s v="5-2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d v="2021-11-12T00:00:00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d v="2021-11-12T00:00:00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m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d v="2021-11-12T00:00:00"/>
    <d v="2021-11-12T00:00:00"/>
    <s v="陳玫玲"/>
    <s v="1-18-資料變更交易查詢"/>
    <m/>
    <s v=""/>
    <s v="5-2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d v="2021-11-12T00:00:00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d v="2021-11-12T00:00:00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d v="2021-11-29T00:00:0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d v="2021-11-15T00:00:00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d v="2021-11-15T00:00:00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d v="2021-11-15T00:00:00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d v="2021-11-15T00:00:00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d v="2021-11-12T00:00:00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d v="2021-11-12T00:00:00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d v="2021-12-20T00:00:00"/>
    <d v="2021-12-20T00:00:00"/>
    <s v="陳玫玲"/>
    <s v="D-14-業績報表"/>
    <m/>
    <s v=""/>
    <s v="5-2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d v="2021-12-20T00:00:00"/>
    <d v="2021-12-20T00:00:00"/>
    <s v="陳玫玲"/>
    <s v="D-14-業績報表"/>
    <m/>
    <s v=""/>
    <s v="5-2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d v="2021-11-12T00:00:00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d v="2021-11-12T00:00:00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新增2022/1/14"/>
    <s v="張金龍"/>
    <s v="張金龍"/>
    <m/>
    <m/>
    <x v="14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d v="2022-01-28T00:00:00"/>
    <m/>
    <s v=""/>
    <s v=""/>
    <m/>
    <s v=""/>
    <s v=""/>
    <s v=""/>
    <s v="6-9"/>
  </r>
  <r>
    <m/>
    <m/>
    <x v="2"/>
    <s v="6-9系統作業"/>
    <s v="L6870"/>
    <s v="夜間批次"/>
    <s v="原LC700，新增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d v="2022-01-28T00:00:00"/>
    <m/>
    <s v=""/>
    <s v=""/>
    <m/>
    <s v=""/>
    <s v=""/>
    <s v=""/>
    <s v="6-9"/>
  </r>
  <r>
    <m/>
    <m/>
    <x v="2"/>
    <s v="6-9系統作業"/>
    <s v="L6871"/>
    <s v="月底日日終維護"/>
    <s v="原LC701，新增2022/1/14"/>
    <s v="張金龍"/>
    <s v="張金龍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d v="2022-01-28T00:00:00"/>
    <m/>
    <s v=""/>
    <s v=""/>
    <m/>
    <s v=""/>
    <s v=""/>
    <s v=""/>
    <s v="6-9"/>
  </r>
  <r>
    <m/>
    <m/>
    <x v="2"/>
    <s v="6-9系統作業"/>
    <s v="L6872"/>
    <s v="年底日日終維護"/>
    <s v="原LC702，新增2022/1/14"/>
    <s v="張金龍"/>
    <s v="楊智誠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d v="2022-01-28T00:00:00"/>
    <m/>
    <s v=""/>
    <s v=""/>
    <m/>
    <s v=""/>
    <s v=""/>
    <s v=""/>
    <s v="6-9"/>
  </r>
  <r>
    <m/>
    <m/>
    <x v="2"/>
    <s v="6-9系統作業"/>
    <s v="L6880"/>
    <s v="系統換日"/>
    <s v="原LC800，新增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d v="2022-01-28T00:00:00"/>
    <m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d v="2021-12-10T00:00:0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m/>
    <s v="8-2"/>
    <s v=""/>
    <s v=""/>
    <s v=""/>
    <s v=""/>
    <s v=""/>
    <s v="L8924"/>
    <d v="2021-12-29T00:00:00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d v="2021-12-29T00:00:00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d v="2021-12-29T00:00:00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d v="2021-12-29T00:00:00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d v="2022-01-25T00:00:00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d v="2021-12-17T00:00:00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x v="12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x v="12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x v="12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x v="12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e v="#REF!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d v="2022-01-21T00:00:00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e v="#REF!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d v="2022-01-21T00:00:00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m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d v="2022-01-21T00:00:00"/>
    <m/>
    <s v=""/>
    <s v=""/>
    <m/>
    <s v=""/>
    <s v=""/>
    <s v=""/>
    <s v="8-5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e v="#REF!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d v="2022-02-11T00:00:00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m/>
    <d v="2021-11-24T00:00:00"/>
    <d v="2021-11-25T00:00:00"/>
    <d v="2021-11-29T00:00:00"/>
    <e v="#REF!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d v="2022-02-11T00:00:00"/>
    <m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e v="#REF!"/>
    <e v="#REF!"/>
    <m/>
    <m/>
    <m/>
    <m/>
    <m/>
    <m/>
    <m/>
    <m/>
    <e v="#REF!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01"/>
    <s v="表外放款承諾資料產出"/>
    <s v="新增2022/1/17"/>
    <s v="蘇曉玲"/>
    <s v="蘇曉玲"/>
    <s v="PJ201800012_URS_7介接外部系統_V1.9.docx"/>
    <s v="新增交易"/>
    <x v="15"/>
    <m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m/>
    <s v="7-2"/>
    <s v=""/>
    <s v=""/>
    <s v=""/>
    <s v="7-2"/>
    <s v=""/>
    <s v=""/>
    <d v="2022-02-11T00:00:00"/>
    <m/>
    <m/>
    <m/>
    <m/>
    <s v=""/>
    <s v=""/>
    <s v=""/>
    <s v="7-2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m/>
    <d v="2021-11-30T00:00:00"/>
    <d v="2021-11-30T00:00:00"/>
    <d v="2021-12-03T00:00:00"/>
    <e v="#REF!"/>
    <e v="#REF!"/>
    <s v="蔡珮瑜"/>
    <m/>
    <m/>
    <m/>
    <m/>
    <m/>
    <m/>
    <m/>
    <e v="#REF!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d v="2022-02-11T00:00:00"/>
    <m/>
    <s v=""/>
    <s v=""/>
    <m/>
    <s v=""/>
    <s v=""/>
    <s v=""/>
    <s v="7-2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03T00:00:00"/>
    <e v="#REF!"/>
    <e v="#REF!"/>
    <s v="蔡珮瑜"/>
    <m/>
    <m/>
    <m/>
    <m/>
    <m/>
    <m/>
    <m/>
    <e v="#REF!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d v="2022-02-11T00:00:00"/>
    <m/>
    <s v=""/>
    <s v=""/>
    <m/>
    <s v=""/>
    <s v=""/>
    <s v=""/>
    <s v="7-2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16T00:00:00"/>
    <e v="#REF!"/>
    <e v="#REF!"/>
    <s v="張舜雯"/>
    <m/>
    <m/>
    <m/>
    <m/>
    <m/>
    <m/>
    <m/>
    <e v="#REF!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d v="2022-02-11T00:00:00"/>
    <m/>
    <s v=""/>
    <s v=""/>
    <m/>
    <s v=""/>
    <s v=""/>
    <s v=""/>
    <s v="7-2"/>
  </r>
  <r>
    <m/>
    <m/>
    <x v="8"/>
    <s v="7-1E-Loan"/>
    <s v="L7911"/>
    <s v="(eloan)戶號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d v="2022-01-28T00:00:00"/>
    <m/>
    <s v=""/>
    <s v=""/>
    <s v="Eloan.帳務1"/>
    <s v=""/>
    <s v=""/>
    <s v="7-1"/>
    <s v=""/>
  </r>
  <r>
    <m/>
    <m/>
    <x v="8"/>
    <s v="7-1E-Loan"/>
    <s v="L7912"/>
    <s v="(eloan)戶號額度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d v="2022-01-28T00:00:00"/>
    <m/>
    <s v=""/>
    <s v=""/>
    <s v="Eloan.帳務2"/>
    <s v=""/>
    <s v=""/>
    <s v="7-1"/>
    <s v="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d v="2022-01-28T00:00:00"/>
    <m/>
    <s v=""/>
    <s v=""/>
    <s v="Eloan"/>
    <s v=""/>
    <s v=""/>
    <s v="7-1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d v="2021-12-17T00:00:00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d v="2021-12-17T00:00:00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d v="2021-12-30T00:00:00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d v="2021-12-17T00:00:00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d v="2021-11-16T00:00:00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d v="2021-12-17T00:00:00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8"/>
    <n v="0"/>
    <n v="0"/>
    <n v="0"/>
    <n v="8"/>
    <n v="1"/>
    <m/>
    <m/>
    <m/>
    <m/>
    <m/>
    <m/>
    <n v="283"/>
    <n v="39"/>
    <n v="120"/>
    <n v="120"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總交易"/>
    <m/>
    <n v="0.50355871886120995"/>
    <n v="6.9395017793594305E-2"/>
    <n v="0.21352313167259787"/>
    <n v="0.21352313167259787"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已SIT"/>
    <m/>
    <n v="0.8788819875776398"/>
    <n v="0.12111801242236025"/>
    <m/>
    <m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7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1"/>
    <s v="顧客基本資料維護-自然人"/>
    <m/>
    <s v="張金龍"/>
    <s v="張嘉榮"/>
    <s v="PJ201800012_URS_1顧客管理作業_V1.44.docx, PJ201800012_URS_7介接外部系統_V1.9.docx"/>
    <s v="eloan意見回覆"/>
    <d v="2022-01-17T00:00:0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x v="0"/>
    <d v="2021-11-16T00:00:00"/>
    <s v="鮑培平"/>
    <s v="2-01-客戶基本資料維護作業"/>
    <s v="Eloan.01"/>
    <s v="1-1"/>
    <s v=""/>
    <s v=""/>
    <s v=""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5"/>
    <s v="顧客聯絡電話維護"/>
    <m/>
    <s v="張金龍"/>
    <s v="張嘉榮"/>
    <s v="PJ201800012_URS_1顧客管理作業_V1.42.docx, PJ201800012_URS_7介接外部系統_V1.9.docx"/>
    <s v="eloan意見回覆"/>
    <d v="2022-01-18T00:00:00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17(eloan-L7), 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x v="0"/>
    <d v="2021-11-16T00:00:00"/>
    <s v="鮑培平"/>
    <s v="2-01-客戶基本資料維護作業"/>
    <s v="Eloan.05"/>
    <s v="1-1"/>
    <s v=""/>
    <s v=""/>
    <s v=""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x v="0"/>
    <d v="2021-11-16T00:00:00"/>
    <s v="鮑培平"/>
    <s v="2-01-客戶基本資料維護作業"/>
    <s v="Eloan.08"/>
    <s v="1-1"/>
    <s v=""/>
    <s v=""/>
    <s v=""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x v="0"/>
    <d v="2021-11-16T00:00:00"/>
    <s v="鮑培平"/>
    <s v="2-01-客戶基本資料維護作業"/>
    <m/>
    <s v=""/>
    <s v="1-2"/>
    <s v=""/>
    <s v=""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x v="0"/>
    <d v="2021-11-16T00:00:00"/>
    <s v="鮑培平"/>
    <s v="2-01-客戶基本資料維護作業"/>
    <m/>
    <s v=""/>
    <s v="1-2"/>
    <s v=""/>
    <s v=""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x v="0"/>
    <d v="2021-11-16T00:00:00"/>
    <s v="鮑培平"/>
    <s v="2-01-客戶基本資料維護作業"/>
    <m/>
    <s v=""/>
    <s v="1-1"/>
    <s v=""/>
    <s v=""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x v="2"/>
    <d v="2021-11-17T00:00:00"/>
    <s v="鮑培平"/>
    <s v="2-06-案件申請建檔作業"/>
    <s v="Eloan.02"/>
    <s v="2-2"/>
    <s v=""/>
    <s v=""/>
    <s v=""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.docx"/>
    <s v="eloan意見回覆"/>
    <d v="2022-01-06T00:00:00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17(eloan-L7), 2021/12/14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x v="3"/>
    <d v="2021-11-19T00:00:00"/>
    <s v="鮑培平"/>
    <s v="2-07-案件申請准駁作業"/>
    <s v="Eloan.03"/>
    <s v="2-2"/>
    <s v=""/>
    <s v=""/>
    <s v=""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x v="6"/>
    <d v="2021-12-24T00:00:00"/>
    <s v="鮑培平"/>
    <s v="2-09-共同借款人"/>
    <s v="Eloan.04"/>
    <s v="2-3"/>
    <s v=""/>
    <s v=""/>
    <s v=""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x v="8"/>
    <d v="2021-12-17T00:00:00"/>
    <s v="鮑培平"/>
    <s v="3-07-撥款流程"/>
    <s v="Eloan"/>
    <s v="6-6"/>
    <s v=""/>
    <s v=""/>
    <s v=""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x v="8"/>
    <d v="2021-12-17T00:00:00"/>
    <s v="鮑培平"/>
    <s v="3-07-撥款流程"/>
    <s v="Eloan.09"/>
    <s v="2-2"/>
    <s v=""/>
    <s v=""/>
    <s v=""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x v="10"/>
    <d v="2021-11-29T00:00:00"/>
    <s v="鮑培平"/>
    <s v="2-17-關係人建檔"/>
    <s v="Eloan.06"/>
    <s v="2-3"/>
    <s v=""/>
    <s v=""/>
    <s v=""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x v="5"/>
    <d v="2021-11-24T00:00:00"/>
    <s v="鮑培平"/>
    <s v="2-13-擔保品建檔"/>
    <s v="Eloan.不動產1"/>
    <s v="2-4"/>
    <s v=""/>
    <s v=""/>
    <s v=""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  <x v="5"/>
    <d v="2021-11-24T00:00:00"/>
    <s v="鮑培平"/>
    <s v="2-13-擔保品建檔"/>
    <s v="Eloan.不動產3"/>
    <s v="2-4"/>
    <s v=""/>
    <s v=""/>
    <s v=""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x v="5"/>
    <d v="2021-11-24T00:00:00"/>
    <s v="鮑培平"/>
    <s v="2-13-擔保品建檔"/>
    <s v="Eloan.不動產2"/>
    <s v="2-4"/>
    <s v=""/>
    <s v=""/>
    <s v=""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x v="5"/>
    <d v="2021-11-24T00:00:00"/>
    <s v="鮑培平"/>
    <s v="2-13-擔保品建檔"/>
    <s v="Eloan"/>
    <s v="2-4"/>
    <s v=""/>
    <s v=""/>
    <s v=""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x v="6"/>
    <d v="2021-12-24T00:00:00"/>
    <s v="鮑培平"/>
    <s v="2-09-共同借款人"/>
    <s v="Eloan.不動產5,動產2,股票2,其他2"/>
    <s v="2-4"/>
    <s v=""/>
    <s v=""/>
    <s v=""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x v="5"/>
    <d v="2021-11-24T00:00:00"/>
    <s v="鮑培平"/>
    <s v="2-13-擔保品建檔"/>
    <s v="Eloan.動產1"/>
    <s v="2-4"/>
    <s v=""/>
    <s v=""/>
    <s v=""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x v="5"/>
    <d v="2021-11-24T00:00:00"/>
    <s v="鮑培平"/>
    <s v="2-13-擔保品建檔"/>
    <s v="Eloan.股票1"/>
    <s v="2-4"/>
    <s v=""/>
    <s v=""/>
    <s v=""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x v="5"/>
    <d v="2021-11-24T00:00:00"/>
    <s v="鮑培平"/>
    <s v="2-13-擔保品建檔"/>
    <s v="Eloan.其他1"/>
    <s v="2-4"/>
    <s v=""/>
    <s v=""/>
    <s v=""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x v="9"/>
    <d v="2021-12-30T00:00:00"/>
    <s v="鮑培平"/>
    <s v="2-10-合併額度控管"/>
    <m/>
    <s v=""/>
    <s v="3-2"/>
    <s v=""/>
    <s v=""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x v="3"/>
    <d v="2021-11-19T00:00:00"/>
    <s v="鮑培平"/>
    <s v="3-05-撥款—預約到期"/>
    <m/>
    <s v=""/>
    <s v="3-2"/>
    <s v=""/>
    <s v=""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x v="3"/>
    <d v="2021-11-19T00:00:00"/>
    <s v="鮑培平"/>
    <s v="3-05-撥款—預約到期"/>
    <m/>
    <s v=""/>
    <s v="3-2"/>
    <s v=""/>
    <s v=""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x v="9"/>
    <d v="2021-12-30T00:00:00"/>
    <s v="鮑培平"/>
    <s v="2-10-合併額度控管"/>
    <m/>
    <s v=""/>
    <s v="3-2"/>
    <s v=""/>
    <s v=""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x v="3"/>
    <d v="2021-11-19T00:00:00"/>
    <s v="鮑培平"/>
    <s v="3-06-撥款退款作業"/>
    <m/>
    <s v=""/>
    <s v="3-2"/>
    <s v=""/>
    <s v=""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x v="12"/>
    <d v="2021-12-06T00:00:00"/>
    <s v="陳玫玲"/>
    <s v="5-02-還款來源—其他"/>
    <m/>
    <s v=""/>
    <s v="3-2"/>
    <s v=""/>
    <s v=""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x v="13"/>
    <d v="2021-12-20T00:00:00"/>
    <s v="陳玫玲"/>
    <s v="A-01-定期機動調整"/>
    <m/>
    <s v=""/>
    <s v="3-5"/>
    <s v=""/>
    <s v=""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x v="9"/>
    <d v="2021-12-30T00:00:00"/>
    <s v="鮑培平"/>
    <s v="2-10-合併額度控管"/>
    <m/>
    <s v=""/>
    <s v="6-8"/>
    <s v=""/>
    <s v=""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x v="18"/>
    <m/>
    <s v=""/>
    <s v=""/>
    <m/>
    <s v=""/>
    <s v=""/>
    <s v="4-1"/>
    <s v=""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x v="16"/>
    <d v="2021-12-02T00:00:00"/>
    <s v="陳玫玲"/>
    <s v="4-03-支票繳款"/>
    <m/>
    <s v=""/>
    <s v="3-3"/>
    <s v=""/>
    <s v=""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x v="16"/>
    <d v="2021-12-02T00:00:00"/>
    <s v="陳玫玲"/>
    <s v="4-03-支票繳款"/>
    <m/>
    <s v=""/>
    <s v="3-3"/>
    <s v=""/>
    <s v=""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x v="16"/>
    <d v="2021-12-02T00:00:00"/>
    <s v="陳玫玲"/>
    <s v="4-03-支票繳款"/>
    <m/>
    <s v=""/>
    <s v="3-3"/>
    <s v=""/>
    <s v=""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x v="12"/>
    <d v="2021-12-06T00:00:00"/>
    <s v="陳玫玲"/>
    <s v="B-01-火險—加退保作業"/>
    <s v="Eloan.不動產4"/>
    <s v="4-6"/>
    <s v=""/>
    <s v=""/>
    <s v=""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x v="22"/>
    <m/>
    <s v=""/>
    <s v=""/>
    <m/>
    <s v=""/>
    <s v=""/>
    <s v="5-1"/>
    <s v=""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x v="22"/>
    <m/>
    <s v=""/>
    <s v=""/>
    <m/>
    <s v=""/>
    <s v=""/>
    <s v="5-1"/>
    <s v=""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x v="22"/>
    <m/>
    <s v=""/>
    <s v=""/>
    <m/>
    <s v=""/>
    <s v=""/>
    <s v="5-1"/>
    <s v=""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x v="22"/>
    <m/>
    <s v=""/>
    <s v=""/>
    <m/>
    <s v=""/>
    <s v=""/>
    <s v="6-1"/>
    <s v=""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x v="19"/>
    <d v="2021-12-16T00:00:00"/>
    <s v="陳玫玲"/>
    <s v="5-01-整批入帳—銀行扣款／匯款轉帳"/>
    <m/>
    <s v=""/>
    <s v="4-2"/>
    <s v=""/>
    <s v=""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x v="15"/>
    <d v="2021-12-29T00:00:00"/>
    <s v="鮑培平"/>
    <s v="5-04-回收作業"/>
    <m/>
    <s v=""/>
    <s v="3-3"/>
    <s v=""/>
    <s v=""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x v="12"/>
    <d v="2021-12-06T00:00:00"/>
    <s v="陳玫玲"/>
    <s v="5-02-還款來源—其他"/>
    <m/>
    <s v=""/>
    <s v="3-3"/>
    <s v=""/>
    <s v=""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21T00:00:00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x v="15"/>
    <d v="2021-12-29T00:00:00"/>
    <s v="鮑培平"/>
    <s v="6-02-轉催收"/>
    <m/>
    <s v="3-1"/>
    <s v=""/>
    <s v=""/>
    <s v=""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x v="23"/>
    <m/>
    <s v=""/>
    <s v=""/>
    <m/>
    <s v=""/>
    <s v=""/>
    <s v="3-1"/>
    <s v=""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x v="11"/>
    <d v="2021-12-22T00:00:00"/>
    <s v="鮑培平"/>
    <s v="5-03-暫收登錄、銷帳、退還"/>
    <m/>
    <s v=""/>
    <s v="3-3"/>
    <s v=""/>
    <s v=""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x v="24"/>
    <d v="2021-12-28T00:00:00"/>
    <s v="陳玫玲"/>
    <s v="A-02-機動指數利率調整"/>
    <m/>
    <s v=""/>
    <s v="3-3"/>
    <s v=""/>
    <s v=""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x v="23"/>
    <m/>
    <s v=""/>
    <s v=""/>
    <m/>
    <s v=""/>
    <s v=""/>
    <s v=""/>
    <s v="3-4"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x v="15"/>
    <d v="2021-12-29T00:00:00"/>
    <s v="鮑培平"/>
    <s v="6-02-轉催收"/>
    <m/>
    <s v=""/>
    <s v="3-4"/>
    <s v=""/>
    <s v=""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x v="23"/>
    <m/>
    <s v=""/>
    <s v=""/>
    <m/>
    <s v=""/>
    <s v=""/>
    <s v=""/>
    <s v="3-3"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x v="23"/>
    <m/>
    <s v=""/>
    <s v=""/>
    <m/>
    <s v=""/>
    <s v=""/>
    <s v="6-8"/>
    <s v=""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x v="23"/>
    <m/>
    <s v=""/>
    <s v=""/>
    <m/>
    <s v=""/>
    <s v=""/>
    <s v=""/>
    <s v="3-3"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x v="23"/>
    <m/>
    <s v=""/>
    <s v=""/>
    <m/>
    <s v=""/>
    <s v=""/>
    <s v=""/>
    <s v="3-3"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x v="15"/>
    <d v="2021-12-29T00:00:00"/>
    <s v="鮑培平"/>
    <s v="6-02-轉催收"/>
    <m/>
    <s v="2-5"/>
    <s v=""/>
    <s v=""/>
    <s v=""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x v="15"/>
    <d v="2021-12-29T00:00:00"/>
    <s v="鮑培平"/>
    <s v="6-02-轉催收"/>
    <m/>
    <s v="2-5"/>
    <s v=""/>
    <s v=""/>
    <s v=""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x v="15"/>
    <d v="2021-12-29T00:00:00"/>
    <s v="鮑培平"/>
    <s v="6-02-轉催收"/>
    <m/>
    <s v="2-5"/>
    <s v=""/>
    <s v=""/>
    <s v=""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x v="25"/>
    <d v="2021-12-21T00:00:00"/>
    <s v="陳玫玲"/>
    <s v="B-05-火險—佣金作業"/>
    <m/>
    <s v="4-6"/>
    <s v=""/>
    <s v=""/>
    <s v=""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x v="25"/>
    <d v="2021-12-21T00:00:00"/>
    <s v="陳玫玲"/>
    <s v="B-05-火險—佣金作業"/>
    <m/>
    <s v="4-6"/>
    <s v=""/>
    <s v=""/>
    <s v=""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x v="15"/>
    <d v="2021-12-29T00:00:00"/>
    <s v="鮑培平"/>
    <s v="6-02-轉催收"/>
    <m/>
    <s v="6-8"/>
    <s v=""/>
    <s v=""/>
    <s v=""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x v="15"/>
    <d v="2021-12-29T00:00:00"/>
    <s v="鮑培平"/>
    <s v="6-02-轉催收"/>
    <m/>
    <s v="6-8"/>
    <s v=""/>
    <s v=""/>
    <s v=""/>
    <m/>
  </r>
  <r>
    <m/>
    <m/>
    <x v="2"/>
    <s v="6-8其他作業"/>
    <s v="L618B"/>
    <s v="火險費轉催收"/>
    <s v="審後新增2022/1/14"/>
    <s v="賴文育"/>
    <s v="余家興"/>
    <s v="PJ201800012_URS_6共同作業_V1.13.docx"/>
    <s v="新增交易"/>
    <d v="2022-01-17T00:00:0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26"/>
    <d v="2021-12-30T00:00:00"/>
    <s v="鮑培平"/>
    <s v="6-04-催收回復、收回"/>
    <m/>
    <s v=""/>
    <s v=""/>
    <s v=""/>
    <s v="6-8"/>
    <m/>
  </r>
  <r>
    <m/>
    <m/>
    <x v="2"/>
    <s v="6-8其他作業"/>
    <s v="L618C"/>
    <s v="法務費轉催收"/>
    <s v="審後新增2022/1/14"/>
    <s v="賴文育"/>
    <s v="余家興"/>
    <s v="PJ201800012_URS_6共同作業_V1.13.docx"/>
    <s v="新增交易"/>
    <d v="2022-01-17T00:00:0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26"/>
    <d v="2021-12-30T00:00:00"/>
    <s v="鮑培平"/>
    <s v="6-04-催收回復、收回"/>
    <m/>
    <s v=""/>
    <s v=""/>
    <s v=""/>
    <s v="6-8"/>
    <m/>
  </r>
  <r>
    <m/>
    <m/>
    <x v="2"/>
    <s v="6-8其他作業"/>
    <s v="L618E"/>
    <s v="呆帳戶法務費墊付"/>
    <s v="審後新增2022/1/14"/>
    <s v="賴文育"/>
    <s v="余家興"/>
    <s v="PJ201800012_URS_6共同作業_V1.13.docx"/>
    <s v="新增交易"/>
    <d v="2022-01-17T00:00:0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26"/>
    <d v="2021-12-30T00:00:00"/>
    <s v="鮑培平"/>
    <s v="6-04-催收回復、收回"/>
    <m/>
    <s v=""/>
    <s v=""/>
    <s v=""/>
    <s v="6-8"/>
    <m/>
  </r>
  <r>
    <m/>
    <m/>
    <x v="2"/>
    <s v="6-8其他作業"/>
    <s v="L698A"/>
    <s v="應處理明細"/>
    <s v="審後新增2022/1/14"/>
    <s v="賴文育"/>
    <s v="余家興"/>
    <s v="PJ201800012_URS_6共同作業_V1.13.docx"/>
    <s v="新增交易"/>
    <d v="2022-01-17T00:00:00"/>
    <m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m/>
    <m/>
    <m/>
    <m/>
    <m/>
    <m/>
    <m/>
    <s v=""/>
    <x v="26"/>
    <d v="2021-12-10T00:00:00"/>
    <s v="陳玫玲"/>
    <s v="4-01-銀行扣款"/>
    <m/>
    <s v=""/>
    <s v=""/>
    <s v=""/>
    <s v="6-8"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x v="9"/>
    <d v="2021-12-30T00:00:00"/>
    <s v="鮑培平"/>
    <s v="6-04-催收回復、收回 "/>
    <m/>
    <s v=""/>
    <s v="3-4"/>
    <s v=""/>
    <s v=""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x v="26"/>
    <m/>
    <s v=""/>
    <s v=""/>
    <m/>
    <s v=""/>
    <s v=""/>
    <s v="2-2"/>
    <s v=""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  <m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  <m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  <m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x v="25"/>
    <d v="2021-12-21T00:00:00"/>
    <s v="陳玫玲"/>
    <s v="A-05-按商品別調整"/>
    <m/>
    <s v="4-3"/>
    <s v=""/>
    <s v=""/>
    <s v=""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x v="10"/>
    <d v="2021-11-29T00:00:00"/>
    <s v="鮑培平"/>
    <s v="2-17-關係人建檔"/>
    <s v="Eloan.07"/>
    <s v="2-3"/>
    <s v=""/>
    <s v=""/>
    <s v=""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m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"/>
    <s v="5-4"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x v="28"/>
    <d v="2021-11-15T00:00:00"/>
    <s v="陳玫玲"/>
    <s v="D-06-業績作業參數、標準值設定"/>
    <m/>
    <s v="6-7"/>
    <s v=""/>
    <s v=""/>
    <s v=""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x v="1"/>
    <d v="2021-11-12T00:00:00"/>
    <s v="陳玫玲"/>
    <s v="D-02-房貸專員年度業績目標"/>
    <m/>
    <s v=""/>
    <s v="5-2"/>
    <s v=""/>
    <s v=""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x v="1"/>
    <d v="2021-11-12T00:00:00"/>
    <s v="陳玫玲"/>
    <s v="D-03-維護晤談人員"/>
    <m/>
    <s v=""/>
    <s v="5-2"/>
    <s v=""/>
    <s v=""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x v="1"/>
    <d v="2021-11-12T00:00:00"/>
    <s v="陳玫玲"/>
    <s v="D-04-單位、區部、部室業績目標"/>
    <m/>
    <s v=""/>
    <s v="5-2"/>
    <s v=""/>
    <s v=""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x v="1"/>
    <d v="2021-11-12T00:00:00"/>
    <s v="陳玫玲"/>
    <s v="1-18-資料變更交易查詢"/>
    <m/>
    <s v=""/>
    <s v="5-2"/>
    <s v=""/>
    <s v=""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x v="28"/>
    <d v="2021-11-15T00:00:00"/>
    <s v="陳玫玲"/>
    <s v="D-06-業績作業參數、標準值設定"/>
    <m/>
    <s v="6-5"/>
    <s v=""/>
    <s v=""/>
    <s v=""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x v="28"/>
    <d v="2021-11-15T00:00:00"/>
    <s v="陳玫玲"/>
    <s v="D-06-業績作業參數、標準值設定"/>
    <m/>
    <s v="6-5"/>
    <s v=""/>
    <s v=""/>
    <s v=""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x v="28"/>
    <d v="2021-11-15T00:00:00"/>
    <s v="陳玫玲"/>
    <s v="D-06-業績作業參數、標準值設定"/>
    <m/>
    <s v="6-5"/>
    <s v=""/>
    <s v=""/>
    <s v=""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x v="28"/>
    <d v="2021-11-15T00:00:00"/>
    <s v="陳玫玲"/>
    <s v="D-06-業績作業參數、標準值設定"/>
    <m/>
    <s v="6-5"/>
    <s v=""/>
    <s v=""/>
    <s v=""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x v="13"/>
    <d v="2021-12-20T00:00:00"/>
    <s v="陳玫玲"/>
    <s v="D-14-業績報表"/>
    <m/>
    <s v=""/>
    <s v="5-2"/>
    <s v=""/>
    <s v=""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x v="13"/>
    <d v="2021-12-20T00:00:00"/>
    <s v="陳玫玲"/>
    <s v="D-14-業績報表"/>
    <m/>
    <s v=""/>
    <s v="5-2"/>
    <s v=""/>
    <s v=""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  <m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x v="23"/>
    <m/>
    <s v=""/>
    <s v=""/>
    <m/>
    <s v=""/>
    <s v=""/>
    <s v=""/>
    <s v="6-9"/>
    <m/>
  </r>
  <r>
    <m/>
    <m/>
    <x v="2"/>
    <s v="6-9系統作業"/>
    <s v="L6870"/>
    <s v="夜間批次"/>
    <s v="原LC700，新增2022/1/14"/>
    <s v="張金龍"/>
    <s v="張金龍"/>
    <s v="PJ201800012_URS_6共同作業_V1.13.docx"/>
    <s v="新增交易"/>
    <d v="2022-01-21T00:00:00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x v="23"/>
    <m/>
    <s v=""/>
    <s v=""/>
    <m/>
    <s v=""/>
    <s v=""/>
    <s v=""/>
    <s v="6-9"/>
    <m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x v="23"/>
    <m/>
    <s v=""/>
    <s v=""/>
    <m/>
    <s v=""/>
    <s v=""/>
    <s v=""/>
    <s v="6-9"/>
    <m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x v="23"/>
    <m/>
    <s v=""/>
    <s v=""/>
    <m/>
    <s v=""/>
    <s v=""/>
    <s v=""/>
    <s v="6-9"/>
    <m/>
  </r>
  <r>
    <m/>
    <m/>
    <x v="2"/>
    <s v="6-9系統作業"/>
    <s v="L6880"/>
    <s v="系統換日"/>
    <s v="原LC800，新增2022/1/14"/>
    <s v="張金龍"/>
    <s v="張金龍"/>
    <s v="PJ201800012_URS_6共同作業_V1.13.docx"/>
    <s v="新增交易"/>
    <d v="2022-01-21T00:00:00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x v="23"/>
    <m/>
    <s v=""/>
    <s v=""/>
    <m/>
    <s v=""/>
    <s v=""/>
    <s v=""/>
    <s v="6-9"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m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x v="30"/>
    <m/>
    <s v=""/>
    <s v=""/>
    <m/>
    <s v=""/>
    <s v=""/>
    <s v="8-7"/>
    <s v=""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d v="2021-11-24T00:00:00"/>
    <d v="2021-11-25T00:00:00"/>
    <d v="2021-12-03T00:00:00"/>
    <e v="#REF!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x v="18"/>
    <m/>
    <s v=""/>
    <s v=""/>
    <m/>
    <s v=""/>
    <s v=""/>
    <s v="8-5"/>
    <s v=""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d v="2021-11-24T00:00:00"/>
    <d v="2021-11-25T00:00:00"/>
    <d v="2021-12-03T00:00:00"/>
    <e v="#REF!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x v="18"/>
    <m/>
    <s v=""/>
    <s v=""/>
    <m/>
    <s v=""/>
    <s v=""/>
    <s v=""/>
    <s v="8-5"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x v="18"/>
    <m/>
    <s v=""/>
    <s v=""/>
    <m/>
    <s v=""/>
    <s v=""/>
    <s v=""/>
    <s v="8-5"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d v="2021-11-24T00:00:00"/>
    <d v="2021-11-25T00:00:00"/>
    <d v="2021-11-29T00:00:00"/>
    <e v="#REF!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x v="27"/>
    <m/>
    <s v=""/>
    <s v=""/>
    <m/>
    <s v=""/>
    <s v=""/>
    <s v="8-4"/>
    <s v=""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d v="2021-11-24T00:00:00"/>
    <d v="2021-11-25T00:00:00"/>
    <d v="2021-11-29T00:00:00"/>
    <e v="#REF!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x v="27"/>
    <m/>
    <s v=""/>
    <s v=""/>
    <m/>
    <s v=""/>
    <s v=""/>
    <s v=""/>
    <s v="8-4"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3T00:00:00"/>
    <e v="#REF!"/>
    <e v="#REF!"/>
    <m/>
    <m/>
    <m/>
    <m/>
    <m/>
    <m/>
    <m/>
    <m/>
    <e v="#REF!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01"/>
    <s v="表外放款承諾資料產出"/>
    <s v="新增2022/1/17"/>
    <s v="蘇曉玲"/>
    <s v="蘇曉玲"/>
    <s v="PJ201800012_URS_7介接外部系統_V1.9.docx"/>
    <s v="新增交易"/>
    <d v="2022-01-24T00:00:00"/>
    <m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m/>
    <s v="7-2"/>
    <s v=""/>
    <s v=""/>
    <s v=""/>
    <s v="7-2"/>
    <s v=""/>
    <s v=""/>
    <x v="27"/>
    <m/>
    <m/>
    <m/>
    <m/>
    <s v=""/>
    <s v=""/>
    <s v=""/>
    <s v="7-2"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m/>
    <d v="2021-11-30T00:00:00"/>
    <d v="2021-11-30T00:00:00"/>
    <d v="2021-12-03T00:00:00"/>
    <e v="#REF!"/>
    <e v="#REF!"/>
    <s v="蔡珮瑜"/>
    <m/>
    <m/>
    <m/>
    <m/>
    <m/>
    <m/>
    <m/>
    <e v="#REF!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x v="27"/>
    <m/>
    <s v=""/>
    <s v=""/>
    <m/>
    <s v=""/>
    <s v=""/>
    <s v=""/>
    <s v="7-2"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03T00:00:00"/>
    <e v="#REF!"/>
    <e v="#REF!"/>
    <s v="蔡珮瑜"/>
    <m/>
    <m/>
    <m/>
    <m/>
    <m/>
    <m/>
    <m/>
    <e v="#REF!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x v="27"/>
    <m/>
    <s v=""/>
    <s v=""/>
    <m/>
    <s v=""/>
    <s v=""/>
    <s v=""/>
    <s v="7-2"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16T00:00:00"/>
    <e v="#REF!"/>
    <e v="#REF!"/>
    <s v="張舜雯"/>
    <m/>
    <m/>
    <m/>
    <m/>
    <m/>
    <m/>
    <m/>
    <e v="#REF!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x v="27"/>
    <m/>
    <s v=""/>
    <s v=""/>
    <m/>
    <s v=""/>
    <s v=""/>
    <s v=""/>
    <s v="7-2"/>
    <m/>
  </r>
  <r>
    <m/>
    <m/>
    <x v="8"/>
    <s v="7-1E-Loan"/>
    <s v="L7911"/>
    <s v="(eloan)戶號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x v="23"/>
    <m/>
    <s v=""/>
    <s v=""/>
    <s v="Eloan.帳務1"/>
    <s v=""/>
    <s v=""/>
    <s v="7-1"/>
    <s v=""/>
    <m/>
  </r>
  <r>
    <m/>
    <m/>
    <x v="8"/>
    <s v="7-1E-Loan"/>
    <s v="L7912"/>
    <s v="(eloan)戶號額度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x v="23"/>
    <m/>
    <s v=""/>
    <s v=""/>
    <s v="Eloan.帳務2"/>
    <s v=""/>
    <s v=""/>
    <s v="7-1"/>
    <s v=""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x v="23"/>
    <m/>
    <s v=""/>
    <s v=""/>
    <s v="Eloan"/>
    <s v=""/>
    <s v=""/>
    <s v="7-1"/>
    <s v=""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x v="8"/>
    <d v="2021-12-17T00:00:00"/>
    <s v="鮑培平"/>
    <s v="3-07-撥款流程"/>
    <m/>
    <s v=""/>
    <s v="LC."/>
    <s v=""/>
    <s v=""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x v="8"/>
    <d v="2021-12-17T00:00:00"/>
    <s v="鮑培平"/>
    <s v="3-07-撥款流程"/>
    <m/>
    <s v=""/>
    <s v="LC."/>
    <s v=""/>
    <s v=""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x v="9"/>
    <d v="2021-12-30T00:00:00"/>
    <s v="鮑培平"/>
    <s v="2-10-合併額度控管"/>
    <m/>
    <s v=""/>
    <s v="LC."/>
    <s v=""/>
    <s v=""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x v="8"/>
    <d v="2021-12-17T00:00:00"/>
    <s v="鮑培平"/>
    <s v="3-07-撥款流程"/>
    <m/>
    <s v=""/>
    <s v="LC."/>
    <s v=""/>
    <s v=""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x v="0"/>
    <d v="2021-11-16T00:00:00"/>
    <s v="鮑培平"/>
    <s v="2-05-寬限條件控管"/>
    <m/>
    <s v=""/>
    <s v="LC."/>
    <s v=""/>
    <s v=""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x v="8"/>
    <d v="2021-12-17T00:00:00"/>
    <s v="鮑培平"/>
    <s v="3-07-撥款流程"/>
    <m/>
    <s v=""/>
    <s v="LC."/>
    <s v=""/>
    <s v=""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m/>
    <m/>
    <m/>
    <m/>
    <m/>
    <m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8"/>
    <n v="0"/>
    <n v="0"/>
    <n v="0"/>
    <n v="8"/>
    <n v="1"/>
    <m/>
    <x v="31"/>
    <m/>
    <m/>
    <m/>
    <m/>
    <n v="283"/>
    <n v="39"/>
    <n v="120"/>
    <n v="120"/>
    <n v="562"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s v="／總交易"/>
    <m/>
    <n v="0.50355871886120995"/>
    <n v="6.9395017793594305E-2"/>
    <n v="0.21352313167259787"/>
    <n v="0.21352313167259787"/>
    <n v="1"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s v="／已SIT"/>
    <m/>
    <n v="0.8788819875776398"/>
    <n v="0.12111801242236025"/>
    <m/>
    <m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樞紐分析表3" cacheId="6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SIT規劃與進程">
  <location ref="A31:K44" firstHeaderRow="1" firstDataRow="3" firstDataCol="1"/>
  <pivotFields count="60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0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 t="grand">
      <x/>
    </i>
    <i t="grand" i="1">
      <x/>
    </i>
  </colItems>
  <dataFields count="2">
    <dataField name="預計" fld="50" subtotal="count" baseField="2" baseItem="0"/>
    <dataField name="實際" fld="51" subtotal="count" baseField="2" baseItem="0"/>
  </dataFields>
  <formats count="25">
    <format dxfId="470">
      <pivotArea outline="0" collapsedLevelsAreSubtotals="1" fieldPosition="0">
        <references count="2">
          <reference field="4294967294" count="2" selected="0">
            <x v="0"/>
            <x v="1"/>
          </reference>
          <reference field="50" count="2" selected="0">
            <x v="3"/>
            <x v="4"/>
          </reference>
        </references>
      </pivotArea>
    </format>
    <format dxfId="469">
      <pivotArea outline="0" collapsedLevelsAreSubtotals="1" fieldPosition="0">
        <references count="2">
          <reference field="4294967294" count="1" selected="0">
            <x v="0"/>
          </reference>
          <reference field="50" count="1" selected="0">
            <x v="6"/>
          </reference>
        </references>
      </pivotArea>
    </format>
    <format dxfId="468">
      <pivotArea type="topRight" dataOnly="0" labelOnly="1" outline="0" fieldPosition="0"/>
    </format>
    <format dxfId="467">
      <pivotArea dataOnly="0" labelOnly="1" fieldPosition="0">
        <references count="1">
          <reference field="50" count="2">
            <x v="3"/>
            <x v="4"/>
          </reference>
        </references>
      </pivotArea>
    </format>
    <format dxfId="466">
      <pivotArea dataOnly="0" labelOnly="1" fieldPosition="0">
        <references count="1">
          <reference field="50" count="1">
            <x v="6"/>
          </reference>
        </references>
      </pivotArea>
    </format>
    <format dxfId="465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3"/>
          </reference>
        </references>
      </pivotArea>
    </format>
    <format dxfId="464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4"/>
          </reference>
        </references>
      </pivotArea>
    </format>
    <format dxfId="463">
      <pivotArea dataOnly="0" labelOnly="1" outline="0" fieldPosition="0">
        <references count="2">
          <reference field="4294967294" count="1">
            <x v="0"/>
          </reference>
          <reference field="50" count="1" selected="0">
            <x v="6"/>
          </reference>
        </references>
      </pivotArea>
    </format>
    <format dxfId="462">
      <pivotArea field="50" type="button" dataOnly="0" labelOnly="1" outline="0" axis="axisCol" fieldPosition="0"/>
    </format>
    <format dxfId="461">
      <pivotArea type="all" dataOnly="0" outline="0" fieldPosition="0"/>
    </format>
    <format dxfId="460">
      <pivotArea outline="0" collapsedLevelsAreSubtotals="1" fieldPosition="0"/>
    </format>
    <format dxfId="459">
      <pivotArea type="origin" dataOnly="0" labelOnly="1" outline="0" fieldPosition="0"/>
    </format>
    <format dxfId="458">
      <pivotArea field="50" type="button" dataOnly="0" labelOnly="1" outline="0" axis="axisCol" fieldPosition="0"/>
    </format>
    <format dxfId="457">
      <pivotArea field="-2" type="button" dataOnly="0" labelOnly="1" outline="0" axis="axisCol" fieldPosition="1"/>
    </format>
    <format dxfId="456">
      <pivotArea type="topRight" dataOnly="0" labelOnly="1" outline="0" fieldPosition="0"/>
    </format>
    <format dxfId="455">
      <pivotArea field="2" type="button" dataOnly="0" labelOnly="1" outline="0" axis="axisRow" fieldPosition="0"/>
    </format>
    <format dxfId="454">
      <pivotArea dataOnly="0" labelOnly="1" fieldPosition="0">
        <references count="1">
          <reference field="2" count="0"/>
        </references>
      </pivotArea>
    </format>
    <format dxfId="453">
      <pivotArea dataOnly="0" labelOnly="1" grandRow="1" outline="0" fieldPosition="0"/>
    </format>
    <format dxfId="452">
      <pivotArea dataOnly="0" labelOnly="1" fieldPosition="0">
        <references count="1">
          <reference field="50" count="4">
            <x v="0"/>
            <x v="3"/>
            <x v="4"/>
            <x v="6"/>
          </reference>
        </references>
      </pivotArea>
    </format>
    <format dxfId="451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450">
      <pivotArea field="5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49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0"/>
          </reference>
        </references>
      </pivotArea>
    </format>
    <format dxfId="448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3"/>
          </reference>
        </references>
      </pivotArea>
    </format>
    <format dxfId="447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4"/>
          </reference>
        </references>
      </pivotArea>
    </format>
    <format dxfId="446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2" cacheId="6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FT規劃與進度">
  <location ref="A3:M16" firstHeaderRow="1" firstDataRow="3" firstDataCol="1"/>
  <pivotFields count="59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8"/>
        <item x="6"/>
        <item x="7"/>
        <item h="1" x="10"/>
        <item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FT預計" fld="11" subtotal="count" baseField="2" baseItem="0"/>
    <dataField name="FT實際" fld="12" subtotal="count" baseField="2" baseItem="0"/>
  </dataFields>
  <formats count="39">
    <format dxfId="509">
      <pivotArea dataOnly="0" labelOnly="1" fieldPosition="0">
        <references count="1">
          <reference field="11" count="3">
            <x v="1"/>
            <x v="2"/>
            <x v="3"/>
          </reference>
        </references>
      </pivotArea>
    </format>
    <format dxfId="508">
      <pivotArea dataOnly="0" labelOnly="1" fieldPosition="0">
        <references count="1">
          <reference field="11" count="1">
            <x v="4"/>
          </reference>
        </references>
      </pivotArea>
    </format>
    <format dxfId="507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06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05">
      <pivotArea type="all" dataOnly="0" outline="0" fieldPosition="0"/>
    </format>
    <format dxfId="504">
      <pivotArea field="11" type="button" dataOnly="0" labelOnly="1" outline="0" axis="axisCol" fieldPosition="0"/>
    </format>
    <format dxfId="503">
      <pivotArea type="topRight" dataOnly="0" labelOnly="1" outline="0" fieldPosition="0"/>
    </format>
    <format dxfId="502">
      <pivotArea dataOnly="0" labelOnly="1" fieldPosition="0">
        <references count="1">
          <reference field="11" count="5">
            <x v="0"/>
            <x v="1"/>
            <x v="2"/>
            <x v="3"/>
            <x v="4"/>
          </reference>
        </references>
      </pivotArea>
    </format>
    <format dxfId="501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500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499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3"/>
          </reference>
        </references>
      </pivotArea>
    </format>
    <format dxfId="498">
      <pivotArea dataOnly="0" labelOnly="1" fieldPosition="0">
        <references count="1">
          <reference field="11" count="4">
            <x v="0"/>
            <x v="1"/>
            <x v="2"/>
            <x v="3"/>
          </reference>
        </references>
      </pivotArea>
    </format>
    <format dxfId="497">
      <pivotArea dataOnly="0" labelOnly="1" fieldPosition="0">
        <references count="1">
          <reference field="11" count="1">
            <x v="4"/>
          </reference>
        </references>
      </pivotArea>
    </format>
    <format dxfId="496">
      <pivotArea field="11" type="button" dataOnly="0" labelOnly="1" outline="0" axis="axisCol" fieldPosition="0"/>
    </format>
    <format dxfId="495">
      <pivotArea outline="0" collapsedLevelsAreSubtotals="1" fieldPosition="0">
        <references count="2">
          <reference field="4294967294" count="2" selected="0">
            <x v="0"/>
            <x v="1"/>
          </reference>
          <reference field="11" count="2" selected="0">
            <x v="1"/>
            <x v="2"/>
          </reference>
        </references>
      </pivotArea>
    </format>
    <format dxfId="494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format>
    <format dxfId="493">
      <pivotArea type="topRight" dataOnly="0" labelOnly="1" outline="0" fieldPosition="0"/>
    </format>
    <format dxfId="492">
      <pivotArea dataOnly="0" labelOnly="1" fieldPosition="0">
        <references count="1">
          <reference field="11" count="2">
            <x v="1"/>
            <x v="2"/>
          </reference>
        </references>
      </pivotArea>
    </format>
    <format dxfId="491">
      <pivotArea dataOnly="0" labelOnly="1" fieldPosition="0">
        <references count="1">
          <reference field="11" count="1">
            <x v="3"/>
          </reference>
        </references>
      </pivotArea>
    </format>
    <format dxfId="490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489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488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3"/>
          </reference>
        </references>
      </pivotArea>
    </format>
    <format dxfId="487">
      <pivotArea type="all" dataOnly="0" outline="0" fieldPosition="0"/>
    </format>
    <format dxfId="486">
      <pivotArea outline="0" collapsedLevelsAreSubtotals="1" fieldPosition="0"/>
    </format>
    <format dxfId="485">
      <pivotArea type="origin" dataOnly="0" labelOnly="1" outline="0" fieldPosition="0"/>
    </format>
    <format dxfId="484">
      <pivotArea field="11" type="button" dataOnly="0" labelOnly="1" outline="0" axis="axisCol" fieldPosition="0"/>
    </format>
    <format dxfId="483">
      <pivotArea field="-2" type="button" dataOnly="0" labelOnly="1" outline="0" axis="axisCol" fieldPosition="1"/>
    </format>
    <format dxfId="482">
      <pivotArea type="topRight" dataOnly="0" labelOnly="1" outline="0" fieldPosition="0"/>
    </format>
    <format dxfId="481">
      <pivotArea field="2" type="button" dataOnly="0" labelOnly="1" outline="0" axis="axisRow" fieldPosition="0"/>
    </format>
    <format dxfId="480">
      <pivotArea dataOnly="0" labelOnly="1" fieldPosition="0">
        <references count="1">
          <reference field="2" count="0"/>
        </references>
      </pivotArea>
    </format>
    <format dxfId="479">
      <pivotArea dataOnly="0" labelOnly="1" grandRow="1" outline="0" fieldPosition="0"/>
    </format>
    <format dxfId="478">
      <pivotArea dataOnly="0" labelOnly="1" fieldPosition="0">
        <references count="1">
          <reference field="11" count="5">
            <x v="0"/>
            <x v="1"/>
            <x v="2"/>
            <x v="3"/>
            <x v="4"/>
          </reference>
        </references>
      </pivotArea>
    </format>
    <format dxfId="477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476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75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474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473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472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3"/>
          </reference>
        </references>
      </pivotArea>
    </format>
    <format dxfId="471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5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359">
      <pivotArea type="all" dataOnly="0" outline="0" fieldPosition="0"/>
    </format>
    <format dxfId="358">
      <pivotArea outline="0" collapsedLevelsAreSubtotals="1" fieldPosition="0"/>
    </format>
    <format dxfId="357">
      <pivotArea type="origin" dataOnly="0" labelOnly="1" outline="0" fieldPosition="0"/>
    </format>
    <format dxfId="356">
      <pivotArea field="13" type="button" dataOnly="0" labelOnly="1" outline="0" axis="axisCol" fieldPosition="0"/>
    </format>
    <format dxfId="355">
      <pivotArea field="-2" type="button" dataOnly="0" labelOnly="1" outline="0" axis="axisCol" fieldPosition="1"/>
    </format>
    <format dxfId="354">
      <pivotArea type="topRight" dataOnly="0" labelOnly="1" outline="0" fieldPosition="0"/>
    </format>
    <format dxfId="353">
      <pivotArea field="2" type="button" dataOnly="0" labelOnly="1" outline="0" axis="axisRow" fieldPosition="0"/>
    </format>
    <format dxfId="352">
      <pivotArea dataOnly="0" labelOnly="1" fieldPosition="0">
        <references count="1">
          <reference field="2" count="1">
            <x v="7"/>
          </reference>
        </references>
      </pivotArea>
    </format>
    <format dxfId="351">
      <pivotArea dataOnly="0" labelOnly="1" grandRow="1" outline="0" fieldPosition="0"/>
    </format>
    <format dxfId="350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49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48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3" cacheId="5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347">
      <pivotArea type="all" dataOnly="0" outline="0" fieldPosition="0"/>
    </format>
    <format dxfId="346">
      <pivotArea outline="0" collapsedLevelsAreSubtotals="1" fieldPosition="0"/>
    </format>
    <format dxfId="345">
      <pivotArea field="4" type="button" dataOnly="0" labelOnly="1" outline="0" axis="axisCol" fieldPosition="0"/>
    </format>
    <format dxfId="344">
      <pivotArea dataOnly="0" labelOnly="1" fieldPosition="0">
        <references count="1">
          <reference field="4" count="0"/>
        </references>
      </pivotArea>
    </format>
    <format dxfId="343">
      <pivotArea dataOnly="0" labelOnly="1" grandRow="1" outline="0" fieldPosition="0"/>
    </format>
    <format dxfId="342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341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340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339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338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337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336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1" cacheId="4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335">
      <pivotArea field="6" type="button" dataOnly="0" labelOnly="1" outline="0" axis="axisCol" fieldPosition="0"/>
    </format>
    <format dxfId="334">
      <pivotArea type="all" dataOnly="0" outline="0" fieldPosition="0"/>
    </format>
    <format dxfId="333">
      <pivotArea type="origin" dataOnly="0" labelOnly="1" outline="0" fieldPosition="0"/>
    </format>
    <format dxfId="332">
      <pivotArea field="6" type="button" dataOnly="0" labelOnly="1" outline="0" axis="axisCol" fieldPosition="0"/>
    </format>
    <format dxfId="331">
      <pivotArea field="0" type="button" dataOnly="0" labelOnly="1" outline="0" axis="axisRow" fieldPosition="0"/>
    </format>
    <format dxfId="330">
      <pivotArea dataOnly="0" labelOnly="1" grandRow="1" outline="0" fieldPosition="0"/>
    </format>
    <format dxfId="329">
      <pivotArea field="6" type="button" dataOnly="0" labelOnly="1" outline="0" axis="axisCol" fieldPosition="0"/>
    </format>
    <format dxfId="328">
      <pivotArea type="origin" dataOnly="0" labelOnly="1" outline="0" fieldPosition="0"/>
    </format>
    <format dxfId="327">
      <pivotArea field="0" type="button" dataOnly="0" labelOnly="1" outline="0" axis="axisRow" fieldPosition="0"/>
    </format>
    <format dxfId="326">
      <pivotArea dataOnly="0" labelOnly="1" grandRow="1" outline="0" fieldPosition="0"/>
    </format>
    <format dxfId="325">
      <pivotArea type="all" dataOnly="0" outline="0" fieldPosition="0"/>
    </format>
    <format dxfId="324">
      <pivotArea outline="0" collapsedLevelsAreSubtotals="1" fieldPosition="0"/>
    </format>
    <format dxfId="323">
      <pivotArea type="origin" dataOnly="0" labelOnly="1" outline="0" fieldPosition="0"/>
    </format>
    <format dxfId="322">
      <pivotArea field="6" type="button" dataOnly="0" labelOnly="1" outline="0" axis="axisCol" fieldPosition="0"/>
    </format>
    <format dxfId="321">
      <pivotArea field="-2" type="button" dataOnly="0" labelOnly="1" outline="0" axis="axisCol" fieldPosition="1"/>
    </format>
    <format dxfId="320">
      <pivotArea type="topRight" dataOnly="0" labelOnly="1" outline="0" fieldPosition="0"/>
    </format>
    <format dxfId="319">
      <pivotArea field="0" type="button" dataOnly="0" labelOnly="1" outline="0" axis="axisRow" fieldPosition="0"/>
    </format>
    <format dxfId="31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522" dataDxfId="521" dataCellStyle="百分比">
  <autoFilter ref="A2:K74" xr:uid="{00000000-0009-0000-0100-000001000000}"/>
  <tableColumns count="11">
    <tableColumn id="1" xr3:uid="{00000000-0010-0000-0000-000001000000}" name="日期" dataDxfId="520"/>
    <tableColumn id="2" xr3:uid="{00000000-0010-0000-0000-000002000000}" name="週" dataDxfId="519">
      <calculatedColumnFormula>表格1[[#This Row],[日期]]</calculatedColumnFormula>
    </tableColumn>
    <tableColumn id="3" xr3:uid="{00000000-0010-0000-0000-000003000000}" name="合計數" dataDxfId="518">
      <calculatedColumnFormula>COUNTA(URS確認!E:E)-1</calculatedColumnFormula>
    </tableColumn>
    <tableColumn id="4" xr3:uid="{00000000-0010-0000-0000-000004000000}" name="累計預估" dataDxfId="517">
      <calculatedColumnFormula>COUNTIF(URS確認!N:N,"&lt;"&amp;A3+1)</calculatedColumnFormula>
    </tableColumn>
    <tableColumn id="5" xr3:uid="{00000000-0010-0000-0000-000005000000}" name="累計完成" dataDxfId="516">
      <calculatedColumnFormula>D7-D2</calculatedColumnFormula>
    </tableColumn>
    <tableColumn id="12" xr3:uid="{00000000-0010-0000-0000-00000C000000}" name="本周預計" dataDxfId="515">
      <calculatedColumnFormula>D7-D2</calculatedColumnFormula>
    </tableColumn>
    <tableColumn id="13" xr3:uid="{00000000-0010-0000-0000-00000D000000}" name="本周完成" dataDxfId="514">
      <calculatedColumnFormula>E7-E2</calculatedColumnFormula>
    </tableColumn>
    <tableColumn id="14" xr3:uid="{00000000-0010-0000-0000-00000E000000}" name="進度" dataDxfId="51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51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511" dataCellStyle="百分比">
      <calculatedColumnFormula>表格1[[#This Row],[累計完成]]/表格1[[#This Row],[合計數]]</calculatedColumnFormula>
    </tableColumn>
    <tableColumn id="10" xr3:uid="{00000000-0010-0000-0000-00000A000000}" name="欄1" dataDxfId="51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3" totalsRowShown="0" headerRowDxfId="445" dataDxfId="444">
  <autoFilter ref="A1:BH563" xr:uid="{00000000-0009-0000-0100-000002000000}"/>
  <tableColumns count="60">
    <tableColumn id="2" xr3:uid="{00000000-0010-0000-0100-000002000000}" name="URS程式預計完成時間" dataDxfId="443"/>
    <tableColumn id="1" xr3:uid="{00000000-0010-0000-0100-000001000000}" name="狀態" dataDxfId="442"/>
    <tableColumn id="22" xr3:uid="{00000000-0010-0000-0100-000016000000}" name="業務大類" dataDxfId="441"/>
    <tableColumn id="26" xr3:uid="{00000000-0010-0000-0100-00001A000000}" name="流程" dataDxfId="440"/>
    <tableColumn id="5" xr3:uid="{00000000-0010-0000-0100-000005000000}" name="功能代號" dataDxfId="439"/>
    <tableColumn id="9" xr3:uid="{00000000-0010-0000-0100-000009000000}" name="功能名稱/說明" dataDxfId="438"/>
    <tableColumn id="38" xr3:uid="{00000000-0010-0000-0100-000026000000}" name="刪除整併說明" dataDxfId="437"/>
    <tableColumn id="4" xr3:uid="{00000000-0010-0000-0100-000004000000}" name="SA" dataDxfId="436"/>
    <tableColumn id="11" xr3:uid="{00000000-0010-0000-0100-00000B000000}" name="展示協助" dataDxfId="435"/>
    <tableColumn id="37" xr3:uid="{00000000-0010-0000-0100-000025000000}" name="URS版本" dataDxfId="434"/>
    <tableColumn id="40" xr3:uid="{00000000-0010-0000-0100-000028000000}" name="換版原因" dataDxfId="433"/>
    <tableColumn id="51" xr3:uid="{00000000-0010-0000-0100-000033000000}" name="FT預計完成" dataDxfId="432"/>
    <tableColumn id="52" xr3:uid="{00000000-0010-0000-0100-000034000000}" name="FT實際完成" dataDxfId="431"/>
    <tableColumn id="3" xr3:uid="{00000000-0010-0000-0100-000003000000}" name="預計展示" dataDxfId="430"/>
    <tableColumn id="18" xr3:uid="{00000000-0010-0000-0100-000012000000}" name="實際展示" dataDxfId="429"/>
    <tableColumn id="24" xr3:uid="{00000000-0010-0000-0100-000018000000}" name="URS完成" dataDxfId="428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427"/>
    <tableColumn id="21" xr3:uid="{00000000-0010-0000-0100-000015000000}" name="User" dataDxfId="426"/>
    <tableColumn id="7" xr3:uid="{00000000-0010-0000-0100-000007000000}" name="User2" dataDxfId="425"/>
    <tableColumn id="8" xr3:uid="{00000000-0010-0000-0100-000008000000}" name="段式" dataDxfId="424"/>
    <tableColumn id="10" xr3:uid="{00000000-0010-0000-0100-00000A000000}" name="經辦等級" dataDxfId="423"/>
    <tableColumn id="12" xr3:uid="{00000000-0010-0000-0100-00000C000000}" name="授權" dataDxfId="422"/>
    <tableColumn id="13" xr3:uid="{00000000-0010-0000-0100-00000D000000}" name="訂正" dataDxfId="421"/>
    <tableColumn id="14" xr3:uid="{00000000-0010-0000-0100-00000E000000}" name="修正" dataDxfId="420"/>
    <tableColumn id="16" xr3:uid="{00000000-0010-0000-0100-000010000000}" name="帳務" dataDxfId="419"/>
    <tableColumn id="17" xr3:uid="{00000000-0010-0000-0100-000011000000}" name="額度" dataDxfId="418"/>
    <tableColumn id="15" xr3:uid="{00000000-0010-0000-0100-00000F000000}" name="執行單位" dataDxfId="417">
      <calculatedColumnFormula>VLOOKUP(功能_33[[#This Row],[User]],SKL放款!A:G,7,FALSE)</calculatedColumnFormula>
    </tableColumn>
    <tableColumn id="32" xr3:uid="{00000000-0010-0000-0100-000020000000}" name="程式完成" dataDxfId="416"/>
    <tableColumn id="34" xr3:uid="{00000000-0010-0000-0100-000022000000}" name="URS交二審" dataDxfId="415"/>
    <tableColumn id="31" xr3:uid="{00000000-0010-0000-0100-00001F000000}" name="二審預排" dataDxfId="414"/>
    <tableColumn id="36" xr3:uid="{00000000-0010-0000-0100-000024000000}" name="二審實際" dataDxfId="413"/>
    <tableColumn id="27" xr3:uid="{00000000-0010-0000-0100-00001B000000}" name="正式_x000a_交付審查" dataDxfId="412"/>
    <tableColumn id="29" xr3:uid="{00000000-0010-0000-0100-00001D000000}" name="IT審核人" dataDxfId="411"/>
    <tableColumn id="6" xr3:uid="{00000000-0010-0000-0100-000006000000}" name="收到IT_x000a_審查意見" dataDxfId="410"/>
    <tableColumn id="35" xr3:uid="{00000000-0010-0000-0100-000023000000}" name="回覆IT_x000a_審查意見" dataDxfId="409"/>
    <tableColumn id="33" xr3:uid="{00000000-0010-0000-0100-000021000000}" name="User審閱人" dataDxfId="408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407"/>
    <tableColumn id="39" xr3:uid="{00000000-0010-0000-0100-000027000000}" name="回覆User審查意見" dataDxfId="406"/>
    <tableColumn id="25" xr3:uid="{00000000-0010-0000-0100-000019000000}" name="送出簽核檢核日" dataDxfId="405"/>
    <tableColumn id="19" xr3:uid="{00000000-0010-0000-0100-000013000000}" name="覆測日" dataDxfId="404"/>
    <tableColumn id="23" xr3:uid="{00000000-0010-0000-0100-000017000000}" name="AS400入口" dataDxfId="403">
      <calculatedColumnFormula>VLOOKUP(功能_33[[#This Row],[功能代號]],'[3]20211001'!$A:$J,8,FALSE)</calculatedColumnFormula>
    </tableColumn>
    <tableColumn id="41" xr3:uid="{00000000-0010-0000-0100-000029000000}" name="AS400名稱" dataDxfId="402">
      <calculatedColumnFormula>VLOOKUP(功能_33[[#This Row],[功能代號]],'[3]20211001'!$A:$J,9,FALSE)</calculatedColumnFormula>
    </tableColumn>
    <tableColumn id="49" xr3:uid="{00000000-0010-0000-0100-000031000000}" name="欄1" dataDxfId="401"/>
    <tableColumn id="28" xr3:uid="{00000000-0010-0000-0100-00001C000000}" name="己交付" dataDxfId="400">
      <calculatedColumnFormula>IF(COUNTA(AF2)=1,LEFT(D2,3),"")</calculatedColumnFormula>
    </tableColumn>
    <tableColumn id="43" xr3:uid="{00000000-0010-0000-0100-00002B000000}" name="己完成" dataDxfId="399">
      <calculatedColumnFormula>IF(AND(COUNTA(O2)=1,COUNTA(P2)=1,COUNTA(AB2)=1,COUNTA(AE2)=1,COUNTA(AF2)=0),LEFT(D2,3),"")</calculatedColumnFormula>
    </tableColumn>
    <tableColumn id="47" xr3:uid="{00000000-0010-0000-0100-00002F000000}" name="待二審" dataDxfId="398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397">
      <calculatedColumnFormula>IF(AND(COUNTA(P2)=0,COUNTA(AB2)=1),LEFT(D2,3),"")</calculatedColumnFormula>
    </tableColumn>
    <tableColumn id="45" xr3:uid="{00000000-0010-0000-0100-00002D000000}" name="程式_x000a_未完成" dataDxfId="396">
      <calculatedColumnFormula>IF(AND(COUNTA(P2)=1,COUNTA(AB2)=0),LEFT(D2,3),"")</calculatedColumnFormula>
    </tableColumn>
    <tableColumn id="46" xr3:uid="{00000000-0010-0000-0100-00002E000000}" name="均_x000a_未完成" dataDxfId="395">
      <calculatedColumnFormula>IF(AND(COUNTA(P2)=0,COUNTA(AB2)=0),LEFT(D2,3),"")</calculatedColumnFormula>
    </tableColumn>
    <tableColumn id="50" xr3:uid="{00000000-0010-0000-0100-000032000000}" name="SIT進度2021" dataDxfId="394">
      <calculatedColumnFormula>IFERROR(VLOOKUP(功能_33[[#This Row],[功能代號]],SIT_FT_2021tmp!D:D,1,FALSE),"")</calculatedColumnFormula>
    </tableColumn>
    <tableColumn id="60" xr3:uid="{00000000-0010-0000-0100-00003C000000}" name="SIT預計" dataDxfId="393"/>
    <tableColumn id="42" xr3:uid="{00000000-0010-0000-0100-00002A000000}" name="SIT完成時間(ST1)" dataDxfId="392"/>
    <tableColumn id="48" xr3:uid="{00000000-0010-0000-0100-000030000000}" name="SIT測試人員" dataDxfId="391"/>
    <tableColumn id="54" xr3:uid="{00000000-0010-0000-0100-000036000000}" name="QC對應測試案例即測試報告" dataDxfId="390"/>
    <tableColumn id="55" xr3:uid="{00000000-0010-0000-0100-000037000000}" name="類型" dataDxfId="389"/>
    <tableColumn id="56" xr3:uid="{00000000-0010-0000-0100-000038000000}" name="已SIT已FT" dataDxfId="388">
      <calculatedColumnFormula>IF(AND(COUNTIF(AX2,"&gt;&lt;0")=1,COUNTA(M2)=1),LEFT(D2,3),"")</calculatedColumnFormula>
    </tableColumn>
    <tableColumn id="57" xr3:uid="{00000000-0010-0000-0100-000039000000}" name="已SIT待FT" dataDxfId="387">
      <calculatedColumnFormula>IF(AND(COUNTIF(AX2,"&gt;&lt;")=1,COUNTA(M2)=0),LEFT(D2,3),"")</calculatedColumnFormula>
    </tableColumn>
    <tableColumn id="58" xr3:uid="{00000000-0010-0000-0100-00003A000000}" name="待SIT已FT" dataDxfId="386">
      <calculatedColumnFormula>IF(AND(COUNTIF(AX2,"&gt;&lt;0")=0,COUNTA(M2)=1),LEFT(D2,3),"")</calculatedColumnFormula>
    </tableColumn>
    <tableColumn id="59" xr3:uid="{00000000-0010-0000-0100-00003B000000}" name="待SIT待FT" dataDxfId="385">
      <calculatedColumnFormula>IF(AND(COUNTIF(AX2,"&gt;&lt;0")=0,COUNTA(M2)=0),LEFT(D2,3),"")</calculatedColumnFormula>
    </tableColumn>
    <tableColumn id="53" xr3:uid="{00000000-0010-0000-0100-000035000000}" name="欄3" dataDxfId="38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383" dataDxfId="382">
  <autoFilter ref="A2:V27" xr:uid="{00000000-0009-0000-0100-000003000000}"/>
  <tableColumns count="22">
    <tableColumn id="1" xr3:uid="{00000000-0010-0000-0200-000001000000}" name="統計日期" dataDxfId="381"/>
    <tableColumn id="2" xr3:uid="{00000000-0010-0000-0200-000002000000}" name="總計" dataDxfId="380">
      <calculatedColumnFormula>SUM(E3,G3,H3,I3,K3,M3,O3,Q3,U3)</calculatedColumnFormula>
    </tableColumn>
    <tableColumn id="3" xr3:uid="{00000000-0010-0000-0200-000003000000}" name="已完成" dataDxfId="379">
      <calculatedColumnFormula>SUM(F3,H3,J3,L3,N3,P3,R3,V3)</calculatedColumnFormula>
    </tableColumn>
    <tableColumn id="4" xr3:uid="{00000000-0010-0000-0200-000004000000}" name="完成比" dataDxfId="378" dataCellStyle="百分比">
      <calculatedColumnFormula>C3/B3</calculatedColumnFormula>
    </tableColumn>
    <tableColumn id="5" xr3:uid="{00000000-0010-0000-0200-000005000000}" name="累計" dataDxfId="377"/>
    <tableColumn id="6" xr3:uid="{00000000-0010-0000-0200-000006000000}" name="完成" dataDxfId="376"/>
    <tableColumn id="8" xr3:uid="{00000000-0010-0000-0200-000008000000}" name="累計2" dataDxfId="375"/>
    <tableColumn id="9" xr3:uid="{00000000-0010-0000-0200-000009000000}" name="完成2" dataDxfId="374"/>
    <tableColumn id="11" xr3:uid="{00000000-0010-0000-0200-00000B000000}" name="累計3" dataDxfId="373"/>
    <tableColumn id="12" xr3:uid="{00000000-0010-0000-0200-00000C000000}" name="完成3" dataDxfId="372"/>
    <tableColumn id="14" xr3:uid="{00000000-0010-0000-0200-00000E000000}" name="高累計" dataDxfId="371"/>
    <tableColumn id="15" xr3:uid="{00000000-0010-0000-0200-00000F000000}" name="完成7" dataDxfId="370"/>
    <tableColumn id="17" xr3:uid="{00000000-0010-0000-0200-000011000000}" name="中累計" dataDxfId="369"/>
    <tableColumn id="18" xr3:uid="{00000000-0010-0000-0200-000012000000}" name="完成8" dataDxfId="368"/>
    <tableColumn id="20" xr3:uid="{00000000-0010-0000-0200-000014000000}" name="低累計" dataDxfId="367"/>
    <tableColumn id="21" xr3:uid="{00000000-0010-0000-0200-000015000000}" name="完成9" dataDxfId="366"/>
    <tableColumn id="23" xr3:uid="{00000000-0010-0000-0200-000017000000}" name="累計4" dataDxfId="365"/>
    <tableColumn id="24" xr3:uid="{00000000-0010-0000-0200-000018000000}" name="完成4" dataDxfId="364"/>
    <tableColumn id="13" xr3:uid="{00000000-0010-0000-0200-00000D000000}" name="累計5" dataDxfId="363"/>
    <tableColumn id="16" xr3:uid="{00000000-0010-0000-0200-000010000000}" name="完成5" dataDxfId="362"/>
    <tableColumn id="26" xr3:uid="{00000000-0010-0000-0200-00001A000000}" name="累計6" dataDxfId="361"/>
    <tableColumn id="27" xr3:uid="{00000000-0010-0000-0200-00001B000000}" name="完成6" dataDxfId="36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zoomScaleNormal="100" workbookViewId="0">
      <pane ySplit="1" topLeftCell="A2" activePane="bottomLeft" state="frozen"/>
      <selection pane="bottomLeft" activeCell="E19" sqref="E19"/>
    </sheetView>
  </sheetViews>
  <sheetFormatPr defaultColWidth="9" defaultRowHeight="15" x14ac:dyDescent="0.35"/>
  <cols>
    <col min="1" max="1" width="9" style="268"/>
    <col min="2" max="2" width="5.19921875" style="268" bestFit="1" customWidth="1"/>
    <col min="3" max="3" width="9" style="268"/>
    <col min="4" max="5" width="9.69921875" style="268" bestFit="1" customWidth="1"/>
    <col min="6" max="6" width="13.69921875" style="268" customWidth="1"/>
    <col min="7" max="7" width="11.09765625" style="268" bestFit="1" customWidth="1"/>
    <col min="8" max="13" width="9" style="268"/>
    <col min="14" max="14" width="4.8984375" style="264" customWidth="1"/>
    <col min="15" max="15" width="5.09765625" style="289" customWidth="1"/>
    <col min="16" max="16" width="11.69921875" style="271" bestFit="1" customWidth="1"/>
    <col min="17" max="17" width="10" style="271" hidden="1" customWidth="1"/>
    <col min="18" max="18" width="9.8984375" style="271" customWidth="1"/>
    <col min="19" max="19" width="8.09765625" style="271" hidden="1" customWidth="1"/>
    <col min="20" max="20" width="10.3984375" style="291" customWidth="1"/>
    <col min="21" max="21" width="5.69921875" style="292" hidden="1" customWidth="1"/>
    <col min="22" max="22" width="5" style="293" customWidth="1"/>
    <col min="23" max="23" width="9.69921875" style="293" bestFit="1" customWidth="1"/>
    <col min="24" max="24" width="6.3984375" style="293" hidden="1" customWidth="1"/>
    <col min="25" max="25" width="10.19921875" style="293" customWidth="1"/>
    <col min="26" max="26" width="9.69921875" style="284" customWidth="1"/>
    <col min="27" max="27" width="8.69921875" style="268" customWidth="1"/>
    <col min="28" max="31" width="9" style="268" customWidth="1"/>
    <col min="32" max="16384" width="9" style="268"/>
  </cols>
  <sheetData>
    <row r="1" spans="1:28" x14ac:dyDescent="0.35">
      <c r="N1" s="197" t="s">
        <v>20</v>
      </c>
    </row>
    <row r="2" spans="1:28" s="199" customFormat="1" ht="38.25" customHeight="1" x14ac:dyDescent="0.3">
      <c r="A2" s="294" t="s">
        <v>21</v>
      </c>
      <c r="B2" s="294" t="s">
        <v>2451</v>
      </c>
      <c r="C2" s="294" t="s">
        <v>2871</v>
      </c>
      <c r="D2" s="236" t="s">
        <v>3196</v>
      </c>
      <c r="E2" s="236" t="s">
        <v>30</v>
      </c>
      <c r="F2" s="236" t="s">
        <v>3168</v>
      </c>
      <c r="G2" s="236" t="s">
        <v>3159</v>
      </c>
      <c r="H2" s="236" t="s">
        <v>3160</v>
      </c>
      <c r="N2" s="294" t="s">
        <v>21</v>
      </c>
      <c r="O2" s="294" t="s">
        <v>2451</v>
      </c>
      <c r="P2" s="294" t="s">
        <v>2871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 x14ac:dyDescent="0.3">
      <c r="A3" s="222" t="s">
        <v>33</v>
      </c>
      <c r="B3" s="296">
        <v>15</v>
      </c>
      <c r="C3" s="363" t="s">
        <v>34</v>
      </c>
      <c r="D3" s="635" t="s">
        <v>3166</v>
      </c>
      <c r="E3" s="222">
        <v>44565</v>
      </c>
      <c r="F3" s="637" t="s">
        <v>3169</v>
      </c>
      <c r="G3" s="637" t="s">
        <v>3167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" customHeight="1" x14ac:dyDescent="0.3">
      <c r="A4" s="222" t="s">
        <v>37</v>
      </c>
      <c r="B4" s="296">
        <f>COUNTIF(URS確認!E:E,"L2*")</f>
        <v>79</v>
      </c>
      <c r="C4" s="542" t="s">
        <v>2927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 x14ac:dyDescent="0.3">
      <c r="A5" s="222" t="s">
        <v>38</v>
      </c>
      <c r="B5" s="296">
        <f>COUNTIF(URS確認!E:E,"L3*")</f>
        <v>38</v>
      </c>
      <c r="C5" s="542" t="s">
        <v>2870</v>
      </c>
      <c r="D5" s="636" t="s">
        <v>3162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 x14ac:dyDescent="0.3">
      <c r="A6" s="222" t="s">
        <v>39</v>
      </c>
      <c r="B6" s="296">
        <f>COUNTIF(URS確認!E:E,"L4*")</f>
        <v>76</v>
      </c>
      <c r="C6" s="541" t="s">
        <v>3002</v>
      </c>
      <c r="D6" s="222" t="s">
        <v>3163</v>
      </c>
      <c r="E6" s="222"/>
      <c r="F6" s="222"/>
      <c r="G6" s="222"/>
      <c r="H6" s="222"/>
      <c r="N6" s="222" t="s">
        <v>37</v>
      </c>
      <c r="O6" s="296">
        <v>79</v>
      </c>
      <c r="P6" s="542" t="s">
        <v>2927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5" x14ac:dyDescent="0.3">
      <c r="A7" s="222" t="s">
        <v>40</v>
      </c>
      <c r="B7" s="296">
        <f>COUNTIF(URS確認!E:E,"L5*")</f>
        <v>87</v>
      </c>
      <c r="C7" s="542" t="s">
        <v>2868</v>
      </c>
      <c r="D7" s="222" t="s">
        <v>3164</v>
      </c>
      <c r="E7" s="222"/>
      <c r="F7" s="222"/>
      <c r="G7" s="222"/>
      <c r="H7" s="222"/>
      <c r="N7" s="222" t="s">
        <v>38</v>
      </c>
      <c r="O7" s="296">
        <v>38</v>
      </c>
      <c r="P7" s="542" t="s">
        <v>2870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 x14ac:dyDescent="0.3">
      <c r="A8" s="222" t="s">
        <v>41</v>
      </c>
      <c r="B8" s="296">
        <f>COUNTIF(URS確認!E:E,"L6*")</f>
        <v>105</v>
      </c>
      <c r="C8" s="541" t="s">
        <v>2869</v>
      </c>
      <c r="D8" s="222" t="s">
        <v>3165</v>
      </c>
      <c r="E8" s="222"/>
      <c r="F8" s="222"/>
      <c r="G8" s="222"/>
      <c r="H8" s="222"/>
      <c r="N8" s="222" t="s">
        <v>39</v>
      </c>
      <c r="O8" s="296">
        <v>76</v>
      </c>
      <c r="P8" s="541" t="s">
        <v>3002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5" x14ac:dyDescent="0.3">
      <c r="A9" s="222" t="s">
        <v>42</v>
      </c>
      <c r="B9" s="296">
        <f>COUNTIF(URS確認!E:E,"L7*")</f>
        <v>13</v>
      </c>
      <c r="C9" s="222">
        <v>44544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2868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 x14ac:dyDescent="0.3">
      <c r="A10" s="222" t="s">
        <v>43</v>
      </c>
      <c r="B10" s="296">
        <f>COUNTIF(URS確認!E:E,"L8*")</f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2869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 x14ac:dyDescent="0.3">
      <c r="A11" s="222" t="s">
        <v>44</v>
      </c>
      <c r="B11" s="296">
        <f>COUNTIF(URS確認!E:E,"L9*")</f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 x14ac:dyDescent="0.3">
      <c r="A12" s="222" t="s">
        <v>2409</v>
      </c>
      <c r="B12" s="296">
        <f>COUNTIF(URS確認!E:E,"LC*")</f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 x14ac:dyDescent="0.3">
      <c r="A13" s="222" t="s">
        <v>3157</v>
      </c>
      <c r="B13" s="296"/>
      <c r="C13" s="222"/>
      <c r="D13" s="222" t="s">
        <v>3163</v>
      </c>
      <c r="E13" s="222"/>
      <c r="F13" s="222"/>
      <c r="G13" s="222"/>
      <c r="H13" s="222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 x14ac:dyDescent="0.3">
      <c r="A14" s="222" t="s">
        <v>3161</v>
      </c>
      <c r="B14" s="296"/>
      <c r="C14" s="222"/>
      <c r="D14" s="222"/>
      <c r="E14" s="222"/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 x14ac:dyDescent="0.3">
      <c r="A15" s="222" t="s">
        <v>3158</v>
      </c>
      <c r="B15" s="296"/>
      <c r="C15" s="222"/>
      <c r="D15" s="222">
        <v>44574</v>
      </c>
      <c r="E15" s="222">
        <v>44578</v>
      </c>
      <c r="F15" s="222"/>
      <c r="G15" s="222"/>
      <c r="H15" s="222"/>
      <c r="N15" s="222" t="s">
        <v>3157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 x14ac:dyDescent="0.3">
      <c r="A16" s="234" t="s">
        <v>45</v>
      </c>
      <c r="B16" s="298">
        <f>SUM(B3,B4:B12)</f>
        <v>562</v>
      </c>
      <c r="C16" s="298"/>
      <c r="D16" s="298"/>
      <c r="E16" s="235"/>
      <c r="F16" s="235"/>
      <c r="G16" s="235"/>
      <c r="H16" s="235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 x14ac:dyDescent="0.35">
      <c r="A17" s="268"/>
      <c r="B17" s="268"/>
      <c r="C17" s="268"/>
      <c r="D17" s="268"/>
      <c r="E17" s="268"/>
      <c r="F17" s="268"/>
      <c r="G17" s="268"/>
      <c r="H17" s="268"/>
      <c r="N17" s="222" t="s">
        <v>3158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 x14ac:dyDescent="0.35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23" spans="1:28" x14ac:dyDescent="0.35">
      <c r="N23" s="521"/>
      <c r="O23" s="522"/>
      <c r="P23" s="523" t="s">
        <v>2705</v>
      </c>
      <c r="Q23" s="524"/>
    </row>
    <row r="24" spans="1:28" x14ac:dyDescent="0.35">
      <c r="N24" s="525" t="s">
        <v>176</v>
      </c>
      <c r="O24" s="522"/>
      <c r="P24" s="351" t="e">
        <f>COUNTIF(URS確認!#REF!,統計_意見!N24)</f>
        <v>#REF!</v>
      </c>
      <c r="Q24" s="362" t="s">
        <v>2704</v>
      </c>
    </row>
    <row r="25" spans="1:28" x14ac:dyDescent="0.35">
      <c r="N25" s="525" t="s">
        <v>167</v>
      </c>
      <c r="O25" s="522"/>
      <c r="P25" s="351" t="e">
        <f>COUNTIF(URS確認!#REF!,統計_意見!N25)</f>
        <v>#REF!</v>
      </c>
      <c r="Q25" s="362" t="s">
        <v>2703</v>
      </c>
    </row>
    <row r="26" spans="1:28" x14ac:dyDescent="0.35">
      <c r="N26" s="525" t="s">
        <v>287</v>
      </c>
      <c r="O26" s="522"/>
      <c r="P26" s="351" t="e">
        <f>COUNTIF(URS確認!#REF!,統計_意見!N26)</f>
        <v>#REF!</v>
      </c>
      <c r="Q26" s="362" t="s">
        <v>2702</v>
      </c>
    </row>
    <row r="27" spans="1:28" x14ac:dyDescent="0.35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 x14ac:dyDescent="0.35">
      <c r="N28" s="525" t="s">
        <v>110</v>
      </c>
      <c r="O28" s="522"/>
      <c r="P28" s="351" t="e">
        <f>COUNTIF(URS確認!#REF!,統計_意見!N28)</f>
        <v>#REF!</v>
      </c>
      <c r="Q28" s="362" t="s">
        <v>2701</v>
      </c>
    </row>
    <row r="29" spans="1:28" x14ac:dyDescent="0.35">
      <c r="N29" s="525" t="s">
        <v>111</v>
      </c>
      <c r="O29" s="522"/>
      <c r="P29" s="351" t="e">
        <f>COUNTIF(URS確認!#REF!,統計_意見!N29)</f>
        <v>#REF!</v>
      </c>
      <c r="Q29" s="362" t="s">
        <v>2700</v>
      </c>
    </row>
    <row r="30" spans="1:28" x14ac:dyDescent="0.35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4" bestFit="1" customWidth="1"/>
    <col min="2" max="2" width="6.69921875" style="289" customWidth="1"/>
    <col min="3" max="3" width="9.19921875" style="290" customWidth="1"/>
    <col min="4" max="4" width="10.8984375" style="271" customWidth="1"/>
    <col min="5" max="5" width="11.19921875" style="267" customWidth="1"/>
    <col min="6" max="6" width="10.69921875" style="271" customWidth="1"/>
    <col min="7" max="7" width="11.69921875" style="271" customWidth="1"/>
    <col min="8" max="8" width="8.3984375" style="271" customWidth="1"/>
    <col min="9" max="9" width="15.3984375" style="271" customWidth="1"/>
    <col min="10" max="10" width="17.8984375" style="291" customWidth="1"/>
    <col min="11" max="11" width="6.19921875" style="299" customWidth="1"/>
    <col min="12" max="12" width="22.3984375" style="284" bestFit="1" customWidth="1"/>
    <col min="13" max="16" width="9" style="268" customWidth="1"/>
    <col min="17" max="16384" width="9" style="268"/>
  </cols>
  <sheetData>
    <row r="1" spans="1:12" ht="15" customHeight="1" x14ac:dyDescent="0.35">
      <c r="A1" s="520" t="s">
        <v>2699</v>
      </c>
      <c r="E1" s="271"/>
      <c r="I1" s="291"/>
      <c r="J1" s="292"/>
      <c r="K1" s="218"/>
      <c r="L1" s="268"/>
    </row>
    <row r="2" spans="1:12" s="47" customFormat="1" ht="15" customHeight="1" x14ac:dyDescent="0.3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 x14ac:dyDescent="0.35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 x14ac:dyDescent="0.35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 x14ac:dyDescent="0.35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 x14ac:dyDescent="0.35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 x14ac:dyDescent="0.35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 x14ac:dyDescent="0.35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 x14ac:dyDescent="0.35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 x14ac:dyDescent="0.35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" hidden="1" customHeight="1" x14ac:dyDescent="0.35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 x14ac:dyDescent="0.35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 x14ac:dyDescent="0.35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 x14ac:dyDescent="0.35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 x14ac:dyDescent="0.35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 x14ac:dyDescent="0.35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 x14ac:dyDescent="0.35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 x14ac:dyDescent="0.35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 x14ac:dyDescent="0.35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 x14ac:dyDescent="0.35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 x14ac:dyDescent="0.35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 x14ac:dyDescent="0.35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 x14ac:dyDescent="0.35">
      <c r="A23" s="106">
        <v>44424</v>
      </c>
      <c r="B23" s="308">
        <f>表格1[[#This Row],[日期]]</f>
        <v>44424</v>
      </c>
      <c r="C23" s="309">
        <f>COUNTA(URS確認!E:E)-1</f>
        <v>562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9.7864768683274025E-2</v>
      </c>
      <c r="J23" s="307">
        <f>表格1[[#This Row],[累計完成]]/表格1[[#This Row],[合計數]]</f>
        <v>9.7864768683274025E-2</v>
      </c>
      <c r="K23" s="304"/>
      <c r="L23" s="268"/>
    </row>
    <row r="24" spans="1:12" ht="15" hidden="1" customHeight="1" x14ac:dyDescent="0.35">
      <c r="A24" s="109">
        <v>44425</v>
      </c>
      <c r="B24" s="310">
        <f>表格1[[#This Row],[日期]]</f>
        <v>44425</v>
      </c>
      <c r="C24" s="311">
        <f>COUNTA(URS確認!E:E)-1</f>
        <v>562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9.7864768683274025E-2</v>
      </c>
      <c r="J24" s="307">
        <f>表格1[[#This Row],[累計完成]]/表格1[[#This Row],[合計數]]</f>
        <v>9.7864768683274025E-2</v>
      </c>
      <c r="K24" s="304"/>
      <c r="L24" s="268"/>
    </row>
    <row r="25" spans="1:12" ht="15" hidden="1" customHeight="1" x14ac:dyDescent="0.35">
      <c r="A25" s="109">
        <v>44426</v>
      </c>
      <c r="B25" s="310">
        <f>表格1[[#This Row],[日期]]</f>
        <v>44426</v>
      </c>
      <c r="C25" s="311">
        <f>COUNTA(URS確認!E:E)-1</f>
        <v>562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9.7864768683274025E-2</v>
      </c>
      <c r="J25" s="307">
        <f>表格1[[#This Row],[累計完成]]/表格1[[#This Row],[合計數]]</f>
        <v>9.7864768683274025E-2</v>
      </c>
      <c r="K25" s="304"/>
      <c r="L25" s="268"/>
    </row>
    <row r="26" spans="1:12" ht="15" hidden="1" customHeight="1" x14ac:dyDescent="0.35">
      <c r="A26" s="106">
        <v>44427</v>
      </c>
      <c r="B26" s="312">
        <f>表格1[[#This Row],[日期]]</f>
        <v>44427</v>
      </c>
      <c r="C26" s="313">
        <f>COUNTA(URS確認!E:E)-1</f>
        <v>562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9.7864768683274025E-2</v>
      </c>
      <c r="J26" s="307">
        <f>表格1[[#This Row],[累計完成]]/表格1[[#This Row],[合計數]]</f>
        <v>9.7864768683274025E-2</v>
      </c>
      <c r="K26" s="304"/>
      <c r="L26" s="268"/>
    </row>
    <row r="27" spans="1:12" ht="15" hidden="1" customHeight="1" x14ac:dyDescent="0.35">
      <c r="A27" s="116">
        <v>44428</v>
      </c>
      <c r="B27" s="314">
        <f>表格1[[#This Row],[日期]]</f>
        <v>44428</v>
      </c>
      <c r="C27" s="315">
        <f>COUNTA(URS確認!E:E)-1-1-2-8-1-112-6-1-2</f>
        <v>429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0.12820512820512819</v>
      </c>
      <c r="J27" s="307">
        <f>表格1[[#This Row],[累計完成]]/表格1[[#This Row],[合計數]]</f>
        <v>0.12820512820512819</v>
      </c>
      <c r="K27" s="304"/>
      <c r="L27" s="268"/>
    </row>
    <row r="28" spans="1:12" ht="15" hidden="1" customHeight="1" x14ac:dyDescent="0.35">
      <c r="A28" s="114">
        <v>44431</v>
      </c>
      <c r="B28" s="312">
        <f>表格1[[#This Row],[日期]]</f>
        <v>44431</v>
      </c>
      <c r="C28" s="315">
        <f>COUNTA(URS確認!E:E)-1-112-13</f>
        <v>437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0.14645308924485126</v>
      </c>
      <c r="J28" s="307">
        <f>表格1[[#This Row],[累計完成]]/表格1[[#This Row],[合計數]]</f>
        <v>0.14416475972540047</v>
      </c>
      <c r="K28" s="304"/>
      <c r="L28" s="268"/>
    </row>
    <row r="29" spans="1:12" ht="15" hidden="1" customHeight="1" x14ac:dyDescent="0.35">
      <c r="A29" s="114">
        <v>44432</v>
      </c>
      <c r="B29" s="289">
        <f>表格1[[#This Row],[日期]]</f>
        <v>44432</v>
      </c>
      <c r="C29" s="315">
        <f>COUNTA(URS確認!E:E)-1-112-13</f>
        <v>437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0.16018306636155608</v>
      </c>
      <c r="J29" s="307">
        <f>表格1[[#This Row],[累計完成]]/表格1[[#This Row],[合計數]]</f>
        <v>0.16475972540045766</v>
      </c>
      <c r="K29" s="304"/>
      <c r="L29" s="268"/>
    </row>
    <row r="30" spans="1:12" ht="15" hidden="1" customHeight="1" x14ac:dyDescent="0.35">
      <c r="A30" s="114">
        <v>44433</v>
      </c>
      <c r="B30" s="289">
        <f>表格1[[#This Row],[日期]]</f>
        <v>44433</v>
      </c>
      <c r="C30" s="315">
        <f>COUNTA(URS確認!E:E)-1-112-13</f>
        <v>437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0.17391304347826086</v>
      </c>
      <c r="J30" s="307">
        <f>表格1[[#This Row],[累計完成]]/表格1[[#This Row],[合計數]]</f>
        <v>0.17848970251716248</v>
      </c>
      <c r="K30" s="304"/>
      <c r="L30" s="268"/>
    </row>
    <row r="31" spans="1:12" ht="15" hidden="1" customHeight="1" x14ac:dyDescent="0.35">
      <c r="A31" s="114">
        <v>44434</v>
      </c>
      <c r="B31" s="289">
        <f>表格1[[#This Row],[日期]]</f>
        <v>44434</v>
      </c>
      <c r="C31" s="315">
        <f>COUNTA(URS確認!E:E)-1-112-13</f>
        <v>437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0.18306636155606407</v>
      </c>
      <c r="J31" s="307">
        <f>表格1[[#This Row],[累計完成]]/表格1[[#This Row],[合計數]]</f>
        <v>0.19221967963386727</v>
      </c>
      <c r="K31" s="304"/>
      <c r="L31" s="268"/>
    </row>
    <row r="32" spans="1:12" ht="15" customHeight="1" x14ac:dyDescent="0.35">
      <c r="A32" s="118">
        <v>44435</v>
      </c>
      <c r="B32" s="305">
        <f>表格1[[#This Row],[日期]]</f>
        <v>44435</v>
      </c>
      <c r="C32" s="315">
        <f>COUNTA(URS確認!E:E)-1-1-2-8-1-112-6-1-2-9</f>
        <v>420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0.2</v>
      </c>
      <c r="J32" s="307">
        <f>表格1[[#This Row],[累計完成]]/表格1[[#This Row],[合計數]]</f>
        <v>0.20476190476190476</v>
      </c>
      <c r="K32" s="304"/>
      <c r="L32" s="268"/>
    </row>
    <row r="33" spans="1:12" ht="15" hidden="1" customHeight="1" x14ac:dyDescent="0.35">
      <c r="A33" s="127">
        <v>44438</v>
      </c>
      <c r="B33" s="316">
        <f>表格1[[#This Row],[日期]]</f>
        <v>44438</v>
      </c>
      <c r="C33" s="315">
        <f>COUNTA(URS確認!E:E)-1-112-13</f>
        <v>437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0.20366132723112129</v>
      </c>
      <c r="J33" s="307">
        <f>表格1[[#This Row],[累計完成]]/表格1[[#This Row],[合計數]]</f>
        <v>0.21281464530892449</v>
      </c>
      <c r="K33" s="304"/>
      <c r="L33" s="268"/>
    </row>
    <row r="34" spans="1:12" ht="15" hidden="1" customHeight="1" x14ac:dyDescent="0.35">
      <c r="A34" s="264">
        <v>44439</v>
      </c>
      <c r="B34" s="289">
        <f>表格1[[#This Row],[日期]]</f>
        <v>44439</v>
      </c>
      <c r="C34" s="315">
        <f>COUNTA(URS確認!E:E)-1-112-13</f>
        <v>437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0.21281464530892449</v>
      </c>
      <c r="J34" s="307">
        <f>表格1[[#This Row],[累計完成]]/表格1[[#This Row],[合計數]]</f>
        <v>0.24713958810068651</v>
      </c>
      <c r="K34" s="304"/>
      <c r="L34" s="268"/>
    </row>
    <row r="35" spans="1:12" ht="15" hidden="1" customHeight="1" x14ac:dyDescent="0.35">
      <c r="A35" s="264">
        <v>44440</v>
      </c>
      <c r="B35" s="289">
        <f>表格1[[#This Row],[日期]]</f>
        <v>44440</v>
      </c>
      <c r="C35" s="315">
        <f>COUNTA(URS確認!E:E)-1-112-13</f>
        <v>437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0.21967963386727687</v>
      </c>
      <c r="J35" s="307">
        <f>表格1[[#This Row],[累計完成]]/表格1[[#This Row],[合計數]]</f>
        <v>0.24713958810068651</v>
      </c>
      <c r="K35" s="304"/>
      <c r="L35" s="268"/>
    </row>
    <row r="36" spans="1:12" ht="15" hidden="1" customHeight="1" x14ac:dyDescent="0.35">
      <c r="A36" s="264">
        <v>44441</v>
      </c>
      <c r="B36" s="317">
        <f>表格1[[#This Row],[日期]]</f>
        <v>44441</v>
      </c>
      <c r="C36" s="315">
        <f>COUNTA(URS確認!E:E)-1-112-13</f>
        <v>437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0.23569794050343248</v>
      </c>
      <c r="J36" s="307">
        <f>表格1[[#This Row],[累計完成]]/表格1[[#This Row],[合計數]]</f>
        <v>0.24713958810068651</v>
      </c>
      <c r="K36" s="304"/>
      <c r="L36" s="268"/>
    </row>
    <row r="37" spans="1:12" ht="15" hidden="1" customHeight="1" x14ac:dyDescent="0.35">
      <c r="A37" s="48">
        <v>44442</v>
      </c>
      <c r="B37" s="318">
        <f>表格1[[#This Row],[日期]]</f>
        <v>44442</v>
      </c>
      <c r="C37" s="315">
        <f>COUNTA(URS確認!E:E)-1-1-2-8-1-112-6-1-2</f>
        <v>429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0.25174825174825177</v>
      </c>
      <c r="J37" s="307">
        <f>表格1[[#This Row],[累計完成]]/表格1[[#This Row],[合計數]]</f>
        <v>0.25174825174825177</v>
      </c>
      <c r="K37" s="304"/>
      <c r="L37" s="268"/>
    </row>
    <row r="38" spans="1:12" ht="15" hidden="1" customHeight="1" x14ac:dyDescent="0.35">
      <c r="A38" s="136">
        <v>44449</v>
      </c>
      <c r="B38" s="319">
        <f>表格1[[#This Row],[日期]]</f>
        <v>44449</v>
      </c>
      <c r="C38" s="315">
        <f>COUNTA(URS確認!E:E)-1-1-2-8-1-112-6-1-2</f>
        <v>429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0.27738927738927738</v>
      </c>
      <c r="J38" s="307">
        <f>表格1[[#This Row],[累計完成]]/表格1[[#This Row],[合計數]]</f>
        <v>0.27738927738927738</v>
      </c>
      <c r="K38" s="304"/>
      <c r="L38" s="268"/>
    </row>
    <row r="39" spans="1:12" ht="15" hidden="1" customHeight="1" x14ac:dyDescent="0.35">
      <c r="A39" s="136">
        <v>44456</v>
      </c>
      <c r="B39" s="319">
        <f>表格1[[#This Row],[日期]]</f>
        <v>44456</v>
      </c>
      <c r="C39" s="315">
        <f>COUNTA(URS確認!E:E)-1-1-2-8-1-112-6-1-2</f>
        <v>429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0.34032634032634035</v>
      </c>
      <c r="J39" s="307">
        <f>表格1[[#This Row],[累計完成]]/表格1[[#This Row],[合計數]]</f>
        <v>0.34032634032634035</v>
      </c>
      <c r="K39" s="304"/>
      <c r="L39" s="268"/>
    </row>
    <row r="40" spans="1:12" ht="15" hidden="1" customHeight="1" x14ac:dyDescent="0.35">
      <c r="A40" s="48">
        <v>44463</v>
      </c>
      <c r="B40" s="305">
        <f>表格1[[#This Row],[日期]]</f>
        <v>44463</v>
      </c>
      <c r="C40" s="315">
        <f>COUNTA(URS確認!E:E)-1-1-2-8-1-112-6-1-2</f>
        <v>429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0.37995337995337997</v>
      </c>
      <c r="J40" s="307">
        <f>表格1[[#This Row],[累計完成]]/表格1[[#This Row],[合計數]]</f>
        <v>0.40792540792540793</v>
      </c>
      <c r="K40" s="304" t="s">
        <v>57</v>
      </c>
      <c r="L40" s="268"/>
    </row>
    <row r="41" spans="1:12" ht="15" customHeight="1" x14ac:dyDescent="0.35">
      <c r="A41" s="48">
        <v>44470</v>
      </c>
      <c r="B41" s="305">
        <f>表格1[[#This Row],[日期]]</f>
        <v>44470</v>
      </c>
      <c r="C41" s="315">
        <f>COUNTA(URS確認!E:E)-1-1-2-8-1-112-6-2-9</f>
        <v>421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0.46080760095011875</v>
      </c>
      <c r="J41" s="307">
        <f>表格1[[#This Row],[累計完成]]/表格1[[#This Row],[合計數]]</f>
        <v>0.52494061757719712</v>
      </c>
      <c r="K41" s="304"/>
      <c r="L41" s="268"/>
    </row>
    <row r="42" spans="1:12" ht="15" hidden="1" customHeight="1" x14ac:dyDescent="0.35">
      <c r="A42" s="48">
        <v>44477</v>
      </c>
      <c r="B42" s="305">
        <f>表格1[[#This Row],[日期]]</f>
        <v>44477</v>
      </c>
      <c r="C42" s="315">
        <f>COUNTA(URS確認!E:E)-1-1-2-8-1-112-6-1</f>
        <v>431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0.51276102088167053</v>
      </c>
      <c r="J42" s="307">
        <f>表格1[[#This Row],[累計完成]]/表格1[[#This Row],[合計數]]</f>
        <v>0.53132250580046403</v>
      </c>
      <c r="K42" s="304"/>
      <c r="L42" s="268"/>
    </row>
    <row r="43" spans="1:12" ht="15" hidden="1" customHeight="1" x14ac:dyDescent="0.35">
      <c r="A43" s="48">
        <v>44484</v>
      </c>
      <c r="B43" s="305">
        <f>表格1[[#This Row],[日期]]</f>
        <v>44484</v>
      </c>
      <c r="C43" s="315">
        <f>COUNTA(URS確認!E:E)-1-1-2-8-1-112-6-1</f>
        <v>431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0.53596287703016243</v>
      </c>
      <c r="J43" s="307">
        <f>表格1[[#This Row],[累計完成]]/表格1[[#This Row],[合計數]]</f>
        <v>0.61716937354988399</v>
      </c>
      <c r="K43" s="304"/>
      <c r="L43" s="268"/>
    </row>
    <row r="44" spans="1:12" ht="15" hidden="1" customHeight="1" x14ac:dyDescent="0.35">
      <c r="A44" s="264">
        <v>44487</v>
      </c>
      <c r="B44" s="289">
        <f>表格1[[#This Row],[日期]]</f>
        <v>44487</v>
      </c>
      <c r="C44" s="290">
        <f>COUNTA(URS確認!E:E)-1-112-13</f>
        <v>437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0.56292906178489699</v>
      </c>
      <c r="J44" s="291">
        <f>表格1[[#This Row],[累計完成]]/表格1[[#This Row],[合計數]]</f>
        <v>0.63844393592677351</v>
      </c>
      <c r="K44" s="304"/>
      <c r="L44" s="268"/>
    </row>
    <row r="45" spans="1:12" ht="15" hidden="1" customHeight="1" x14ac:dyDescent="0.35">
      <c r="A45" s="264">
        <v>44487</v>
      </c>
      <c r="B45" s="289">
        <f>表格1[[#This Row],[日期]]</f>
        <v>44487</v>
      </c>
      <c r="C45" s="290">
        <f>COUNTA(URS確認!E:E)-1-1-2-8-1-112-6-1</f>
        <v>431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0.57076566125290018</v>
      </c>
      <c r="J45" s="291">
        <f>表格1[[#This Row],[累計完成]]/表格1[[#This Row],[合計數]]</f>
        <v>0.64733178654292345</v>
      </c>
      <c r="K45" s="304" t="s">
        <v>57</v>
      </c>
      <c r="L45" s="268"/>
    </row>
    <row r="46" spans="1:12" ht="15" hidden="1" customHeight="1" x14ac:dyDescent="0.35">
      <c r="A46" s="264">
        <v>44488</v>
      </c>
      <c r="B46" s="289">
        <f>表格1[[#This Row],[日期]]</f>
        <v>44488</v>
      </c>
      <c r="C46" s="290">
        <f>COUNTA(URS確認!E:E)-1-1-2-8-1-112-6</f>
        <v>432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0.58796296296296291</v>
      </c>
      <c r="J46" s="291">
        <f>表格1[[#This Row],[累計完成]]/表格1[[#This Row],[合計數]]</f>
        <v>0.66666666666666663</v>
      </c>
      <c r="K46" s="304" t="s">
        <v>58</v>
      </c>
      <c r="L46" s="268"/>
    </row>
    <row r="47" spans="1:12" ht="15" hidden="1" customHeight="1" x14ac:dyDescent="0.35">
      <c r="A47" s="264">
        <v>44489</v>
      </c>
      <c r="B47" s="289">
        <f>表格1[[#This Row],[日期]]</f>
        <v>44489</v>
      </c>
      <c r="C47" s="290">
        <f>COUNTA(URS確認!E:E)-1-1-2-8-1-112</f>
        <v>438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0.58904109589041098</v>
      </c>
      <c r="J47" s="291">
        <f>表格1[[#This Row],[累計完成]]/表格1[[#This Row],[合計數]]</f>
        <v>0.66666666666666663</v>
      </c>
      <c r="K47" s="304"/>
      <c r="L47" s="268"/>
    </row>
    <row r="48" spans="1:12" ht="15" hidden="1" customHeight="1" x14ac:dyDescent="0.35">
      <c r="A48" s="264">
        <v>44490</v>
      </c>
      <c r="B48" s="289">
        <f>表格1[[#This Row],[日期]]</f>
        <v>44490</v>
      </c>
      <c r="C48" s="290">
        <f>COUNTA(URS確認!E:E)-1-1-2-8-1-112</f>
        <v>438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0.60730593607305938</v>
      </c>
      <c r="J48" s="291">
        <f>表格1[[#This Row],[累計完成]]/表格1[[#This Row],[合計數]]</f>
        <v>0.68721461187214616</v>
      </c>
      <c r="K48" s="304" t="s">
        <v>59</v>
      </c>
      <c r="L48" s="268"/>
    </row>
    <row r="49" spans="1:12" ht="15" hidden="1" customHeight="1" x14ac:dyDescent="0.35">
      <c r="A49" s="48">
        <v>44491</v>
      </c>
      <c r="B49" s="305">
        <f>表格1[[#This Row],[日期]]</f>
        <v>44491</v>
      </c>
      <c r="C49" s="306">
        <f>COUNTA(URS確認!E:E)-1-2-8-1</f>
        <v>551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0.49909255898366606</v>
      </c>
      <c r="J49" s="307">
        <f>表格1[[#This Row],[累計完成]]/表格1[[#This Row],[合計數]]</f>
        <v>0.55353901996370236</v>
      </c>
      <c r="K49" s="304"/>
      <c r="L49" s="268"/>
    </row>
    <row r="50" spans="1:12" ht="15" hidden="1" customHeight="1" x14ac:dyDescent="0.35">
      <c r="A50" s="202">
        <v>44494</v>
      </c>
      <c r="B50" s="320">
        <f>表格1[[#This Row],[日期]]</f>
        <v>44494</v>
      </c>
      <c r="C50" s="321">
        <f>COUNTA(URS確認!E:E)-1-2-8-1</f>
        <v>551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0.5245009074410163</v>
      </c>
      <c r="J50" s="322">
        <f>表格1[[#This Row],[累計完成]]/表格1[[#This Row],[合計數]]</f>
        <v>0.57531760435571688</v>
      </c>
      <c r="K50" s="304" t="s">
        <v>57</v>
      </c>
      <c r="L50" s="268"/>
    </row>
    <row r="51" spans="1:12" ht="15" hidden="1" customHeight="1" x14ac:dyDescent="0.35">
      <c r="A51" s="202">
        <v>44495</v>
      </c>
      <c r="B51" s="289">
        <f>表格1[[#This Row],[日期]]</f>
        <v>44495</v>
      </c>
      <c r="C51" s="290">
        <f>COUNTA(URS確認!E:E)-1-2-8</f>
        <v>552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0.52355072463768115</v>
      </c>
      <c r="J51" s="291">
        <f>表格1[[#This Row],[累計完成]]/表格1[[#This Row],[合計數]]</f>
        <v>0.57427536231884058</v>
      </c>
      <c r="K51" s="304" t="s">
        <v>60</v>
      </c>
      <c r="L51" s="268"/>
    </row>
    <row r="52" spans="1:12" ht="15" hidden="1" customHeight="1" x14ac:dyDescent="0.35">
      <c r="A52" s="202">
        <v>44496</v>
      </c>
      <c r="B52" s="289">
        <f>表格1[[#This Row],[日期]]</f>
        <v>44496</v>
      </c>
      <c r="C52" s="290">
        <f>COUNTA(URS確認!E:E)-1-2</f>
        <v>560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0.53035714285714286</v>
      </c>
      <c r="J52" s="291">
        <f>表格1[[#This Row],[累計完成]]/表格1[[#This Row],[合計數]]</f>
        <v>0.59285714285714286</v>
      </c>
      <c r="K52" s="304"/>
      <c r="L52" s="268"/>
    </row>
    <row r="53" spans="1:12" ht="15" hidden="1" customHeight="1" x14ac:dyDescent="0.35">
      <c r="A53" s="202">
        <v>44497</v>
      </c>
      <c r="B53" s="289">
        <f>表格1[[#This Row],[日期]]</f>
        <v>44497</v>
      </c>
      <c r="C53" s="290">
        <f>COUNTA(URS確認!E:E)-1-2</f>
        <v>560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0.54285714285714282</v>
      </c>
      <c r="J53" s="291">
        <f>表格1[[#This Row],[累計完成]]/表格1[[#This Row],[合計數]]</f>
        <v>0.59285714285714286</v>
      </c>
      <c r="K53" s="304" t="s">
        <v>61</v>
      </c>
      <c r="L53" s="268"/>
    </row>
    <row r="54" spans="1:12" ht="15" customHeight="1" x14ac:dyDescent="0.35">
      <c r="A54" s="48">
        <v>44498</v>
      </c>
      <c r="B54" s="305">
        <f>表格1[[#This Row],[日期]]</f>
        <v>44498</v>
      </c>
      <c r="C54" s="306">
        <f>COUNTA(URS確認!E:E)-1-2-9</f>
        <v>551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0.56987295825771322</v>
      </c>
      <c r="J54" s="307">
        <f>表格1[[#This Row],[累計完成]]/表格1[[#This Row],[合計數]]</f>
        <v>0.63157894736842102</v>
      </c>
      <c r="K54" s="304"/>
      <c r="L54" s="268"/>
    </row>
    <row r="55" spans="1:12" ht="15" hidden="1" customHeight="1" x14ac:dyDescent="0.35">
      <c r="A55" s="264">
        <v>44501</v>
      </c>
      <c r="B55" s="289">
        <f>表格1[[#This Row],[日期]]</f>
        <v>44501</v>
      </c>
      <c r="C55" s="290">
        <f>COUNTA(URS確認!E:E)-1-2</f>
        <v>560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200</v>
      </c>
      <c r="G55" s="271">
        <f>E68-E54</f>
        <v>168</v>
      </c>
      <c r="H55" s="243" t="s">
        <v>62</v>
      </c>
      <c r="I55" s="291">
        <f>表格1[[#This Row],[累計預估]]/表格1[[#This Row],[合計數]]</f>
        <v>0.56071428571428572</v>
      </c>
      <c r="J55" s="291">
        <f>表格1[[#This Row],[累計完成]]/表格1[[#This Row],[合計數]]</f>
        <v>0.62142857142857144</v>
      </c>
      <c r="K55" s="304"/>
      <c r="L55" s="268"/>
    </row>
    <row r="56" spans="1:12" ht="15" hidden="1" customHeight="1" x14ac:dyDescent="0.35">
      <c r="A56" s="264">
        <v>44502</v>
      </c>
      <c r="B56" s="289">
        <f>表格1[[#This Row],[日期]]</f>
        <v>44502</v>
      </c>
      <c r="C56" s="290">
        <f>COUNTA(URS確認!E:E)-1-1</f>
        <v>561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200</v>
      </c>
      <c r="G56" s="271">
        <f>E68-E55</f>
        <v>168</v>
      </c>
      <c r="H56" s="243" t="s">
        <v>62</v>
      </c>
      <c r="I56" s="291">
        <f>表格1[[#This Row],[累計預估]]/表格1[[#This Row],[合計數]]</f>
        <v>0.56327985739750441</v>
      </c>
      <c r="J56" s="291">
        <f>表格1[[#This Row],[累計完成]]/表格1[[#This Row],[合計數]]</f>
        <v>0.6203208556149733</v>
      </c>
      <c r="K56" s="304" t="s">
        <v>57</v>
      </c>
      <c r="L56" s="268"/>
    </row>
    <row r="57" spans="1:12" ht="15" hidden="1" customHeight="1" x14ac:dyDescent="0.35">
      <c r="A57" s="264">
        <v>44503</v>
      </c>
      <c r="B57" s="289">
        <f>表格1[[#This Row],[日期]]</f>
        <v>44503</v>
      </c>
      <c r="C57" s="290">
        <f>COUNTA(URS確認!E:E)-1</f>
        <v>562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0.57117437722419928</v>
      </c>
      <c r="J57" s="291">
        <f>表格1[[#This Row],[累計完成]]/表格1[[#This Row],[合計數]]</f>
        <v>0.63523131672597866</v>
      </c>
      <c r="K57" s="304" t="s">
        <v>57</v>
      </c>
      <c r="L57" s="268"/>
    </row>
    <row r="58" spans="1:12" ht="15" hidden="1" customHeight="1" x14ac:dyDescent="0.35">
      <c r="A58" s="264">
        <v>44504</v>
      </c>
      <c r="B58" s="289">
        <f>表格1[[#This Row],[日期]]</f>
        <v>44504</v>
      </c>
      <c r="C58" s="290">
        <f>COUNTA(URS確認!E:E)-1</f>
        <v>562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193</v>
      </c>
      <c r="G58" s="271">
        <f>E68-E57</f>
        <v>159</v>
      </c>
      <c r="I58" s="291">
        <f>表格1[[#This Row],[累計預估]]/表格1[[#This Row],[合計數]]</f>
        <v>0.58362989323843417</v>
      </c>
      <c r="J58" s="291">
        <f>表格1[[#This Row],[累計完成]]/表格1[[#This Row],[合計數]]</f>
        <v>0.64412811387900359</v>
      </c>
      <c r="K58" s="304"/>
      <c r="L58" s="268"/>
    </row>
    <row r="59" spans="1:12" ht="15" customHeight="1" x14ac:dyDescent="0.35">
      <c r="A59" s="48">
        <v>44505</v>
      </c>
      <c r="B59" s="305">
        <f>表格1[[#This Row],[日期]]</f>
        <v>44505</v>
      </c>
      <c r="C59" s="306">
        <f>COUNTA(URS確認!E:E)-1-9</f>
        <v>553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0.60216998191681737</v>
      </c>
      <c r="J59" s="307">
        <f>表格1[[#This Row],[累計完成]]/表格1[[#This Row],[合計數]]</f>
        <v>0.66365280289330919</v>
      </c>
      <c r="K59" s="304"/>
      <c r="L59" s="268"/>
    </row>
    <row r="60" spans="1:12" ht="15" customHeight="1" x14ac:dyDescent="0.35">
      <c r="A60" s="48">
        <v>44512</v>
      </c>
      <c r="B60" s="305">
        <f>表格1[[#This Row],[日期]]</f>
        <v>44512</v>
      </c>
      <c r="C60" s="306">
        <f>COUNTA(URS確認!E:E)-1-9</f>
        <v>553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0.60216998191681737</v>
      </c>
      <c r="J60" s="307">
        <f>表格1[[#This Row],[累計完成]]/表格1[[#This Row],[合計數]]</f>
        <v>0.66365280289330919</v>
      </c>
      <c r="K60" s="304"/>
      <c r="L60" s="268"/>
    </row>
    <row r="61" spans="1:12" ht="15" hidden="1" customHeight="1" x14ac:dyDescent="0.35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 x14ac:dyDescent="0.35">
      <c r="A62" s="264">
        <v>44516</v>
      </c>
      <c r="B62" s="289">
        <f>表格1[[#This Row],[日期]]</f>
        <v>44516</v>
      </c>
      <c r="C62" s="290">
        <f>COUNTA(URS確認!E:E)-1</f>
        <v>562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0.74733096085409256</v>
      </c>
      <c r="J62" s="291">
        <f>表格1[[#This Row],[累計完成]]/表格1[[#This Row],[合計數]]</f>
        <v>0.65302491103202842</v>
      </c>
      <c r="K62" s="304"/>
      <c r="L62" s="268"/>
    </row>
    <row r="63" spans="1:12" ht="15" hidden="1" customHeight="1" x14ac:dyDescent="0.35">
      <c r="A63" s="264">
        <v>44517</v>
      </c>
      <c r="B63" s="289">
        <f>表格1[[#This Row],[日期]]</f>
        <v>44517</v>
      </c>
      <c r="C63" s="290">
        <f>COUNTA(URS確認!E:E)-1</f>
        <v>562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0.77046263345195731</v>
      </c>
      <c r="J63" s="291">
        <f>表格1[[#This Row],[累計完成]]/表格1[[#This Row],[合計數]]</f>
        <v>0.86298932384341642</v>
      </c>
      <c r="K63" s="304"/>
      <c r="L63" s="268"/>
    </row>
    <row r="64" spans="1:12" ht="15" hidden="1" customHeight="1" x14ac:dyDescent="0.35">
      <c r="A64" s="264">
        <v>44518</v>
      </c>
      <c r="B64" s="289">
        <f>表格1[[#This Row],[日期]]</f>
        <v>44518</v>
      </c>
      <c r="C64" s="290">
        <f>COUNTA(URS確認!E:E)-1</f>
        <v>562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0.83807829181494664</v>
      </c>
      <c r="J64" s="291">
        <f>表格1[[#This Row],[累計完成]]/表格1[[#This Row],[合計數]]</f>
        <v>0.87900355871886116</v>
      </c>
      <c r="K64" s="304"/>
      <c r="L64" s="268"/>
    </row>
    <row r="65" spans="1:12" ht="15" customHeight="1" x14ac:dyDescent="0.35">
      <c r="A65" s="48">
        <v>44519</v>
      </c>
      <c r="B65" s="305">
        <f>表格1[[#This Row],[日期]]</f>
        <v>44519</v>
      </c>
      <c r="C65" s="306">
        <f>COUNTA(URS確認!E:E)-1-9</f>
        <v>553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0.89330922242314648</v>
      </c>
      <c r="J65" s="307">
        <f>表格1[[#This Row],[累計完成]]/表格1[[#This Row],[合計數]]</f>
        <v>0.89330922242314648</v>
      </c>
      <c r="K65" s="304"/>
      <c r="L65" s="268"/>
    </row>
    <row r="66" spans="1:12" ht="15" hidden="1" customHeight="1" x14ac:dyDescent="0.35">
      <c r="A66" s="264">
        <v>44522</v>
      </c>
      <c r="B66" s="289">
        <f>表格1[[#This Row],[日期]]</f>
        <v>44522</v>
      </c>
      <c r="C66" s="290">
        <f>COUNTA(URS確認!E:E)-1</f>
        <v>562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20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0.87900355871886116</v>
      </c>
      <c r="J66" s="291">
        <f>表格1[[#This Row],[累計完成]]/表格1[[#This Row],[合計數]]</f>
        <v>0.88256227758007122</v>
      </c>
      <c r="K66" s="304"/>
      <c r="L66" s="268"/>
    </row>
    <row r="67" spans="1:12" ht="15" hidden="1" customHeight="1" x14ac:dyDescent="0.35">
      <c r="A67" s="264">
        <v>44523</v>
      </c>
      <c r="B67" s="289">
        <f>表格1[[#This Row],[日期]]</f>
        <v>44523</v>
      </c>
      <c r="C67" s="290">
        <f>COUNTA(URS確認!E:E)-1</f>
        <v>562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0.88434163701067614</v>
      </c>
      <c r="J67" s="291">
        <f>表格1[[#This Row],[累計完成]]/表格1[[#This Row],[合計數]]</f>
        <v>0.88256227758007122</v>
      </c>
      <c r="K67" s="304"/>
      <c r="L67" s="268"/>
    </row>
    <row r="68" spans="1:12" ht="15" customHeight="1" x14ac:dyDescent="0.35">
      <c r="A68" s="48">
        <v>44526</v>
      </c>
      <c r="B68" s="305">
        <f>表格1[[#This Row],[日期]]</f>
        <v>44526</v>
      </c>
      <c r="C68" s="306">
        <f>COUNTA(URS確認!E:E)-1-9</f>
        <v>553</v>
      </c>
      <c r="D68" s="83">
        <f>COUNTIF(URS確認!N:N,"&lt;"&amp;A68+1)</f>
        <v>514</v>
      </c>
      <c r="E68" s="83">
        <f>COUNTIF(URS確認!O:O,"&lt;"&amp;A68+1)</f>
        <v>516</v>
      </c>
      <c r="F68" s="83">
        <f>表格1[[#This Row],[累計預估]]-D65</f>
        <v>20</v>
      </c>
      <c r="G68" s="83">
        <f>表格1[[#This Row],[累計完成]]-E65</f>
        <v>22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0.92947558770343586</v>
      </c>
      <c r="J68" s="307">
        <f>表格1[[#This Row],[累計完成]]/表格1[[#This Row],[合計數]]</f>
        <v>0.93309222423146476</v>
      </c>
      <c r="K68" s="304"/>
      <c r="L68" s="268"/>
    </row>
    <row r="69" spans="1:12" ht="14.5" x14ac:dyDescent="0.35">
      <c r="A69" s="264">
        <v>44529</v>
      </c>
      <c r="B69" s="289">
        <f>表格1[[#This Row],[日期]]</f>
        <v>44529</v>
      </c>
      <c r="C69" s="290">
        <f>COUNTA(URS確認!E:E)-1-9</f>
        <v>553</v>
      </c>
      <c r="D69" s="351">
        <f>COUNTIF(URS確認!N:N,"&lt;"&amp;A69+1)</f>
        <v>531</v>
      </c>
      <c r="E69" s="355">
        <f>COUNTIF(URS確認!O:O,"&lt;"&amp;A69+1)</f>
        <v>528</v>
      </c>
      <c r="F69" s="351">
        <f>$D$73-$D$68</f>
        <v>38</v>
      </c>
      <c r="G69" s="351">
        <f>表格1[[#This Row],[累計完成]]-$E$68</f>
        <v>12</v>
      </c>
      <c r="H69" s="351"/>
      <c r="I69" s="353">
        <f>表格1[[#This Row],[累計預估]]/表格1[[#This Row],[合計數]]</f>
        <v>0.96021699819168171</v>
      </c>
      <c r="J69" s="353">
        <f>表格1[[#This Row],[累計完成]]/表格1[[#This Row],[合計數]]</f>
        <v>0.9547920433996383</v>
      </c>
      <c r="K69" s="354"/>
    </row>
    <row r="70" spans="1:12" ht="14.5" x14ac:dyDescent="0.35">
      <c r="A70" s="264">
        <v>44530</v>
      </c>
      <c r="B70" s="289">
        <f>表格1[[#This Row],[日期]]</f>
        <v>44530</v>
      </c>
      <c r="C70" s="290">
        <f>COUNTA(URS確認!E:E)-1</f>
        <v>562</v>
      </c>
      <c r="D70" s="351">
        <f>COUNTIF(URS確認!N:N,"&lt;"&amp;A70+1)</f>
        <v>540</v>
      </c>
      <c r="E70" s="355">
        <f>COUNTIF(URS確認!O:O,"&lt;"&amp;A70+1)</f>
        <v>537</v>
      </c>
      <c r="F70" s="351">
        <f t="shared" ref="F70:F73" si="8">$D$73-$D$68</f>
        <v>38</v>
      </c>
      <c r="G70" s="351">
        <f>表格1[[#This Row],[累計完成]]-$E$68</f>
        <v>21</v>
      </c>
      <c r="H70" s="351"/>
      <c r="I70" s="353">
        <f>表格1[[#This Row],[累計預估]]/表格1[[#This Row],[合計數]]</f>
        <v>0.96085409252669041</v>
      </c>
      <c r="J70" s="353">
        <f>表格1[[#This Row],[累計完成]]/表格1[[#This Row],[合計數]]</f>
        <v>0.95551601423487542</v>
      </c>
      <c r="K70" s="354"/>
    </row>
    <row r="71" spans="1:12" ht="14.5" x14ac:dyDescent="0.35">
      <c r="A71" s="264">
        <v>44531</v>
      </c>
      <c r="B71" s="289">
        <f>表格1[[#This Row],[日期]]</f>
        <v>44531</v>
      </c>
      <c r="C71" s="290">
        <f>COUNTA(URS確認!E:E)-1</f>
        <v>562</v>
      </c>
      <c r="D71" s="351">
        <f>COUNTIF(URS確認!N:N,"&lt;"&amp;A71+1)</f>
        <v>540</v>
      </c>
      <c r="E71" s="355">
        <f>COUNTIF(URS確認!O:O,"&lt;"&amp;A71+1)</f>
        <v>537</v>
      </c>
      <c r="F71" s="351">
        <f t="shared" si="8"/>
        <v>38</v>
      </c>
      <c r="G71" s="351">
        <f>表格1[[#This Row],[累計完成]]-$E$68</f>
        <v>21</v>
      </c>
      <c r="H71" s="351"/>
      <c r="I71" s="353">
        <f>表格1[[#This Row],[累計預估]]/表格1[[#This Row],[合計數]]</f>
        <v>0.96085409252669041</v>
      </c>
      <c r="J71" s="353">
        <f>表格1[[#This Row],[累計完成]]/表格1[[#This Row],[合計數]]</f>
        <v>0.95551601423487542</v>
      </c>
      <c r="K71" s="354"/>
    </row>
    <row r="72" spans="1:12" ht="14.5" x14ac:dyDescent="0.35">
      <c r="A72" s="264">
        <v>44532</v>
      </c>
      <c r="B72" s="289">
        <f>表格1[[#This Row],[日期]]</f>
        <v>44532</v>
      </c>
      <c r="C72" s="290">
        <f>COUNTA(URS確認!E:E)-1</f>
        <v>562</v>
      </c>
      <c r="D72" s="351">
        <f>COUNTIF(URS確認!N:N,"&lt;"&amp;A72+1)</f>
        <v>540</v>
      </c>
      <c r="E72" s="355">
        <f>COUNTIF(URS確認!O:O,"&lt;"&amp;A72+1)</f>
        <v>537</v>
      </c>
      <c r="F72" s="351">
        <f t="shared" si="8"/>
        <v>38</v>
      </c>
      <c r="G72" s="351">
        <f>表格1[[#This Row],[累計完成]]-$E$68</f>
        <v>21</v>
      </c>
      <c r="H72" s="351"/>
      <c r="I72" s="353">
        <f>表格1[[#This Row],[累計預估]]/表格1[[#This Row],[合計數]]</f>
        <v>0.96085409252669041</v>
      </c>
      <c r="J72" s="353">
        <f>表格1[[#This Row],[累計完成]]/表格1[[#This Row],[合計數]]</f>
        <v>0.95551601423487542</v>
      </c>
      <c r="K72" s="354"/>
    </row>
    <row r="73" spans="1:12" ht="14.5" x14ac:dyDescent="0.35">
      <c r="A73" s="48">
        <v>44533</v>
      </c>
      <c r="B73" s="305">
        <f>表格1[[#This Row],[日期]]</f>
        <v>44533</v>
      </c>
      <c r="C73" s="306">
        <f>COUNTA(URS確認!E:E)-1</f>
        <v>562</v>
      </c>
      <c r="D73" s="352">
        <f>COUNTIF(URS確認!N:N,"&lt;"&amp;A73+1)</f>
        <v>552</v>
      </c>
      <c r="E73" s="83">
        <f>COUNTIF(URS確認!O:O,"&lt;"&amp;A73+1)</f>
        <v>548</v>
      </c>
      <c r="F73" s="352">
        <f t="shared" si="8"/>
        <v>38</v>
      </c>
      <c r="G73" s="352">
        <f>E73-E68</f>
        <v>32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0.98220640569395012</v>
      </c>
      <c r="J73" s="307">
        <f>表格1[[#This Row],[累計完成]]/表格1[[#This Row],[合計數]]</f>
        <v>0.97508896797153022</v>
      </c>
      <c r="K73" s="354"/>
    </row>
    <row r="74" spans="1:12" ht="14.5" x14ac:dyDescent="0.35">
      <c r="A74" s="264">
        <v>44540</v>
      </c>
      <c r="B74" s="289">
        <f>表格1[[#This Row],[日期]]</f>
        <v>44540</v>
      </c>
      <c r="C74" s="290">
        <f>COUNTA(URS確認!E:E)-1</f>
        <v>562</v>
      </c>
      <c r="D74" s="351">
        <f>COUNTIF(URS確認!N:N,"&lt;"&amp;A74+1)</f>
        <v>552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0.98220640569395012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45"/>
  <sheetViews>
    <sheetView topLeftCell="A31" zoomScale="90" zoomScaleNormal="90" workbookViewId="0">
      <selection activeCell="F41" sqref="F41"/>
    </sheetView>
  </sheetViews>
  <sheetFormatPr defaultColWidth="8.69921875" defaultRowHeight="14.5" x14ac:dyDescent="0.3"/>
  <cols>
    <col min="1" max="1" width="17.796875" style="153" bestFit="1" customWidth="1"/>
    <col min="2" max="2" width="25.8984375" style="153" bestFit="1" customWidth="1"/>
    <col min="3" max="3" width="6.19921875" style="153" bestFit="1" customWidth="1"/>
    <col min="4" max="4" width="28.8984375" style="402" bestFit="1" customWidth="1"/>
    <col min="5" max="5" width="6.19921875" style="402" bestFit="1" customWidth="1"/>
    <col min="6" max="6" width="28.8984375" style="402" bestFit="1" customWidth="1"/>
    <col min="7" max="7" width="6.19921875" style="402" bestFit="1" customWidth="1"/>
    <col min="8" max="8" width="27.5" style="402" bestFit="1" customWidth="1"/>
    <col min="9" max="9" width="6.19921875" style="153" bestFit="1" customWidth="1"/>
    <col min="10" max="11" width="14.8984375" style="153" bestFit="1" customWidth="1"/>
    <col min="12" max="13" width="17.5" style="153" bestFit="1" customWidth="1"/>
    <col min="14" max="17" width="5.69921875" style="153" customWidth="1"/>
    <col min="18" max="24" width="11.8984375" style="153" bestFit="1" customWidth="1"/>
    <col min="25" max="32" width="10.69921875" style="153" bestFit="1" customWidth="1"/>
    <col min="33" max="33" width="7.69921875" style="153" bestFit="1" customWidth="1"/>
    <col min="34" max="34" width="6.19921875" style="153" bestFit="1" customWidth="1"/>
    <col min="35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69921875" style="153"/>
  </cols>
  <sheetData>
    <row r="3" spans="1:13" x14ac:dyDescent="0.3">
      <c r="B3" s="611" t="s">
        <v>3143</v>
      </c>
      <c r="I3" s="402"/>
      <c r="J3" s="402"/>
      <c r="K3" s="402"/>
      <c r="L3" s="402"/>
      <c r="M3" s="402"/>
    </row>
    <row r="4" spans="1:13" x14ac:dyDescent="0.3">
      <c r="B4" s="609" t="s">
        <v>3134</v>
      </c>
      <c r="C4" s="609"/>
      <c r="D4" s="610" t="s">
        <v>3135</v>
      </c>
      <c r="E4" s="610"/>
      <c r="F4" s="610" t="s">
        <v>3136</v>
      </c>
      <c r="G4" s="610"/>
      <c r="H4" s="610" t="s">
        <v>3137</v>
      </c>
      <c r="I4" s="610"/>
      <c r="J4" s="610" t="s">
        <v>3138</v>
      </c>
      <c r="K4" s="610"/>
      <c r="L4" s="377" t="s">
        <v>3139</v>
      </c>
      <c r="M4" s="377" t="s">
        <v>3141</v>
      </c>
    </row>
    <row r="5" spans="1:13" x14ac:dyDescent="0.3">
      <c r="A5" s="608" t="s">
        <v>21</v>
      </c>
      <c r="B5" s="153" t="s">
        <v>3140</v>
      </c>
      <c r="C5" s="153" t="s">
        <v>3142</v>
      </c>
      <c r="D5" s="402" t="s">
        <v>3140</v>
      </c>
      <c r="E5" s="402" t="s">
        <v>3142</v>
      </c>
      <c r="F5" s="402" t="s">
        <v>3140</v>
      </c>
      <c r="G5" s="402" t="s">
        <v>3142</v>
      </c>
      <c r="H5" s="402" t="s">
        <v>3140</v>
      </c>
      <c r="I5" s="153" t="s">
        <v>3142</v>
      </c>
      <c r="J5" s="153" t="s">
        <v>3140</v>
      </c>
      <c r="K5" s="153" t="s">
        <v>3142</v>
      </c>
      <c r="L5" s="377"/>
      <c r="M5" s="377"/>
    </row>
    <row r="6" spans="1:13" x14ac:dyDescent="0.3">
      <c r="A6" s="377" t="s">
        <v>65</v>
      </c>
      <c r="B6" s="382"/>
      <c r="C6" s="382"/>
      <c r="D6" s="406"/>
      <c r="E6" s="406"/>
      <c r="F6" s="406"/>
      <c r="G6" s="406"/>
      <c r="H6" s="406">
        <v>15</v>
      </c>
      <c r="I6" s="382">
        <v>12</v>
      </c>
      <c r="J6" s="382"/>
      <c r="K6" s="382"/>
      <c r="L6" s="382">
        <v>15</v>
      </c>
      <c r="M6" s="382">
        <v>12</v>
      </c>
    </row>
    <row r="7" spans="1:13" x14ac:dyDescent="0.3">
      <c r="A7" s="377" t="s">
        <v>66</v>
      </c>
      <c r="B7" s="382">
        <v>44</v>
      </c>
      <c r="C7" s="382">
        <v>44</v>
      </c>
      <c r="D7" s="406">
        <v>32</v>
      </c>
      <c r="E7" s="406">
        <v>32</v>
      </c>
      <c r="F7" s="406">
        <v>3</v>
      </c>
      <c r="G7" s="406">
        <v>3</v>
      </c>
      <c r="H7" s="406"/>
      <c r="I7" s="382"/>
      <c r="J7" s="382"/>
      <c r="K7" s="382"/>
      <c r="L7" s="382">
        <v>79</v>
      </c>
      <c r="M7" s="382">
        <v>79</v>
      </c>
    </row>
    <row r="8" spans="1:13" x14ac:dyDescent="0.3">
      <c r="A8" s="377" t="s">
        <v>67</v>
      </c>
      <c r="B8" s="382"/>
      <c r="C8" s="382"/>
      <c r="D8" s="406"/>
      <c r="E8" s="406"/>
      <c r="F8" s="406">
        <v>14</v>
      </c>
      <c r="G8" s="406">
        <v>14</v>
      </c>
      <c r="H8" s="406">
        <v>24</v>
      </c>
      <c r="I8" s="382"/>
      <c r="J8" s="382"/>
      <c r="K8" s="382"/>
      <c r="L8" s="382">
        <v>38</v>
      </c>
      <c r="M8" s="382">
        <v>14</v>
      </c>
    </row>
    <row r="9" spans="1:13" x14ac:dyDescent="0.3">
      <c r="A9" s="377" t="s">
        <v>68</v>
      </c>
      <c r="B9" s="382"/>
      <c r="C9" s="382"/>
      <c r="D9" s="406"/>
      <c r="E9" s="406"/>
      <c r="F9" s="406">
        <v>20</v>
      </c>
      <c r="G9" s="406">
        <v>20</v>
      </c>
      <c r="H9" s="406">
        <v>46</v>
      </c>
      <c r="I9" s="382">
        <v>45</v>
      </c>
      <c r="J9" s="382">
        <v>10</v>
      </c>
      <c r="K9" s="382">
        <v>10</v>
      </c>
      <c r="L9" s="382">
        <v>76</v>
      </c>
      <c r="M9" s="382">
        <v>75</v>
      </c>
    </row>
    <row r="10" spans="1:13" x14ac:dyDescent="0.3">
      <c r="A10" s="377" t="s">
        <v>69</v>
      </c>
      <c r="B10" s="382"/>
      <c r="C10" s="382"/>
      <c r="D10" s="406">
        <v>26</v>
      </c>
      <c r="E10" s="406">
        <v>26</v>
      </c>
      <c r="F10" s="406">
        <v>27</v>
      </c>
      <c r="G10" s="406">
        <v>26</v>
      </c>
      <c r="H10" s="406">
        <v>19</v>
      </c>
      <c r="I10" s="382">
        <v>13</v>
      </c>
      <c r="J10" s="382">
        <v>15</v>
      </c>
      <c r="K10" s="382"/>
      <c r="L10" s="382">
        <v>87</v>
      </c>
      <c r="M10" s="382">
        <v>65</v>
      </c>
    </row>
    <row r="11" spans="1:13" x14ac:dyDescent="0.3">
      <c r="A11" s="377" t="s">
        <v>70</v>
      </c>
      <c r="B11" s="382"/>
      <c r="C11" s="382"/>
      <c r="D11" s="406">
        <v>50</v>
      </c>
      <c r="E11" s="406">
        <v>50</v>
      </c>
      <c r="F11" s="406">
        <v>39</v>
      </c>
      <c r="G11" s="406">
        <v>39</v>
      </c>
      <c r="H11" s="406">
        <v>16</v>
      </c>
      <c r="I11" s="382">
        <v>6</v>
      </c>
      <c r="J11" s="382"/>
      <c r="K11" s="382"/>
      <c r="L11" s="382">
        <v>105</v>
      </c>
      <c r="M11" s="382">
        <v>95</v>
      </c>
    </row>
    <row r="12" spans="1:13" x14ac:dyDescent="0.3">
      <c r="A12" s="377" t="s">
        <v>71</v>
      </c>
      <c r="B12" s="382"/>
      <c r="C12" s="382"/>
      <c r="D12" s="406"/>
      <c r="E12" s="406"/>
      <c r="F12" s="406">
        <v>3</v>
      </c>
      <c r="G12" s="406">
        <v>3</v>
      </c>
      <c r="H12" s="406"/>
      <c r="I12" s="382"/>
      <c r="J12" s="382">
        <v>10</v>
      </c>
      <c r="K12" s="382">
        <v>6</v>
      </c>
      <c r="L12" s="382">
        <v>13</v>
      </c>
      <c r="M12" s="382">
        <v>9</v>
      </c>
    </row>
    <row r="13" spans="1:13" x14ac:dyDescent="0.3">
      <c r="A13" s="377" t="s">
        <v>72</v>
      </c>
      <c r="B13" s="382"/>
      <c r="C13" s="382"/>
      <c r="D13" s="406"/>
      <c r="E13" s="406"/>
      <c r="F13" s="406">
        <v>78</v>
      </c>
      <c r="G13" s="406">
        <v>39</v>
      </c>
      <c r="H13" s="406">
        <v>18</v>
      </c>
      <c r="I13" s="382">
        <v>12</v>
      </c>
      <c r="J13" s="382">
        <v>40</v>
      </c>
      <c r="K13" s="382">
        <v>2</v>
      </c>
      <c r="L13" s="382">
        <v>136</v>
      </c>
      <c r="M13" s="382">
        <v>53</v>
      </c>
    </row>
    <row r="14" spans="1:13" x14ac:dyDescent="0.3">
      <c r="A14" s="377" t="s">
        <v>73</v>
      </c>
      <c r="B14" s="382"/>
      <c r="C14" s="382"/>
      <c r="D14" s="406"/>
      <c r="E14" s="406"/>
      <c r="F14" s="406"/>
      <c r="G14" s="406"/>
      <c r="H14" s="406">
        <v>1</v>
      </c>
      <c r="I14" s="382">
        <v>1</v>
      </c>
      <c r="J14" s="382"/>
      <c r="K14" s="382"/>
      <c r="L14" s="382">
        <v>1</v>
      </c>
      <c r="M14" s="382">
        <v>1</v>
      </c>
    </row>
    <row r="15" spans="1:13" x14ac:dyDescent="0.3">
      <c r="A15" s="377" t="s">
        <v>2524</v>
      </c>
      <c r="B15" s="382"/>
      <c r="C15" s="382"/>
      <c r="D15" s="406"/>
      <c r="E15" s="406"/>
      <c r="F15" s="406"/>
      <c r="G15" s="406"/>
      <c r="H15" s="406">
        <v>12</v>
      </c>
      <c r="I15" s="382"/>
      <c r="J15" s="382"/>
      <c r="K15" s="382"/>
      <c r="L15" s="382">
        <v>12</v>
      </c>
      <c r="M15" s="382"/>
    </row>
    <row r="16" spans="1:13" x14ac:dyDescent="0.3">
      <c r="A16" s="377" t="s">
        <v>45</v>
      </c>
      <c r="B16" s="382">
        <v>44</v>
      </c>
      <c r="C16" s="382">
        <v>44</v>
      </c>
      <c r="D16" s="406">
        <v>108</v>
      </c>
      <c r="E16" s="406">
        <v>108</v>
      </c>
      <c r="F16" s="406">
        <v>184</v>
      </c>
      <c r="G16" s="406">
        <v>144</v>
      </c>
      <c r="H16" s="406">
        <v>151</v>
      </c>
      <c r="I16" s="382">
        <v>89</v>
      </c>
      <c r="J16" s="382">
        <v>75</v>
      </c>
      <c r="K16" s="382">
        <v>18</v>
      </c>
      <c r="L16" s="382">
        <v>562</v>
      </c>
      <c r="M16" s="382">
        <v>403</v>
      </c>
    </row>
    <row r="31" spans="2:11" x14ac:dyDescent="0.3">
      <c r="B31" s="611" t="s">
        <v>3151</v>
      </c>
      <c r="I31" s="402"/>
      <c r="J31" s="402"/>
      <c r="K31" s="402"/>
    </row>
    <row r="32" spans="2:11" x14ac:dyDescent="0.3">
      <c r="B32" s="153" t="s">
        <v>3134</v>
      </c>
      <c r="D32" s="402" t="s">
        <v>3137</v>
      </c>
      <c r="F32" s="402" t="s">
        <v>3138</v>
      </c>
      <c r="H32" s="402" t="s">
        <v>3150</v>
      </c>
      <c r="I32" s="402"/>
      <c r="J32" s="153" t="s">
        <v>2171</v>
      </c>
      <c r="K32" s="153" t="s">
        <v>2172</v>
      </c>
    </row>
    <row r="33" spans="1:11" x14ac:dyDescent="0.3">
      <c r="A33" s="608" t="s">
        <v>21</v>
      </c>
      <c r="B33" s="153" t="s">
        <v>2173</v>
      </c>
      <c r="C33" s="153" t="s">
        <v>2174</v>
      </c>
      <c r="D33" s="402" t="s">
        <v>2173</v>
      </c>
      <c r="E33" s="402" t="s">
        <v>2174</v>
      </c>
      <c r="F33" s="402" t="s">
        <v>2173</v>
      </c>
      <c r="G33" s="402" t="s">
        <v>2174</v>
      </c>
      <c r="H33" s="402" t="s">
        <v>2173</v>
      </c>
      <c r="I33" s="153" t="s">
        <v>2174</v>
      </c>
    </row>
    <row r="34" spans="1:11" x14ac:dyDescent="0.3">
      <c r="A34" s="377" t="s">
        <v>65</v>
      </c>
      <c r="B34" s="382">
        <v>15</v>
      </c>
      <c r="C34" s="382">
        <v>15</v>
      </c>
      <c r="D34" s="406"/>
      <c r="E34" s="406"/>
      <c r="F34" s="406"/>
      <c r="G34" s="406"/>
      <c r="H34" s="406"/>
      <c r="I34" s="382"/>
      <c r="J34" s="382">
        <v>15</v>
      </c>
      <c r="K34" s="382">
        <v>15</v>
      </c>
    </row>
    <row r="35" spans="1:11" x14ac:dyDescent="0.3">
      <c r="A35" s="377" t="s">
        <v>66</v>
      </c>
      <c r="B35" s="382">
        <v>72</v>
      </c>
      <c r="C35" s="382">
        <v>72</v>
      </c>
      <c r="D35" s="406">
        <v>7</v>
      </c>
      <c r="E35" s="406"/>
      <c r="F35" s="406"/>
      <c r="G35" s="406"/>
      <c r="H35" s="406"/>
      <c r="I35" s="382"/>
      <c r="J35" s="382">
        <v>79</v>
      </c>
      <c r="K35" s="382">
        <v>72</v>
      </c>
    </row>
    <row r="36" spans="1:11" x14ac:dyDescent="0.3">
      <c r="A36" s="377" t="s">
        <v>67</v>
      </c>
      <c r="B36" s="382">
        <v>33</v>
      </c>
      <c r="C36" s="382">
        <v>33</v>
      </c>
      <c r="D36" s="406"/>
      <c r="E36" s="406"/>
      <c r="F36" s="406">
        <v>5</v>
      </c>
      <c r="G36" s="406"/>
      <c r="H36" s="406"/>
      <c r="I36" s="382"/>
      <c r="J36" s="382">
        <v>38</v>
      </c>
      <c r="K36" s="382">
        <v>33</v>
      </c>
    </row>
    <row r="37" spans="1:11" x14ac:dyDescent="0.3">
      <c r="A37" s="377" t="s">
        <v>68</v>
      </c>
      <c r="B37" s="382">
        <v>75</v>
      </c>
      <c r="C37" s="382">
        <v>75</v>
      </c>
      <c r="D37" s="406">
        <v>1</v>
      </c>
      <c r="E37" s="406"/>
      <c r="F37" s="406"/>
      <c r="G37" s="406"/>
      <c r="H37" s="406"/>
      <c r="I37" s="382"/>
      <c r="J37" s="382">
        <v>76</v>
      </c>
      <c r="K37" s="382">
        <v>75</v>
      </c>
    </row>
    <row r="38" spans="1:11" x14ac:dyDescent="0.3">
      <c r="A38" s="377" t="s">
        <v>69</v>
      </c>
      <c r="B38" s="382">
        <v>20</v>
      </c>
      <c r="C38" s="382">
        <v>20</v>
      </c>
      <c r="D38" s="406"/>
      <c r="E38" s="406"/>
      <c r="F38" s="406">
        <v>48</v>
      </c>
      <c r="G38" s="406"/>
      <c r="H38" s="406">
        <v>19</v>
      </c>
      <c r="I38" s="382"/>
      <c r="J38" s="382">
        <v>87</v>
      </c>
      <c r="K38" s="382">
        <v>20</v>
      </c>
    </row>
    <row r="39" spans="1:11" x14ac:dyDescent="0.3">
      <c r="A39" s="377" t="s">
        <v>70</v>
      </c>
      <c r="B39" s="382">
        <v>94</v>
      </c>
      <c r="C39" s="382">
        <v>94</v>
      </c>
      <c r="D39" s="406">
        <v>4</v>
      </c>
      <c r="E39" s="406">
        <v>4</v>
      </c>
      <c r="F39" s="406">
        <v>7</v>
      </c>
      <c r="G39" s="406"/>
      <c r="H39" s="406"/>
      <c r="I39" s="382"/>
      <c r="J39" s="382">
        <v>105</v>
      </c>
      <c r="K39" s="382">
        <v>98</v>
      </c>
    </row>
    <row r="40" spans="1:11" x14ac:dyDescent="0.3">
      <c r="A40" s="377" t="s">
        <v>71</v>
      </c>
      <c r="B40" s="382"/>
      <c r="C40" s="382"/>
      <c r="D40" s="406"/>
      <c r="E40" s="406"/>
      <c r="F40" s="406">
        <v>3</v>
      </c>
      <c r="G40" s="406"/>
      <c r="H40" s="406">
        <v>10</v>
      </c>
      <c r="I40" s="382"/>
      <c r="J40" s="382">
        <v>13</v>
      </c>
      <c r="K40" s="382"/>
    </row>
    <row r="41" spans="1:11" x14ac:dyDescent="0.3">
      <c r="A41" s="377" t="s">
        <v>72</v>
      </c>
      <c r="B41" s="382">
        <v>6</v>
      </c>
      <c r="C41" s="382">
        <v>6</v>
      </c>
      <c r="D41" s="406">
        <v>78</v>
      </c>
      <c r="E41" s="406"/>
      <c r="F41" s="406">
        <v>13</v>
      </c>
      <c r="G41" s="406"/>
      <c r="H41" s="406">
        <v>39</v>
      </c>
      <c r="I41" s="382"/>
      <c r="J41" s="382">
        <v>136</v>
      </c>
      <c r="K41" s="382">
        <v>6</v>
      </c>
    </row>
    <row r="42" spans="1:11" x14ac:dyDescent="0.3">
      <c r="A42" s="377" t="s">
        <v>73</v>
      </c>
      <c r="B42" s="382">
        <v>1</v>
      </c>
      <c r="C42" s="382">
        <v>1</v>
      </c>
      <c r="D42" s="406"/>
      <c r="E42" s="406"/>
      <c r="F42" s="406"/>
      <c r="G42" s="406"/>
      <c r="H42" s="406"/>
      <c r="I42" s="382"/>
      <c r="J42" s="382">
        <v>1</v>
      </c>
      <c r="K42" s="382">
        <v>1</v>
      </c>
    </row>
    <row r="43" spans="1:11" x14ac:dyDescent="0.3">
      <c r="A43" s="377" t="s">
        <v>2524</v>
      </c>
      <c r="B43" s="382">
        <v>6</v>
      </c>
      <c r="C43" s="382">
        <v>6</v>
      </c>
      <c r="D43" s="406"/>
      <c r="E43" s="406"/>
      <c r="F43" s="406">
        <v>6</v>
      </c>
      <c r="G43" s="406"/>
      <c r="H43" s="406"/>
      <c r="I43" s="382"/>
      <c r="J43" s="382">
        <v>12</v>
      </c>
      <c r="K43" s="382">
        <v>6</v>
      </c>
    </row>
    <row r="44" spans="1:11" x14ac:dyDescent="0.3">
      <c r="A44" s="377" t="s">
        <v>45</v>
      </c>
      <c r="B44" s="382">
        <v>322</v>
      </c>
      <c r="C44" s="382">
        <v>322</v>
      </c>
      <c r="D44" s="406">
        <v>90</v>
      </c>
      <c r="E44" s="406">
        <v>4</v>
      </c>
      <c r="F44" s="406">
        <v>82</v>
      </c>
      <c r="G44" s="406"/>
      <c r="H44" s="406">
        <v>68</v>
      </c>
      <c r="I44" s="382"/>
      <c r="J44" s="382">
        <v>562</v>
      </c>
      <c r="K44" s="382">
        <v>326</v>
      </c>
    </row>
    <row r="45" spans="1:11" x14ac:dyDescent="0.3">
      <c r="A45"/>
      <c r="B45"/>
      <c r="C45"/>
      <c r="D45" s="656"/>
      <c r="E45"/>
      <c r="F45"/>
      <c r="G45"/>
      <c r="H45"/>
      <c r="I45"/>
      <c r="J45"/>
      <c r="K45"/>
    </row>
  </sheetData>
  <phoneticPr fontId="3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F37"/>
  <sheetViews>
    <sheetView tabSelected="1" view="pageBreakPreview" topLeftCell="A21" zoomScale="116" zoomScaleNormal="100" zoomScaleSheetLayoutView="116" workbookViewId="0">
      <selection activeCell="S26" sqref="S26"/>
    </sheetView>
  </sheetViews>
  <sheetFormatPr defaultRowHeight="14.5" x14ac:dyDescent="0.3"/>
  <cols>
    <col min="1" max="1" width="18.3984375" customWidth="1"/>
    <col min="2" max="3" width="5.69921875" customWidth="1"/>
    <col min="4" max="7" width="5.69921875" hidden="1" customWidth="1"/>
    <col min="8" max="13" width="5.69921875" customWidth="1"/>
    <col min="14" max="14" width="5.69921875" style="597" customWidth="1"/>
    <col min="21" max="21" width="18" style="153" customWidth="1"/>
    <col min="22" max="31" width="5.69921875" style="153" customWidth="1"/>
    <col min="32" max="32" width="5.69921875" customWidth="1"/>
  </cols>
  <sheetData>
    <row r="3" spans="1:32" x14ac:dyDescent="0.3">
      <c r="A3" s="153"/>
      <c r="B3" s="402" t="str">
        <f>IF(統計tmp!B3=0,"",統計tmp!B3)</f>
        <v>FT規劃與進度</v>
      </c>
      <c r="C3" s="153" t="str">
        <f>IF(統計tmp!C3=0,"",統計tmp!C3)</f>
        <v/>
      </c>
      <c r="D3" s="153" t="str">
        <f>IF(統計tmp!D3=0,"",統計tmp!D3)</f>
        <v/>
      </c>
      <c r="E3" s="153" t="str">
        <f>IF(統計tmp!E3=0,"",統計tmp!E3)</f>
        <v/>
      </c>
      <c r="F3" s="153" t="str">
        <f>IF(統計tmp!F3=0,"",統計tmp!F3)</f>
        <v/>
      </c>
      <c r="G3" s="153" t="str">
        <f>IF(統計tmp!G3=0,"",統計tmp!G3)</f>
        <v/>
      </c>
      <c r="H3" s="153" t="str">
        <f>IF(統計tmp!H3=0,"",統計tmp!H3)</f>
        <v/>
      </c>
      <c r="I3" s="153" t="str">
        <f>IF(統計tmp!I3=0,"",統計tmp!I3)</f>
        <v/>
      </c>
      <c r="J3" s="153" t="str">
        <f>IF(統計tmp!J3=0,"",統計tmp!J3)</f>
        <v/>
      </c>
      <c r="K3" s="153" t="str">
        <f>IF(統計tmp!K3=0,"",統計tmp!K3)</f>
        <v/>
      </c>
      <c r="L3" s="153" t="str">
        <f>IF(統計tmp!L3=0,"",統計tmp!L3)</f>
        <v/>
      </c>
      <c r="M3" s="153" t="str">
        <f>IF(統計tmp!M3=0,"",統計tmp!M3)</f>
        <v/>
      </c>
      <c r="V3" s="153" t="str">
        <f>統計tmp!B31</f>
        <v>SIT規劃與進程</v>
      </c>
    </row>
    <row r="4" spans="1:32" x14ac:dyDescent="0.3">
      <c r="A4" s="620" t="str">
        <f>IF(統計tmp!A4=0,"",統計tmp!A4)</f>
        <v/>
      </c>
      <c r="B4" s="620">
        <v>2021</v>
      </c>
      <c r="C4" s="620" t="str">
        <f>IF(統計tmp!C4=0,"",統計tmp!C4)</f>
        <v/>
      </c>
      <c r="D4" s="621" t="str">
        <f>IF(統計tmp!D4=0,"",統計tmp!D4)</f>
        <v>2022/1/2 - 2022/1/8</v>
      </c>
      <c r="E4" s="621" t="str">
        <f>IF(統計tmp!E4=0,"",統計tmp!E4)</f>
        <v/>
      </c>
      <c r="F4" s="621" t="str">
        <f>IF(統計tmp!F4=0,"",統計tmp!F4)</f>
        <v>2022/1/9 - 2022/1/15</v>
      </c>
      <c r="G4" s="621" t="str">
        <f>IF(統計tmp!G4=0,"",統計tmp!G4)</f>
        <v/>
      </c>
      <c r="H4" s="621" t="str">
        <f>IF(統計tmp!H4=0,"",統計tmp!H4)</f>
        <v>2022/1/16 - 2022/1/22</v>
      </c>
      <c r="I4" s="621" t="str">
        <f>IF(統計tmp!I4=0,"",統計tmp!I4)</f>
        <v/>
      </c>
      <c r="J4" s="621" t="str">
        <f>IF(統計tmp!J4=0,"",統計tmp!J4)</f>
        <v>2022/1/23 - 2022/1/29</v>
      </c>
      <c r="K4" s="621" t="str">
        <f>IF(統計tmp!K4=0,"",統計tmp!K4)</f>
        <v/>
      </c>
      <c r="L4" s="622" t="s">
        <v>2309</v>
      </c>
      <c r="M4" s="622"/>
      <c r="N4" s="622"/>
      <c r="U4" s="365" t="s">
        <v>3153</v>
      </c>
      <c r="V4" s="365">
        <v>2021</v>
      </c>
      <c r="W4" s="619"/>
      <c r="X4" s="628">
        <v>44583</v>
      </c>
      <c r="Y4" s="619"/>
      <c r="Z4" s="624">
        <v>44590</v>
      </c>
      <c r="AA4" s="619"/>
      <c r="AB4" s="624">
        <v>44604</v>
      </c>
      <c r="AC4" s="619"/>
      <c r="AD4" s="625" t="s">
        <v>3152</v>
      </c>
      <c r="AE4" s="625"/>
      <c r="AF4" s="626"/>
    </row>
    <row r="5" spans="1:32" x14ac:dyDescent="0.3">
      <c r="A5" s="620" t="str">
        <f>IF(統計tmp!A5=0,"",統計tmp!A5)</f>
        <v>業務大類</v>
      </c>
      <c r="B5" s="620" t="s">
        <v>3147</v>
      </c>
      <c r="C5" s="620" t="s">
        <v>3148</v>
      </c>
      <c r="D5" s="620" t="s">
        <v>2173</v>
      </c>
      <c r="E5" s="620" t="s">
        <v>2174</v>
      </c>
      <c r="F5" s="620" t="s">
        <v>2173</v>
      </c>
      <c r="G5" s="620" t="s">
        <v>2174</v>
      </c>
      <c r="H5" s="620" t="s">
        <v>2173</v>
      </c>
      <c r="I5" s="620" t="s">
        <v>2174</v>
      </c>
      <c r="J5" s="620" t="s">
        <v>2173</v>
      </c>
      <c r="K5" s="620" t="s">
        <v>2174</v>
      </c>
      <c r="L5" s="622" t="s">
        <v>3145</v>
      </c>
      <c r="M5" s="622" t="s">
        <v>3146</v>
      </c>
      <c r="N5" s="623" t="s">
        <v>3144</v>
      </c>
      <c r="U5" s="365" t="str">
        <f>統計tmp!A33</f>
        <v>業務大類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627" t="s">
        <v>2173</v>
      </c>
      <c r="AE5" s="627" t="s">
        <v>2174</v>
      </c>
      <c r="AF5" s="627" t="s">
        <v>3144</v>
      </c>
    </row>
    <row r="6" spans="1:32" x14ac:dyDescent="0.3">
      <c r="A6" s="153" t="str">
        <f>IF(統計tmp!A6=0,"",統計tmp!A6)</f>
        <v>1.顧客管理作業</v>
      </c>
      <c r="B6" s="153">
        <f>統計tmp!B6</f>
        <v>0</v>
      </c>
      <c r="C6" s="153">
        <f>統計tmp!C6</f>
        <v>0</v>
      </c>
      <c r="D6" s="153">
        <f>統計tmp!D6</f>
        <v>0</v>
      </c>
      <c r="E6" s="153">
        <f>統計tmp!E6</f>
        <v>0</v>
      </c>
      <c r="F6" s="153">
        <f>統計tmp!F6</f>
        <v>0</v>
      </c>
      <c r="G6" s="153">
        <f>統計tmp!G6</f>
        <v>0</v>
      </c>
      <c r="H6" s="153">
        <f>統計tmp!H6</f>
        <v>15</v>
      </c>
      <c r="I6" s="153">
        <f>統計tmp!I6</f>
        <v>12</v>
      </c>
      <c r="J6" s="153">
        <f>統計tmp!J6</f>
        <v>0</v>
      </c>
      <c r="K6" s="153">
        <f>統計tmp!K6</f>
        <v>0</v>
      </c>
      <c r="L6" s="617">
        <f>統計tmp!L6</f>
        <v>15</v>
      </c>
      <c r="M6" s="617">
        <f>統計tmp!M6</f>
        <v>12</v>
      </c>
      <c r="N6" s="618">
        <f>M6/L6</f>
        <v>0.8</v>
      </c>
      <c r="U6" s="153" t="str">
        <f>統計tmp!A34</f>
        <v>1.顧客管理作業</v>
      </c>
      <c r="V6" s="153">
        <f>統計tmp!B34</f>
        <v>15</v>
      </c>
      <c r="W6" s="153">
        <f>統計tmp!C34</f>
        <v>15</v>
      </c>
      <c r="X6" s="153">
        <f>統計tmp!D34</f>
        <v>0</v>
      </c>
      <c r="Y6" s="153">
        <f>統計tmp!E34</f>
        <v>0</v>
      </c>
      <c r="Z6" s="153">
        <f>統計tmp!F34</f>
        <v>0</v>
      </c>
      <c r="AA6" s="153">
        <f>統計tmp!G34</f>
        <v>0</v>
      </c>
      <c r="AB6" s="153">
        <f>統計tmp!H34</f>
        <v>0</v>
      </c>
      <c r="AC6" s="153">
        <f>統計tmp!I34</f>
        <v>0</v>
      </c>
      <c r="AD6" s="617">
        <f>統計tmp!J34</f>
        <v>15</v>
      </c>
      <c r="AE6" s="617">
        <f>統計tmp!K34</f>
        <v>15</v>
      </c>
      <c r="AF6" s="618">
        <f>AE6/AD6</f>
        <v>1</v>
      </c>
    </row>
    <row r="7" spans="1:32" x14ac:dyDescent="0.3">
      <c r="A7" s="153" t="str">
        <f>IF(統計tmp!A7=0,"",統計tmp!A7)</f>
        <v>2.業務作業</v>
      </c>
      <c r="B7" s="153">
        <f>統計tmp!B7</f>
        <v>44</v>
      </c>
      <c r="C7" s="153">
        <f>統計tmp!C7</f>
        <v>44</v>
      </c>
      <c r="D7" s="153">
        <f>統計tmp!D7</f>
        <v>32</v>
      </c>
      <c r="E7" s="153">
        <f>統計tmp!E7</f>
        <v>32</v>
      </c>
      <c r="F7" s="153">
        <f>統計tmp!F7</f>
        <v>3</v>
      </c>
      <c r="G7" s="153">
        <f>統計tmp!G7</f>
        <v>3</v>
      </c>
      <c r="H7" s="153">
        <f>統計tmp!H7</f>
        <v>0</v>
      </c>
      <c r="I7" s="153">
        <f>統計tmp!I7</f>
        <v>0</v>
      </c>
      <c r="J7" s="153">
        <f>統計tmp!J7</f>
        <v>0</v>
      </c>
      <c r="K7" s="153">
        <f>統計tmp!K7</f>
        <v>0</v>
      </c>
      <c r="L7" s="617">
        <f>統計tmp!L7</f>
        <v>79</v>
      </c>
      <c r="M7" s="617">
        <f>統計tmp!M7</f>
        <v>79</v>
      </c>
      <c r="N7" s="618">
        <f t="shared" ref="N7:N16" si="0">M7/L7</f>
        <v>1</v>
      </c>
      <c r="U7" s="153" t="str">
        <f>統計tmp!A35</f>
        <v>2.業務作業</v>
      </c>
      <c r="V7" s="153">
        <f>統計tmp!B35</f>
        <v>72</v>
      </c>
      <c r="W7" s="153">
        <f>統計tmp!C35</f>
        <v>72</v>
      </c>
      <c r="X7" s="153">
        <f>統計tmp!D35</f>
        <v>7</v>
      </c>
      <c r="Y7" s="153">
        <f>統計tmp!E35</f>
        <v>0</v>
      </c>
      <c r="Z7" s="153">
        <f>統計tmp!F35</f>
        <v>0</v>
      </c>
      <c r="AA7" s="153">
        <f>統計tmp!G35</f>
        <v>0</v>
      </c>
      <c r="AB7" s="153">
        <f>統計tmp!H35</f>
        <v>0</v>
      </c>
      <c r="AC7" s="153">
        <f>統計tmp!I35</f>
        <v>0</v>
      </c>
      <c r="AD7" s="617">
        <f>統計tmp!J35</f>
        <v>79</v>
      </c>
      <c r="AE7" s="617">
        <f>統計tmp!K35</f>
        <v>72</v>
      </c>
      <c r="AF7" s="618">
        <f t="shared" ref="AF7:AF16" si="1">AE7/AD7</f>
        <v>0.91139240506329111</v>
      </c>
    </row>
    <row r="8" spans="1:32" x14ac:dyDescent="0.3">
      <c r="A8" s="153" t="str">
        <f>IF(統計tmp!A8=0,"",統計tmp!A8)</f>
        <v>3.帳務作業</v>
      </c>
      <c r="B8" s="153">
        <f>統計tmp!B8</f>
        <v>0</v>
      </c>
      <c r="C8" s="153">
        <f>統計tmp!C8</f>
        <v>0</v>
      </c>
      <c r="D8" s="153">
        <f>統計tmp!D8</f>
        <v>0</v>
      </c>
      <c r="E8" s="153">
        <f>統計tmp!E8</f>
        <v>0</v>
      </c>
      <c r="F8" s="153">
        <f>統計tmp!F8</f>
        <v>14</v>
      </c>
      <c r="G8" s="153">
        <f>統計tmp!G8</f>
        <v>14</v>
      </c>
      <c r="H8" s="153">
        <f>統計tmp!H8</f>
        <v>24</v>
      </c>
      <c r="I8" s="153">
        <f>統計tmp!I8</f>
        <v>0</v>
      </c>
      <c r="J8" s="153">
        <f>統計tmp!J8</f>
        <v>0</v>
      </c>
      <c r="K8" s="153">
        <f>統計tmp!K8</f>
        <v>0</v>
      </c>
      <c r="L8" s="617">
        <f>統計tmp!L8</f>
        <v>38</v>
      </c>
      <c r="M8" s="617">
        <f>統計tmp!M8</f>
        <v>14</v>
      </c>
      <c r="N8" s="618">
        <f t="shared" si="0"/>
        <v>0.36842105263157893</v>
      </c>
      <c r="U8" s="153" t="str">
        <f>統計tmp!A36</f>
        <v>3.帳務作業</v>
      </c>
      <c r="V8" s="153">
        <f>統計tmp!B36</f>
        <v>33</v>
      </c>
      <c r="W8" s="153">
        <f>統計tmp!C36</f>
        <v>33</v>
      </c>
      <c r="X8" s="153">
        <f>統計tmp!D36</f>
        <v>0</v>
      </c>
      <c r="Y8" s="153">
        <f>統計tmp!E36</f>
        <v>0</v>
      </c>
      <c r="Z8" s="153">
        <f>統計tmp!F36</f>
        <v>5</v>
      </c>
      <c r="AA8" s="153">
        <f>統計tmp!G36</f>
        <v>0</v>
      </c>
      <c r="AB8" s="153">
        <f>統計tmp!H36</f>
        <v>0</v>
      </c>
      <c r="AC8" s="153">
        <f>統計tmp!I36</f>
        <v>0</v>
      </c>
      <c r="AD8" s="617">
        <f>統計tmp!J36</f>
        <v>38</v>
      </c>
      <c r="AE8" s="617">
        <f>統計tmp!K36</f>
        <v>33</v>
      </c>
      <c r="AF8" s="618">
        <f t="shared" si="1"/>
        <v>0.86842105263157898</v>
      </c>
    </row>
    <row r="9" spans="1:32" x14ac:dyDescent="0.3">
      <c r="A9" s="153" t="str">
        <f>IF(統計tmp!A9=0,"",統計tmp!A9)</f>
        <v>4.批次作業</v>
      </c>
      <c r="B9" s="153">
        <f>統計tmp!B9</f>
        <v>0</v>
      </c>
      <c r="C9" s="153">
        <f>統計tmp!C9</f>
        <v>0</v>
      </c>
      <c r="D9" s="153">
        <f>統計tmp!D9</f>
        <v>0</v>
      </c>
      <c r="E9" s="153">
        <f>統計tmp!E9</f>
        <v>0</v>
      </c>
      <c r="F9" s="153">
        <f>統計tmp!F9</f>
        <v>20</v>
      </c>
      <c r="G9" s="153">
        <f>統計tmp!G9</f>
        <v>20</v>
      </c>
      <c r="H9" s="153">
        <f>統計tmp!H9</f>
        <v>46</v>
      </c>
      <c r="I9" s="153">
        <f>統計tmp!I9</f>
        <v>45</v>
      </c>
      <c r="J9" s="153">
        <f>統計tmp!J9</f>
        <v>10</v>
      </c>
      <c r="K9" s="153">
        <f>統計tmp!K9</f>
        <v>10</v>
      </c>
      <c r="L9" s="617">
        <f>統計tmp!L9</f>
        <v>76</v>
      </c>
      <c r="M9" s="617">
        <f>統計tmp!M9</f>
        <v>75</v>
      </c>
      <c r="N9" s="618">
        <f t="shared" si="0"/>
        <v>0.98684210526315785</v>
      </c>
      <c r="U9" s="153" t="str">
        <f>統計tmp!A37</f>
        <v>4.批次作業</v>
      </c>
      <c r="V9" s="153">
        <f>統計tmp!B37</f>
        <v>75</v>
      </c>
      <c r="W9" s="153">
        <f>統計tmp!C37</f>
        <v>75</v>
      </c>
      <c r="X9" s="153">
        <f>統計tmp!D37</f>
        <v>1</v>
      </c>
      <c r="Y9" s="153">
        <f>統計tmp!E37</f>
        <v>0</v>
      </c>
      <c r="Z9" s="153">
        <f>統計tmp!F37</f>
        <v>0</v>
      </c>
      <c r="AA9" s="153">
        <f>統計tmp!G37</f>
        <v>0</v>
      </c>
      <c r="AB9" s="153">
        <f>統計tmp!H37</f>
        <v>0</v>
      </c>
      <c r="AC9" s="153">
        <f>統計tmp!I37</f>
        <v>0</v>
      </c>
      <c r="AD9" s="617">
        <f>統計tmp!J37</f>
        <v>76</v>
      </c>
      <c r="AE9" s="617">
        <f>統計tmp!K37</f>
        <v>75</v>
      </c>
      <c r="AF9" s="618">
        <f t="shared" si="1"/>
        <v>0.98684210526315785</v>
      </c>
    </row>
    <row r="10" spans="1:32" x14ac:dyDescent="0.3">
      <c r="A10" s="153" t="str">
        <f>IF(統計tmp!A10=0,"",統計tmp!A10)</f>
        <v xml:space="preserve">5.管理性作業 </v>
      </c>
      <c r="B10" s="153">
        <f>統計tmp!B10</f>
        <v>0</v>
      </c>
      <c r="C10" s="153">
        <f>統計tmp!C10</f>
        <v>0</v>
      </c>
      <c r="D10" s="153">
        <f>統計tmp!D10</f>
        <v>26</v>
      </c>
      <c r="E10" s="153">
        <f>統計tmp!E10</f>
        <v>26</v>
      </c>
      <c r="F10" s="153">
        <f>統計tmp!F10</f>
        <v>27</v>
      </c>
      <c r="G10" s="153">
        <f>統計tmp!G10</f>
        <v>26</v>
      </c>
      <c r="H10" s="153">
        <f>統計tmp!H10</f>
        <v>19</v>
      </c>
      <c r="I10" s="153">
        <f>統計tmp!I10</f>
        <v>13</v>
      </c>
      <c r="J10" s="153">
        <f>統計tmp!J10</f>
        <v>15</v>
      </c>
      <c r="K10" s="153">
        <f>統計tmp!K10</f>
        <v>0</v>
      </c>
      <c r="L10" s="617">
        <f>統計tmp!L10</f>
        <v>87</v>
      </c>
      <c r="M10" s="617">
        <f>統計tmp!M10</f>
        <v>65</v>
      </c>
      <c r="N10" s="618">
        <f t="shared" si="0"/>
        <v>0.74712643678160917</v>
      </c>
      <c r="U10" s="153" t="str">
        <f>統計tmp!A38</f>
        <v xml:space="preserve">5.管理性作業 </v>
      </c>
      <c r="V10" s="153">
        <f>統計tmp!B38</f>
        <v>20</v>
      </c>
      <c r="W10" s="153">
        <f>統計tmp!C38</f>
        <v>20</v>
      </c>
      <c r="X10" s="153">
        <f>統計tmp!D38</f>
        <v>0</v>
      </c>
      <c r="Y10" s="153">
        <f>統計tmp!E38</f>
        <v>0</v>
      </c>
      <c r="Z10" s="153">
        <f>統計tmp!F38</f>
        <v>48</v>
      </c>
      <c r="AA10" s="153">
        <f>統計tmp!G38</f>
        <v>0</v>
      </c>
      <c r="AB10" s="153">
        <f>統計tmp!H38</f>
        <v>19</v>
      </c>
      <c r="AC10" s="153">
        <f>統計tmp!I38</f>
        <v>0</v>
      </c>
      <c r="AD10" s="617">
        <f>統計tmp!J38</f>
        <v>87</v>
      </c>
      <c r="AE10" s="617">
        <f>統計tmp!K38</f>
        <v>20</v>
      </c>
      <c r="AF10" s="618">
        <f t="shared" si="1"/>
        <v>0.22988505747126436</v>
      </c>
    </row>
    <row r="11" spans="1:32" x14ac:dyDescent="0.3">
      <c r="A11" s="153" t="str">
        <f>IF(統計tmp!A11=0,"",統計tmp!A11)</f>
        <v>6.共同作業</v>
      </c>
      <c r="B11" s="153">
        <f>統計tmp!B11</f>
        <v>0</v>
      </c>
      <c r="C11" s="153">
        <f>統計tmp!C11</f>
        <v>0</v>
      </c>
      <c r="D11" s="153">
        <f>統計tmp!D11</f>
        <v>50</v>
      </c>
      <c r="E11" s="153">
        <f>統計tmp!E11</f>
        <v>50</v>
      </c>
      <c r="F11" s="153">
        <f>統計tmp!F11</f>
        <v>39</v>
      </c>
      <c r="G11" s="153">
        <f>統計tmp!G11</f>
        <v>39</v>
      </c>
      <c r="H11" s="153">
        <f>統計tmp!H11</f>
        <v>16</v>
      </c>
      <c r="I11" s="153">
        <f>統計tmp!I11</f>
        <v>6</v>
      </c>
      <c r="J11" s="153">
        <f>統計tmp!J11</f>
        <v>0</v>
      </c>
      <c r="K11" s="153">
        <f>統計tmp!K11</f>
        <v>0</v>
      </c>
      <c r="L11" s="617">
        <f>統計tmp!L11</f>
        <v>105</v>
      </c>
      <c r="M11" s="617">
        <f>統計tmp!M11</f>
        <v>95</v>
      </c>
      <c r="N11" s="618">
        <f t="shared" si="0"/>
        <v>0.90476190476190477</v>
      </c>
      <c r="U11" s="153" t="str">
        <f>統計tmp!A39</f>
        <v>6.共同作業</v>
      </c>
      <c r="V11" s="153">
        <f>統計tmp!B39</f>
        <v>94</v>
      </c>
      <c r="W11" s="153">
        <f>統計tmp!C39</f>
        <v>94</v>
      </c>
      <c r="X11" s="153">
        <f>統計tmp!D39</f>
        <v>4</v>
      </c>
      <c r="Y11" s="153">
        <f>統計tmp!E39</f>
        <v>4</v>
      </c>
      <c r="Z11" s="153">
        <f>統計tmp!F39</f>
        <v>7</v>
      </c>
      <c r="AA11" s="153">
        <f>統計tmp!G39</f>
        <v>0</v>
      </c>
      <c r="AB11" s="153">
        <f>統計tmp!H39</f>
        <v>0</v>
      </c>
      <c r="AC11" s="153">
        <f>統計tmp!I39</f>
        <v>0</v>
      </c>
      <c r="AD11" s="617">
        <f>統計tmp!J39</f>
        <v>105</v>
      </c>
      <c r="AE11" s="617">
        <f>統計tmp!K39</f>
        <v>98</v>
      </c>
      <c r="AF11" s="618">
        <f t="shared" si="1"/>
        <v>0.93333333333333335</v>
      </c>
    </row>
    <row r="12" spans="1:32" x14ac:dyDescent="0.3">
      <c r="A12" s="153" t="str">
        <f>IF(統計tmp!A12=0,"",統計tmp!A12)</f>
        <v>7.介接外部系統</v>
      </c>
      <c r="B12" s="153">
        <f>統計tmp!B12</f>
        <v>0</v>
      </c>
      <c r="C12" s="153">
        <f>統計tmp!C12</f>
        <v>0</v>
      </c>
      <c r="D12" s="153">
        <f>統計tmp!D12</f>
        <v>0</v>
      </c>
      <c r="E12" s="153">
        <f>統計tmp!E12</f>
        <v>0</v>
      </c>
      <c r="F12" s="153">
        <f>統計tmp!F12</f>
        <v>3</v>
      </c>
      <c r="G12" s="153">
        <f>統計tmp!G12</f>
        <v>3</v>
      </c>
      <c r="H12" s="153">
        <f>統計tmp!H12</f>
        <v>0</v>
      </c>
      <c r="I12" s="153">
        <f>統計tmp!I12</f>
        <v>0</v>
      </c>
      <c r="J12" s="153">
        <f>統計tmp!J12</f>
        <v>10</v>
      </c>
      <c r="K12" s="153">
        <f>統計tmp!K12</f>
        <v>6</v>
      </c>
      <c r="L12" s="617">
        <f>統計tmp!L12</f>
        <v>13</v>
      </c>
      <c r="M12" s="617">
        <f>統計tmp!M12</f>
        <v>9</v>
      </c>
      <c r="N12" s="618">
        <f t="shared" si="0"/>
        <v>0.69230769230769229</v>
      </c>
      <c r="U12" s="153" t="str">
        <f>統計tmp!A40</f>
        <v>7.介接外部系統</v>
      </c>
      <c r="V12" s="153">
        <f>統計tmp!B40</f>
        <v>0</v>
      </c>
      <c r="W12" s="153">
        <f>統計tmp!C40</f>
        <v>0</v>
      </c>
      <c r="X12" s="153">
        <f>統計tmp!D40</f>
        <v>0</v>
      </c>
      <c r="Y12" s="153">
        <f>統計tmp!E40</f>
        <v>0</v>
      </c>
      <c r="Z12" s="153">
        <f>統計tmp!F40</f>
        <v>3</v>
      </c>
      <c r="AA12" s="153">
        <f>統計tmp!G40</f>
        <v>0</v>
      </c>
      <c r="AB12" s="153">
        <f>統計tmp!H40</f>
        <v>10</v>
      </c>
      <c r="AC12" s="153">
        <f>統計tmp!I40</f>
        <v>0</v>
      </c>
      <c r="AD12" s="617">
        <f>統計tmp!J40</f>
        <v>13</v>
      </c>
      <c r="AE12" s="617">
        <f>統計tmp!K40</f>
        <v>0</v>
      </c>
      <c r="AF12" s="618">
        <f t="shared" si="1"/>
        <v>0</v>
      </c>
    </row>
    <row r="13" spans="1:32" x14ac:dyDescent="0.3">
      <c r="A13" s="153" t="str">
        <f>IF(統計tmp!A13=0,"",統計tmp!A13)</f>
        <v>8.遵循法令作業</v>
      </c>
      <c r="B13" s="153">
        <f>統計tmp!B13</f>
        <v>0</v>
      </c>
      <c r="C13" s="153">
        <f>統計tmp!C13</f>
        <v>0</v>
      </c>
      <c r="D13" s="153">
        <f>統計tmp!D13</f>
        <v>0</v>
      </c>
      <c r="E13" s="153">
        <f>統計tmp!E13</f>
        <v>0</v>
      </c>
      <c r="F13" s="153">
        <f>統計tmp!F13</f>
        <v>78</v>
      </c>
      <c r="G13" s="153">
        <f>統計tmp!G13</f>
        <v>39</v>
      </c>
      <c r="H13" s="153">
        <f>統計tmp!H13</f>
        <v>18</v>
      </c>
      <c r="I13" s="153">
        <f>統計tmp!I13</f>
        <v>12</v>
      </c>
      <c r="J13" s="153">
        <f>統計tmp!J13</f>
        <v>40</v>
      </c>
      <c r="K13" s="153">
        <f>統計tmp!K13</f>
        <v>2</v>
      </c>
      <c r="L13" s="617">
        <f>統計tmp!L13</f>
        <v>136</v>
      </c>
      <c r="M13" s="617">
        <f>統計tmp!M13</f>
        <v>53</v>
      </c>
      <c r="N13" s="618">
        <f t="shared" si="0"/>
        <v>0.38970588235294118</v>
      </c>
      <c r="U13" s="153" t="str">
        <f>統計tmp!A41</f>
        <v>8.遵循法令作業</v>
      </c>
      <c r="V13" s="153">
        <f>統計tmp!B41</f>
        <v>6</v>
      </c>
      <c r="W13" s="153">
        <f>統計tmp!C41</f>
        <v>6</v>
      </c>
      <c r="X13" s="153">
        <f>統計tmp!D41</f>
        <v>78</v>
      </c>
      <c r="Y13" s="153">
        <f>統計tmp!E41</f>
        <v>0</v>
      </c>
      <c r="Z13" s="153">
        <f>統計tmp!F41</f>
        <v>13</v>
      </c>
      <c r="AA13" s="153">
        <f>統計tmp!G41</f>
        <v>0</v>
      </c>
      <c r="AB13" s="153">
        <f>統計tmp!H41</f>
        <v>39</v>
      </c>
      <c r="AC13" s="153">
        <f>統計tmp!I41</f>
        <v>0</v>
      </c>
      <c r="AD13" s="617">
        <f>統計tmp!J41</f>
        <v>136</v>
      </c>
      <c r="AE13" s="617">
        <f>統計tmp!K41</f>
        <v>6</v>
      </c>
      <c r="AF13" s="618">
        <f t="shared" si="1"/>
        <v>4.4117647058823532E-2</v>
      </c>
    </row>
    <row r="14" spans="1:32" x14ac:dyDescent="0.3">
      <c r="A14" s="153" t="str">
        <f>IF(統計tmp!A14=0,"",統計tmp!A14)</f>
        <v xml:space="preserve">9.報表作業 </v>
      </c>
      <c r="B14" s="153">
        <f>統計tmp!B14</f>
        <v>0</v>
      </c>
      <c r="C14" s="153">
        <f>統計tmp!C14</f>
        <v>0</v>
      </c>
      <c r="D14" s="153">
        <f>統計tmp!D14</f>
        <v>0</v>
      </c>
      <c r="E14" s="153">
        <f>統計tmp!E14</f>
        <v>0</v>
      </c>
      <c r="F14" s="153">
        <f>統計tmp!F14</f>
        <v>0</v>
      </c>
      <c r="G14" s="153">
        <f>統計tmp!G14</f>
        <v>0</v>
      </c>
      <c r="H14" s="153">
        <f>統計tmp!H14</f>
        <v>1</v>
      </c>
      <c r="I14" s="153">
        <f>統計tmp!I14</f>
        <v>1</v>
      </c>
      <c r="J14" s="153">
        <f>統計tmp!J14</f>
        <v>0</v>
      </c>
      <c r="K14" s="153">
        <f>統計tmp!K14</f>
        <v>0</v>
      </c>
      <c r="L14" s="617">
        <f>統計tmp!L14</f>
        <v>1</v>
      </c>
      <c r="M14" s="617">
        <f>統計tmp!M14</f>
        <v>1</v>
      </c>
      <c r="N14" s="618">
        <f t="shared" si="0"/>
        <v>1</v>
      </c>
      <c r="U14" s="153" t="str">
        <f>統計tmp!A42</f>
        <v xml:space="preserve">9.報表作業 </v>
      </c>
      <c r="V14" s="153">
        <f>統計tmp!B42</f>
        <v>1</v>
      </c>
      <c r="W14" s="153">
        <f>統計tmp!C42</f>
        <v>1</v>
      </c>
      <c r="X14" s="153">
        <f>統計tmp!D42</f>
        <v>0</v>
      </c>
      <c r="Y14" s="153">
        <f>統計tmp!E42</f>
        <v>0</v>
      </c>
      <c r="Z14" s="153">
        <f>統計tmp!F42</f>
        <v>0</v>
      </c>
      <c r="AA14" s="153">
        <f>統計tmp!G42</f>
        <v>0</v>
      </c>
      <c r="AB14" s="153">
        <f>統計tmp!H42</f>
        <v>0</v>
      </c>
      <c r="AC14" s="153">
        <f>統計tmp!I42</f>
        <v>0</v>
      </c>
      <c r="AD14" s="617">
        <f>統計tmp!J42</f>
        <v>1</v>
      </c>
      <c r="AE14" s="617">
        <f>統計tmp!K42</f>
        <v>1</v>
      </c>
      <c r="AF14" s="618">
        <f t="shared" si="1"/>
        <v>1</v>
      </c>
    </row>
    <row r="15" spans="1:32" x14ac:dyDescent="0.3">
      <c r="A15" s="153" t="str">
        <f>IF(統計tmp!A15=0,"",統計tmp!A15)</f>
        <v>LC共同作業</v>
      </c>
      <c r="B15" s="153">
        <f>統計tmp!B15</f>
        <v>0</v>
      </c>
      <c r="C15" s="153">
        <f>統計tmp!C15</f>
        <v>0</v>
      </c>
      <c r="D15" s="153">
        <f>統計tmp!D15</f>
        <v>0</v>
      </c>
      <c r="E15" s="153">
        <f>統計tmp!E15</f>
        <v>0</v>
      </c>
      <c r="F15" s="153">
        <f>統計tmp!F15</f>
        <v>0</v>
      </c>
      <c r="G15" s="153">
        <f>統計tmp!G15</f>
        <v>0</v>
      </c>
      <c r="H15" s="153">
        <f>統計tmp!H15</f>
        <v>12</v>
      </c>
      <c r="I15" s="153">
        <f>統計tmp!I15</f>
        <v>0</v>
      </c>
      <c r="J15" s="153">
        <f>統計tmp!J15</f>
        <v>0</v>
      </c>
      <c r="K15" s="153">
        <f>統計tmp!K15</f>
        <v>0</v>
      </c>
      <c r="L15" s="617">
        <f>統計tmp!L15</f>
        <v>12</v>
      </c>
      <c r="M15" s="617">
        <f>統計tmp!M15</f>
        <v>0</v>
      </c>
      <c r="N15" s="618">
        <f t="shared" si="0"/>
        <v>0</v>
      </c>
      <c r="U15" s="153" t="str">
        <f>統計tmp!A43</f>
        <v>LC共同作業</v>
      </c>
      <c r="V15" s="153">
        <f>統計tmp!B43</f>
        <v>6</v>
      </c>
      <c r="W15" s="153">
        <f>統計tmp!C43</f>
        <v>6</v>
      </c>
      <c r="X15" s="153">
        <f>統計tmp!D43</f>
        <v>0</v>
      </c>
      <c r="Y15" s="153">
        <f>統計tmp!E43</f>
        <v>0</v>
      </c>
      <c r="Z15" s="153">
        <f>統計tmp!F43</f>
        <v>6</v>
      </c>
      <c r="AA15" s="153">
        <f>統計tmp!G43</f>
        <v>0</v>
      </c>
      <c r="AB15" s="153">
        <f>統計tmp!H43</f>
        <v>0</v>
      </c>
      <c r="AC15" s="153">
        <f>統計tmp!I43</f>
        <v>0</v>
      </c>
      <c r="AD15" s="617">
        <f>統計tmp!J43</f>
        <v>12</v>
      </c>
      <c r="AE15" s="617">
        <f>統計tmp!K43</f>
        <v>6</v>
      </c>
      <c r="AF15" s="618">
        <f t="shared" si="1"/>
        <v>0.5</v>
      </c>
    </row>
    <row r="16" spans="1:32" x14ac:dyDescent="0.3">
      <c r="A16" s="620" t="str">
        <f>IF(統計tmp!A16=0,"",統計tmp!A16)</f>
        <v>總計</v>
      </c>
      <c r="B16" s="620">
        <f>統計tmp!B16</f>
        <v>44</v>
      </c>
      <c r="C16" s="620">
        <f>統計tmp!C16</f>
        <v>44</v>
      </c>
      <c r="D16" s="620">
        <f>統計tmp!D16</f>
        <v>108</v>
      </c>
      <c r="E16" s="620">
        <f>統計tmp!E16</f>
        <v>108</v>
      </c>
      <c r="F16" s="620">
        <f>統計tmp!F16</f>
        <v>184</v>
      </c>
      <c r="G16" s="620">
        <f>統計tmp!G16</f>
        <v>144</v>
      </c>
      <c r="H16" s="620">
        <f>統計tmp!H16</f>
        <v>151</v>
      </c>
      <c r="I16" s="620">
        <f>統計tmp!I16</f>
        <v>89</v>
      </c>
      <c r="J16" s="620">
        <f>統計tmp!J16</f>
        <v>75</v>
      </c>
      <c r="K16" s="620">
        <f>統計tmp!K16</f>
        <v>18</v>
      </c>
      <c r="L16" s="622">
        <f>統計tmp!L16</f>
        <v>562</v>
      </c>
      <c r="M16" s="622">
        <f>統計tmp!M16</f>
        <v>403</v>
      </c>
      <c r="N16" s="623">
        <f t="shared" si="0"/>
        <v>0.7170818505338078</v>
      </c>
      <c r="U16" s="365" t="str">
        <f>統計tmp!A44</f>
        <v>總計</v>
      </c>
      <c r="V16" s="365">
        <f>統計tmp!B44</f>
        <v>322</v>
      </c>
      <c r="W16" s="365">
        <f>統計tmp!C44</f>
        <v>322</v>
      </c>
      <c r="X16" s="365">
        <f>統計tmp!D44</f>
        <v>90</v>
      </c>
      <c r="Y16" s="365">
        <f>統計tmp!E44</f>
        <v>4</v>
      </c>
      <c r="Z16" s="365">
        <f>統計tmp!F44</f>
        <v>82</v>
      </c>
      <c r="AA16" s="365">
        <f>統計tmp!G44</f>
        <v>0</v>
      </c>
      <c r="AB16" s="365">
        <f>統計tmp!H44</f>
        <v>68</v>
      </c>
      <c r="AC16" s="365">
        <f>統計tmp!I44</f>
        <v>0</v>
      </c>
      <c r="AD16" s="617">
        <f>統計tmp!J44</f>
        <v>562</v>
      </c>
      <c r="AE16" s="617">
        <f>統計tmp!K44</f>
        <v>326</v>
      </c>
      <c r="AF16" s="618">
        <f t="shared" si="1"/>
        <v>0.58007117437722422</v>
      </c>
    </row>
    <row r="17" spans="1:32" x14ac:dyDescent="0.3">
      <c r="AF17" s="267"/>
    </row>
    <row r="18" spans="1:32" s="267" customFormat="1" x14ac:dyDescent="0.3">
      <c r="N18" s="597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</row>
    <row r="19" spans="1:32" s="267" customFormat="1" x14ac:dyDescent="0.3">
      <c r="N19" s="597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</row>
    <row r="20" spans="1:32" s="267" customFormat="1" x14ac:dyDescent="0.3">
      <c r="N20" s="597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</row>
    <row r="21" spans="1:32" s="267" customFormat="1" x14ac:dyDescent="0.3">
      <c r="N21" s="597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/>
    </row>
    <row r="23" spans="1:32" x14ac:dyDescent="0.3">
      <c r="A23" s="97" t="s">
        <v>3149</v>
      </c>
      <c r="U23" s="97" t="s">
        <v>3149</v>
      </c>
    </row>
    <row r="24" spans="1:32" x14ac:dyDescent="0.3">
      <c r="A24" s="620" t="s">
        <v>3143</v>
      </c>
      <c r="B24" s="620">
        <v>2021</v>
      </c>
      <c r="C24" s="620" t="s">
        <v>2453</v>
      </c>
      <c r="D24" s="621" t="s">
        <v>3135</v>
      </c>
      <c r="E24" s="621" t="s">
        <v>2453</v>
      </c>
      <c r="F24" s="621" t="s">
        <v>3136</v>
      </c>
      <c r="G24" s="621" t="s">
        <v>2453</v>
      </c>
      <c r="H24" s="621" t="s">
        <v>3137</v>
      </c>
      <c r="I24" s="621" t="s">
        <v>2453</v>
      </c>
      <c r="J24" s="621" t="s">
        <v>3138</v>
      </c>
      <c r="K24" s="621" t="s">
        <v>2453</v>
      </c>
      <c r="L24" s="622" t="s">
        <v>2309</v>
      </c>
      <c r="M24" s="622"/>
      <c r="N24" s="622"/>
      <c r="U24" s="620" t="s">
        <v>3151</v>
      </c>
      <c r="V24" s="620">
        <v>2021</v>
      </c>
      <c r="W24" s="621"/>
      <c r="X24" s="629" t="s">
        <v>3154</v>
      </c>
      <c r="Y24" s="621"/>
      <c r="Z24" s="630" t="s">
        <v>3155</v>
      </c>
      <c r="AA24" s="621"/>
      <c r="AB24" s="630" t="s">
        <v>3156</v>
      </c>
      <c r="AC24" s="621"/>
      <c r="AD24" s="631" t="s">
        <v>2309</v>
      </c>
      <c r="AE24" s="631"/>
      <c r="AF24" s="632"/>
    </row>
    <row r="25" spans="1:32" x14ac:dyDescent="0.3">
      <c r="A25" s="620" t="s">
        <v>21</v>
      </c>
      <c r="B25" s="620" t="s">
        <v>3147</v>
      </c>
      <c r="C25" s="620" t="s">
        <v>3148</v>
      </c>
      <c r="D25" s="620" t="s">
        <v>2173</v>
      </c>
      <c r="E25" s="620" t="s">
        <v>2174</v>
      </c>
      <c r="F25" s="620" t="s">
        <v>2173</v>
      </c>
      <c r="G25" s="620" t="s">
        <v>2174</v>
      </c>
      <c r="H25" s="620" t="s">
        <v>2173</v>
      </c>
      <c r="I25" s="620" t="s">
        <v>2174</v>
      </c>
      <c r="J25" s="620" t="s">
        <v>2173</v>
      </c>
      <c r="K25" s="620" t="s">
        <v>2174</v>
      </c>
      <c r="L25" s="622" t="s">
        <v>3145</v>
      </c>
      <c r="M25" s="622" t="s">
        <v>3146</v>
      </c>
      <c r="N25" s="623" t="s">
        <v>3144</v>
      </c>
      <c r="U25" s="620" t="s">
        <v>21</v>
      </c>
      <c r="V25" s="633" t="s">
        <v>2173</v>
      </c>
      <c r="W25" s="633" t="s">
        <v>2174</v>
      </c>
      <c r="X25" s="633" t="s">
        <v>2173</v>
      </c>
      <c r="Y25" s="633" t="s">
        <v>2174</v>
      </c>
      <c r="Z25" s="633" t="s">
        <v>2173</v>
      </c>
      <c r="AA25" s="633" t="s">
        <v>2174</v>
      </c>
      <c r="AB25" s="633" t="s">
        <v>2173</v>
      </c>
      <c r="AC25" s="633" t="s">
        <v>2174</v>
      </c>
      <c r="AD25" s="634" t="s">
        <v>2173</v>
      </c>
      <c r="AE25" s="634" t="s">
        <v>2174</v>
      </c>
      <c r="AF25" s="634" t="s">
        <v>2325</v>
      </c>
    </row>
    <row r="26" spans="1:32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12</v>
      </c>
      <c r="J26" s="153">
        <v>0</v>
      </c>
      <c r="K26" s="153">
        <v>0</v>
      </c>
      <c r="L26" s="617">
        <v>15</v>
      </c>
      <c r="M26" s="617">
        <v>12</v>
      </c>
      <c r="N26" s="618">
        <v>0.8</v>
      </c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617">
        <v>15</v>
      </c>
      <c r="AE26" s="617">
        <v>15</v>
      </c>
      <c r="AF26" s="618">
        <v>1</v>
      </c>
    </row>
    <row r="27" spans="1:32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17">
        <v>79</v>
      </c>
      <c r="M27" s="617">
        <v>79</v>
      </c>
      <c r="N27" s="618">
        <v>1</v>
      </c>
      <c r="U27" s="153" t="s">
        <v>66</v>
      </c>
      <c r="V27" s="153">
        <v>72</v>
      </c>
      <c r="W27" s="153">
        <v>72</v>
      </c>
      <c r="X27" s="153">
        <v>7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617">
        <v>79</v>
      </c>
      <c r="AE27" s="617">
        <v>72</v>
      </c>
      <c r="AF27" s="618">
        <v>0.91139240506329111</v>
      </c>
    </row>
    <row r="28" spans="1:32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0</v>
      </c>
      <c r="J28" s="153">
        <v>0</v>
      </c>
      <c r="K28" s="153">
        <v>0</v>
      </c>
      <c r="L28" s="617">
        <v>38</v>
      </c>
      <c r="M28" s="617">
        <v>14</v>
      </c>
      <c r="N28" s="618">
        <v>0.36842105263157893</v>
      </c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5</v>
      </c>
      <c r="AA28" s="153">
        <v>0</v>
      </c>
      <c r="AB28" s="153">
        <v>0</v>
      </c>
      <c r="AC28" s="153">
        <v>0</v>
      </c>
      <c r="AD28" s="617">
        <v>38</v>
      </c>
      <c r="AE28" s="617">
        <v>33</v>
      </c>
      <c r="AF28" s="618">
        <v>0.86842105263157898</v>
      </c>
    </row>
    <row r="29" spans="1:32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45</v>
      </c>
      <c r="J29" s="153">
        <v>10</v>
      </c>
      <c r="K29" s="153">
        <v>10</v>
      </c>
      <c r="L29" s="617">
        <v>76</v>
      </c>
      <c r="M29" s="617">
        <v>75</v>
      </c>
      <c r="N29" s="618">
        <v>0.98684210526315785</v>
      </c>
      <c r="U29" s="153" t="s">
        <v>68</v>
      </c>
      <c r="V29" s="153">
        <v>75</v>
      </c>
      <c r="W29" s="153">
        <v>75</v>
      </c>
      <c r="X29" s="153">
        <v>1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617">
        <v>76</v>
      </c>
      <c r="AE29" s="617">
        <v>75</v>
      </c>
      <c r="AF29" s="618">
        <v>0.98684210526315785</v>
      </c>
    </row>
    <row r="30" spans="1:32" x14ac:dyDescent="0.3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26</v>
      </c>
      <c r="H30" s="153">
        <v>19</v>
      </c>
      <c r="I30" s="153">
        <v>13</v>
      </c>
      <c r="J30" s="153">
        <v>15</v>
      </c>
      <c r="K30" s="153">
        <v>0</v>
      </c>
      <c r="L30" s="617">
        <v>87</v>
      </c>
      <c r="M30" s="617">
        <v>65</v>
      </c>
      <c r="N30" s="618">
        <v>0.74712643678160917</v>
      </c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0</v>
      </c>
      <c r="AB30" s="153">
        <v>19</v>
      </c>
      <c r="AC30" s="153">
        <v>0</v>
      </c>
      <c r="AD30" s="617">
        <v>87</v>
      </c>
      <c r="AE30" s="617">
        <v>20</v>
      </c>
      <c r="AF30" s="618">
        <v>0.22988505747126436</v>
      </c>
    </row>
    <row r="31" spans="1:32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6</v>
      </c>
      <c r="J31" s="153">
        <v>0</v>
      </c>
      <c r="K31" s="153">
        <v>0</v>
      </c>
      <c r="L31" s="617">
        <v>105</v>
      </c>
      <c r="M31" s="617">
        <v>95</v>
      </c>
      <c r="N31" s="618">
        <v>0.90476190476190477</v>
      </c>
      <c r="U31" s="153" t="s">
        <v>70</v>
      </c>
      <c r="V31" s="153">
        <v>94</v>
      </c>
      <c r="W31" s="153">
        <v>94</v>
      </c>
      <c r="X31" s="153">
        <v>4</v>
      </c>
      <c r="Y31" s="153">
        <v>4</v>
      </c>
      <c r="Z31" s="153">
        <v>7</v>
      </c>
      <c r="AA31" s="153">
        <v>0</v>
      </c>
      <c r="AB31" s="153">
        <v>0</v>
      </c>
      <c r="AC31" s="153">
        <v>0</v>
      </c>
      <c r="AD31" s="617">
        <v>105</v>
      </c>
      <c r="AE31" s="617">
        <v>98</v>
      </c>
      <c r="AF31" s="618">
        <v>0.93333333333333335</v>
      </c>
    </row>
    <row r="32" spans="1:32" x14ac:dyDescent="0.3">
      <c r="A32" s="153" t="s">
        <v>71</v>
      </c>
      <c r="B32" s="153">
        <v>0</v>
      </c>
      <c r="C32" s="153">
        <v>0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6</v>
      </c>
      <c r="L32" s="617">
        <v>13</v>
      </c>
      <c r="M32" s="617">
        <v>9</v>
      </c>
      <c r="N32" s="618">
        <v>0.69230769230769229</v>
      </c>
      <c r="U32" s="153" t="s">
        <v>71</v>
      </c>
      <c r="V32" s="153">
        <v>0</v>
      </c>
      <c r="W32" s="153">
        <v>0</v>
      </c>
      <c r="X32" s="153">
        <v>0</v>
      </c>
      <c r="Y32" s="153">
        <v>0</v>
      </c>
      <c r="Z32" s="153">
        <v>3</v>
      </c>
      <c r="AA32" s="153">
        <v>0</v>
      </c>
      <c r="AB32" s="153">
        <v>10</v>
      </c>
      <c r="AC32" s="153">
        <v>0</v>
      </c>
      <c r="AD32" s="617">
        <v>13</v>
      </c>
      <c r="AE32" s="617">
        <v>0</v>
      </c>
      <c r="AF32" s="618">
        <v>0</v>
      </c>
    </row>
    <row r="33" spans="1:32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39</v>
      </c>
      <c r="H33" s="153">
        <v>18</v>
      </c>
      <c r="I33" s="153">
        <v>12</v>
      </c>
      <c r="J33" s="153">
        <v>40</v>
      </c>
      <c r="K33" s="153">
        <v>2</v>
      </c>
      <c r="L33" s="617">
        <v>136</v>
      </c>
      <c r="M33" s="617">
        <v>53</v>
      </c>
      <c r="N33" s="618">
        <v>0.38970588235294118</v>
      </c>
      <c r="U33" s="153" t="s">
        <v>72</v>
      </c>
      <c r="V33" s="153">
        <v>6</v>
      </c>
      <c r="W33" s="153">
        <v>6</v>
      </c>
      <c r="X33" s="153">
        <v>78</v>
      </c>
      <c r="Y33" s="153">
        <v>0</v>
      </c>
      <c r="Z33" s="153">
        <v>13</v>
      </c>
      <c r="AA33" s="153">
        <v>0</v>
      </c>
      <c r="AB33" s="153">
        <v>39</v>
      </c>
      <c r="AC33" s="153">
        <v>0</v>
      </c>
      <c r="AD33" s="617">
        <v>136</v>
      </c>
      <c r="AE33" s="617">
        <v>6</v>
      </c>
      <c r="AF33" s="618">
        <v>4.4117647058823532E-2</v>
      </c>
    </row>
    <row r="34" spans="1:32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17">
        <v>1</v>
      </c>
      <c r="M34" s="617">
        <v>1</v>
      </c>
      <c r="N34" s="618">
        <v>1</v>
      </c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617">
        <v>1</v>
      </c>
      <c r="AE34" s="617">
        <v>1</v>
      </c>
      <c r="AF34" s="618">
        <v>1</v>
      </c>
    </row>
    <row r="35" spans="1:32" x14ac:dyDescent="0.3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0</v>
      </c>
      <c r="J35" s="153">
        <v>0</v>
      </c>
      <c r="K35" s="153">
        <v>0</v>
      </c>
      <c r="L35" s="617">
        <v>12</v>
      </c>
      <c r="M35" s="617">
        <v>0</v>
      </c>
      <c r="N35" s="618">
        <v>0</v>
      </c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617">
        <v>12</v>
      </c>
      <c r="AE35" s="617">
        <v>6</v>
      </c>
      <c r="AF35" s="618">
        <v>0.5</v>
      </c>
    </row>
    <row r="36" spans="1:32" x14ac:dyDescent="0.3">
      <c r="A36" s="620" t="s">
        <v>45</v>
      </c>
      <c r="B36" s="620">
        <v>44</v>
      </c>
      <c r="C36" s="620">
        <v>44</v>
      </c>
      <c r="D36" s="620">
        <v>108</v>
      </c>
      <c r="E36" s="620">
        <v>108</v>
      </c>
      <c r="F36" s="620">
        <v>184</v>
      </c>
      <c r="G36" s="620">
        <v>144</v>
      </c>
      <c r="H36" s="620">
        <v>151</v>
      </c>
      <c r="I36" s="620">
        <v>89</v>
      </c>
      <c r="J36" s="620">
        <v>75</v>
      </c>
      <c r="K36" s="620">
        <v>18</v>
      </c>
      <c r="L36" s="622">
        <v>562</v>
      </c>
      <c r="M36" s="622">
        <v>403</v>
      </c>
      <c r="N36" s="623">
        <v>0.7170818505338078</v>
      </c>
      <c r="U36" s="620" t="s">
        <v>45</v>
      </c>
      <c r="V36" s="620">
        <v>322</v>
      </c>
      <c r="W36" s="620">
        <v>322</v>
      </c>
      <c r="X36" s="620">
        <v>90</v>
      </c>
      <c r="Y36" s="620">
        <v>4</v>
      </c>
      <c r="Z36" s="620">
        <v>82</v>
      </c>
      <c r="AA36" s="620">
        <v>0</v>
      </c>
      <c r="AB36" s="620">
        <v>68</v>
      </c>
      <c r="AC36" s="620">
        <v>0</v>
      </c>
      <c r="AD36" s="622">
        <v>562</v>
      </c>
      <c r="AE36" s="622">
        <v>326</v>
      </c>
      <c r="AF36" s="623">
        <v>0.58007117437722422</v>
      </c>
    </row>
    <row r="37" spans="1:32" x14ac:dyDescent="0.3">
      <c r="A37" s="620" t="s">
        <v>3197</v>
      </c>
      <c r="B37" s="620"/>
      <c r="C37" s="620"/>
      <c r="D37" s="620"/>
      <c r="E37" s="620"/>
      <c r="F37" s="657">
        <f>(B36+D36+F36)/L36</f>
        <v>0.59786476868327398</v>
      </c>
      <c r="G37" s="657">
        <f>(C36+E36+G36)/$L$36</f>
        <v>0.5266903914590747</v>
      </c>
      <c r="H37" s="657">
        <f>(B36+D36+F36+H36)/L36</f>
        <v>0.86654804270462638</v>
      </c>
      <c r="I37" s="657">
        <f>(C36+E36+G36+I36)/$L$36</f>
        <v>0.68505338078291811</v>
      </c>
      <c r="J37" s="657">
        <f>(B36+D36+F36+H36+J36)/L36</f>
        <v>1</v>
      </c>
      <c r="K37" s="620"/>
      <c r="L37" s="620"/>
      <c r="M37" s="620"/>
      <c r="N37" s="657"/>
      <c r="U37" s="620" t="s">
        <v>3197</v>
      </c>
      <c r="V37" s="620"/>
      <c r="W37" s="620"/>
      <c r="X37" s="657">
        <f>(V36+X36)/$AD$36</f>
        <v>0.73309608540925264</v>
      </c>
      <c r="Y37" s="657">
        <f>(W36+Y36)/$AD$36</f>
        <v>0.58007117437722422</v>
      </c>
      <c r="Z37" s="657">
        <f>(V36+X36+Z36)/$AD$36</f>
        <v>0.87900355871886116</v>
      </c>
      <c r="AA37" s="657">
        <f>(W36+Y36+AA36)/$AD$36</f>
        <v>0.58007117437722422</v>
      </c>
      <c r="AB37" s="657">
        <f>(V36+X36+Z36+AB36)/$AD$36</f>
        <v>1</v>
      </c>
      <c r="AC37" s="620"/>
      <c r="AD37" s="620"/>
      <c r="AE37" s="620"/>
      <c r="AF37" s="62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6" customWidth="1"/>
    <col min="4" max="5" width="8" style="366" customWidth="1"/>
    <col min="6" max="6" width="8.19921875" style="366" customWidth="1"/>
    <col min="7" max="7" width="9.09765625" style="366" bestFit="1" customWidth="1"/>
    <col min="8" max="8" width="5.69921875" style="366" bestFit="1" customWidth="1"/>
    <col min="9" max="9" width="10.19921875" style="366" bestFit="1" customWidth="1"/>
    <col min="10" max="10" width="8.69921875" style="366" customWidth="1"/>
    <col min="11" max="11" width="4.69921875" style="366" bestFit="1" customWidth="1"/>
    <col min="12" max="12" width="5.69921875" style="366" bestFit="1" customWidth="1"/>
    <col min="13" max="14" width="4.69921875" style="366" customWidth="1"/>
    <col min="15" max="15" width="7" style="373" customWidth="1"/>
    <col min="16" max="16" width="8" style="382" customWidth="1"/>
    <col min="17" max="17" width="12.59765625" style="382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6" customFormat="1" ht="52" customHeight="1" x14ac:dyDescent="0.3">
      <c r="C1" s="387"/>
      <c r="D1" s="387"/>
      <c r="E1" s="387"/>
      <c r="F1" s="389" t="s">
        <v>2552</v>
      </c>
      <c r="G1" s="387"/>
      <c r="H1" s="387"/>
      <c r="I1" s="395" t="s">
        <v>2551</v>
      </c>
      <c r="J1" s="639" t="s">
        <v>2549</v>
      </c>
      <c r="K1" s="639"/>
      <c r="L1" s="639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34.5" x14ac:dyDescent="0.3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" x14ac:dyDescent="0.25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 x14ac:dyDescent="0.3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>
        <f>統計tmp!BE6</f>
        <v>0</v>
      </c>
      <c r="H4" s="368">
        <f>統計tmp!BD6</f>
        <v>0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 x14ac:dyDescent="0.3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>
        <f>統計tmp!BE7</f>
        <v>0</v>
      </c>
      <c r="H5" s="366">
        <f>統計tmp!BD7</f>
        <v>0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>
        <f>統計tmp!BE8</f>
        <v>0</v>
      </c>
      <c r="H6" s="366">
        <f>統計tmp!BD8</f>
        <v>0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>
        <f>統計tmp!BE9</f>
        <v>0</v>
      </c>
      <c r="H7" s="366">
        <f>統計tmp!BD9</f>
        <v>0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>
        <f>統計tmp!BE10</f>
        <v>0</v>
      </c>
      <c r="H8" s="366">
        <f>統計tmp!BD10</f>
        <v>0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>
        <f>統計tmp!BE11</f>
        <v>0</v>
      </c>
      <c r="H9" s="368">
        <f>統計tmp!BD11</f>
        <v>0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 x14ac:dyDescent="0.3">
      <c r="B10" s="153" t="s">
        <v>2454</v>
      </c>
      <c r="C10" s="366">
        <v>2</v>
      </c>
      <c r="D10" s="366">
        <v>2</v>
      </c>
      <c r="E10" s="366">
        <v>2</v>
      </c>
      <c r="G10" s="366">
        <f>統計tmp!BE12</f>
        <v>0</v>
      </c>
      <c r="H10" s="366">
        <f>統計tmp!BD12</f>
        <v>0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2455</v>
      </c>
      <c r="C11" s="366">
        <v>20</v>
      </c>
      <c r="D11" s="366">
        <v>20</v>
      </c>
      <c r="E11" s="378">
        <v>18</v>
      </c>
      <c r="G11" s="366">
        <f>統計tmp!BE13</f>
        <v>0</v>
      </c>
      <c r="H11" s="366">
        <f>統計tmp!BD13</f>
        <v>0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2500</v>
      </c>
      <c r="C12" s="366">
        <v>10</v>
      </c>
      <c r="D12" s="366">
        <v>10</v>
      </c>
      <c r="E12" s="378">
        <v>10</v>
      </c>
      <c r="G12" s="366">
        <f>統計tmp!BE14</f>
        <v>0</v>
      </c>
      <c r="H12" s="366">
        <f>統計tmp!BD14</f>
        <v>0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2501</v>
      </c>
      <c r="C13" s="366">
        <v>19</v>
      </c>
      <c r="D13" s="366">
        <v>19</v>
      </c>
      <c r="E13" s="378">
        <v>10</v>
      </c>
      <c r="G13" s="366">
        <f>統計tmp!BE15</f>
        <v>0</v>
      </c>
      <c r="H13" s="366">
        <f>統計tmp!BD15</f>
        <v>0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2502</v>
      </c>
      <c r="C14" s="366">
        <v>9</v>
      </c>
      <c r="D14" s="366">
        <v>9</v>
      </c>
      <c r="E14" s="366">
        <v>9</v>
      </c>
      <c r="G14" s="366">
        <f>統計tmp!BE16</f>
        <v>0</v>
      </c>
      <c r="H14" s="366">
        <f>統計tmp!BD16</f>
        <v>0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2503</v>
      </c>
      <c r="C15" s="366">
        <v>6</v>
      </c>
      <c r="D15" s="366">
        <v>6</v>
      </c>
      <c r="E15" s="366">
        <v>3</v>
      </c>
      <c r="G15" s="366">
        <f>統計tmp!BE17</f>
        <v>0</v>
      </c>
      <c r="H15" s="366">
        <f>統計tmp!BD17</f>
        <v>0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 x14ac:dyDescent="0.3">
      <c r="B16" s="153" t="s">
        <v>2504</v>
      </c>
      <c r="C16" s="366">
        <v>11</v>
      </c>
      <c r="D16" s="366">
        <v>11</v>
      </c>
      <c r="E16" s="378">
        <v>9</v>
      </c>
      <c r="G16" s="366">
        <f>統計tmp!BE18</f>
        <v>0</v>
      </c>
      <c r="H16" s="366">
        <f>統計tmp!BD18</f>
        <v>0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6">
        <v>1</v>
      </c>
      <c r="D17" s="366">
        <v>1</v>
      </c>
      <c r="E17" s="366">
        <v>1</v>
      </c>
      <c r="G17" s="366">
        <f>統計tmp!BE19</f>
        <v>0</v>
      </c>
      <c r="H17" s="366">
        <f>統計tmp!BD19</f>
        <v>0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 x14ac:dyDescent="0.3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>
        <f>統計tmp!BE20</f>
        <v>0</v>
      </c>
      <c r="H18" s="368">
        <f>統計tmp!BD20</f>
        <v>0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 x14ac:dyDescent="0.3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>
        <f>統計tmp!BE21</f>
        <v>0</v>
      </c>
      <c r="H19" s="366">
        <f>統計tmp!BD21</f>
        <v>0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>
        <f>統計tmp!BE22</f>
        <v>0</v>
      </c>
      <c r="H20" s="366">
        <f>統計tmp!BD22</f>
        <v>0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>
        <f>統計tmp!BE23</f>
        <v>0</v>
      </c>
      <c r="H21" s="366">
        <f>統計tmp!BD23</f>
        <v>0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 x14ac:dyDescent="0.3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>
        <f>統計tmp!BE24</f>
        <v>0</v>
      </c>
      <c r="H22" s="366">
        <f>統計tmp!BD24</f>
        <v>0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>
        <f>統計tmp!BE25</f>
        <v>0</v>
      </c>
      <c r="H23" s="366">
        <f>統計tmp!BD25</f>
        <v>0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 x14ac:dyDescent="0.3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>
        <f>統計tmp!BE26</f>
        <v>0</v>
      </c>
      <c r="H24" s="368">
        <f>統計tmp!BD26</f>
        <v>0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 x14ac:dyDescent="0.3">
      <c r="B25" s="153" t="s">
        <v>340</v>
      </c>
      <c r="C25" s="366">
        <v>5</v>
      </c>
      <c r="D25" s="366">
        <v>5</v>
      </c>
      <c r="E25" s="366">
        <v>5</v>
      </c>
      <c r="G25" s="366">
        <f>統計tmp!BE27</f>
        <v>0</v>
      </c>
      <c r="H25" s="366">
        <f>統計tmp!BD27</f>
        <v>0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6">
        <v>17</v>
      </c>
      <c r="D26" s="366">
        <v>17</v>
      </c>
      <c r="E26" s="366">
        <v>17</v>
      </c>
      <c r="G26" s="366">
        <f>統計tmp!BE28</f>
        <v>0</v>
      </c>
      <c r="H26" s="366">
        <f>統計tmp!BD28</f>
        <v>0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6">
        <v>8</v>
      </c>
      <c r="D27" s="366">
        <v>8</v>
      </c>
      <c r="E27" s="366">
        <v>8</v>
      </c>
      <c r="G27" s="366">
        <f>統計tmp!BE29</f>
        <v>0</v>
      </c>
      <c r="H27" s="366">
        <f>統計tmp!BD29</f>
        <v>0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6">
        <v>7</v>
      </c>
      <c r="D28" s="366">
        <v>7</v>
      </c>
      <c r="E28" s="366">
        <v>7</v>
      </c>
      <c r="G28" s="366">
        <f>統計tmp!BE30</f>
        <v>0</v>
      </c>
      <c r="H28" s="366">
        <f>統計tmp!BD30</f>
        <v>0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6">
        <v>10</v>
      </c>
      <c r="D29" s="366">
        <v>10</v>
      </c>
      <c r="E29" s="366">
        <v>10</v>
      </c>
      <c r="G29" s="366">
        <f>統計tmp!BE31</f>
        <v>0</v>
      </c>
      <c r="H29" s="366">
        <f>統計tmp!BD31</f>
        <v>0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6">
        <v>7</v>
      </c>
      <c r="D30" s="366">
        <v>7</v>
      </c>
      <c r="E30" s="366">
        <v>7</v>
      </c>
      <c r="G30" s="366">
        <f>統計tmp!BE32</f>
        <v>0</v>
      </c>
      <c r="H30" s="366">
        <f>統計tmp!BD32</f>
        <v>0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6">
        <v>1</v>
      </c>
      <c r="D31" s="366">
        <v>1</v>
      </c>
      <c r="E31" s="366">
        <v>1</v>
      </c>
      <c r="G31" s="366">
        <f>統計tmp!BE33</f>
        <v>0</v>
      </c>
      <c r="H31" s="366">
        <f>統計tmp!BD33</f>
        <v>0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6">
        <v>17</v>
      </c>
      <c r="D32" s="366">
        <v>17</v>
      </c>
      <c r="E32" s="366">
        <v>17</v>
      </c>
      <c r="G32" s="366">
        <f>統計tmp!BE34</f>
        <v>0</v>
      </c>
      <c r="H32" s="366">
        <f>統計tmp!BD34</f>
        <v>0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6">
        <v>3</v>
      </c>
      <c r="D33" s="366">
        <v>3</v>
      </c>
      <c r="E33" s="366">
        <v>3</v>
      </c>
      <c r="G33" s="366">
        <f>統計tmp!BE35</f>
        <v>0</v>
      </c>
      <c r="H33" s="366">
        <f>統計tmp!BD35</f>
        <v>0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>
        <f>統計tmp!BE36</f>
        <v>0</v>
      </c>
      <c r="H34" s="368">
        <f>統計tmp!BD36</f>
        <v>0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 x14ac:dyDescent="0.3">
      <c r="B35" s="153" t="s">
        <v>973</v>
      </c>
      <c r="C35" s="366">
        <v>15</v>
      </c>
      <c r="D35" s="366">
        <v>15</v>
      </c>
      <c r="E35" s="378">
        <v>11</v>
      </c>
      <c r="G35" s="366">
        <f>統計tmp!BE37</f>
        <v>0</v>
      </c>
      <c r="H35" s="366">
        <f>統計tmp!BD37</f>
        <v>0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1432</v>
      </c>
      <c r="C36" s="366">
        <v>12</v>
      </c>
      <c r="D36" s="366">
        <v>12</v>
      </c>
      <c r="E36" s="378">
        <v>4</v>
      </c>
      <c r="G36" s="366">
        <f>統計tmp!BE38</f>
        <v>0</v>
      </c>
      <c r="H36" s="366">
        <f>統計tmp!BD38</f>
        <v>0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2452</v>
      </c>
      <c r="C37" s="366">
        <v>15</v>
      </c>
      <c r="D37" s="366">
        <v>15</v>
      </c>
      <c r="E37" s="378">
        <v>9</v>
      </c>
      <c r="G37" s="366">
        <f>統計tmp!BE39</f>
        <v>0</v>
      </c>
      <c r="H37" s="366">
        <f>統計tmp!BD39</f>
        <v>0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2509</v>
      </c>
      <c r="C38" s="366">
        <v>15</v>
      </c>
      <c r="D38" s="366">
        <v>15</v>
      </c>
      <c r="E38" s="378"/>
      <c r="G38" s="366">
        <f>統計tmp!BE40</f>
        <v>0</v>
      </c>
      <c r="H38" s="366">
        <f>統計tmp!BD40</f>
        <v>0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>
        <f>統計tmp!BE41</f>
        <v>0</v>
      </c>
      <c r="H39" s="366">
        <f>統計tmp!BD41</f>
        <v>0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2510</v>
      </c>
      <c r="C40" s="366">
        <v>4</v>
      </c>
      <c r="D40" s="366">
        <v>4</v>
      </c>
      <c r="G40" s="366">
        <f>統計tmp!BE42</f>
        <v>0</v>
      </c>
      <c r="H40" s="366">
        <f>統計tmp!BD42</f>
        <v>0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 x14ac:dyDescent="0.3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>
        <f>統計tmp!BE43</f>
        <v>0</v>
      </c>
      <c r="H41" s="368">
        <f>統計tmp!BD43</f>
        <v>0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 x14ac:dyDescent="0.3">
      <c r="B42" s="153" t="s">
        <v>2511</v>
      </c>
      <c r="C42" s="366">
        <v>4</v>
      </c>
      <c r="D42" s="366">
        <v>4</v>
      </c>
      <c r="E42" s="378"/>
      <c r="G42" s="366">
        <f>統計tmp!BE44</f>
        <v>0</v>
      </c>
      <c r="H42" s="366">
        <f>統計tmp!BD44</f>
        <v>0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2512</v>
      </c>
      <c r="C43" s="366">
        <v>9</v>
      </c>
      <c r="D43" s="366">
        <v>9</v>
      </c>
      <c r="E43" s="366">
        <v>7</v>
      </c>
      <c r="G43" s="366">
        <f>統計tmp!BE45</f>
        <v>0</v>
      </c>
      <c r="H43" s="366">
        <f>統計tmp!BD45</f>
        <v>0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 x14ac:dyDescent="0.3">
      <c r="B44" s="153" t="s">
        <v>2513</v>
      </c>
      <c r="C44" s="366">
        <v>6</v>
      </c>
      <c r="D44" s="366">
        <v>6</v>
      </c>
      <c r="G44" s="366">
        <f>統計tmp!BE46</f>
        <v>0</v>
      </c>
      <c r="H44" s="366">
        <f>統計tmp!BD46</f>
        <v>0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 x14ac:dyDescent="0.3">
      <c r="B45" s="153" t="s">
        <v>2514</v>
      </c>
      <c r="C45" s="366">
        <v>8</v>
      </c>
      <c r="D45" s="366">
        <v>8</v>
      </c>
      <c r="E45" s="378"/>
      <c r="G45" s="366">
        <f>統計tmp!BE47</f>
        <v>0</v>
      </c>
      <c r="H45" s="366">
        <f>統計tmp!BD47</f>
        <v>0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2515</v>
      </c>
      <c r="C46" s="366">
        <v>7</v>
      </c>
      <c r="D46" s="366">
        <v>7</v>
      </c>
      <c r="E46" s="378">
        <v>4</v>
      </c>
      <c r="G46" s="366">
        <f>統計tmp!BE48</f>
        <v>0</v>
      </c>
      <c r="H46" s="366">
        <f>統計tmp!BD48</f>
        <v>0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2516</v>
      </c>
      <c r="C47" s="366">
        <v>20</v>
      </c>
      <c r="D47" s="366">
        <v>20</v>
      </c>
      <c r="E47" s="378">
        <v>12</v>
      </c>
      <c r="G47" s="366">
        <f>統計tmp!BE49</f>
        <v>0</v>
      </c>
      <c r="H47" s="366">
        <f>統計tmp!BD49</f>
        <v>0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2517</v>
      </c>
      <c r="C48" s="366">
        <v>29</v>
      </c>
      <c r="D48" s="366">
        <v>29</v>
      </c>
      <c r="E48" s="378">
        <v>15</v>
      </c>
      <c r="G48" s="366">
        <f>統計tmp!BE50</f>
        <v>0</v>
      </c>
      <c r="H48" s="366">
        <f>統計tmp!BD50</f>
        <v>0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2518</v>
      </c>
      <c r="C49" s="366">
        <v>5</v>
      </c>
      <c r="D49" s="366">
        <v>5</v>
      </c>
      <c r="E49" s="378">
        <v>4</v>
      </c>
      <c r="G49" s="366">
        <f>統計tmp!BE51</f>
        <v>0</v>
      </c>
      <c r="H49" s="366">
        <f>統計tmp!BD51</f>
        <v>0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 x14ac:dyDescent="0.3">
      <c r="A50" s="365" t="s">
        <v>71</v>
      </c>
      <c r="B50" s="365"/>
      <c r="C50" s="368">
        <v>10</v>
      </c>
      <c r="D50" s="368">
        <v>10</v>
      </c>
      <c r="E50" s="368"/>
      <c r="F50" s="368"/>
      <c r="G50" s="368">
        <f>統計tmp!BE52</f>
        <v>0</v>
      </c>
      <c r="H50" s="368">
        <f>統計tmp!BD52</f>
        <v>0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 x14ac:dyDescent="0.3">
      <c r="B51" s="153" t="s">
        <v>2519</v>
      </c>
      <c r="C51" s="366">
        <v>1</v>
      </c>
      <c r="D51" s="366">
        <v>1</v>
      </c>
      <c r="E51" s="378"/>
      <c r="G51" s="366">
        <f>統計tmp!BE53</f>
        <v>0</v>
      </c>
      <c r="H51" s="366">
        <f>統計tmp!BD53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2471</v>
      </c>
      <c r="C52" s="366">
        <v>9</v>
      </c>
      <c r="D52" s="366">
        <v>9</v>
      </c>
      <c r="E52" s="378"/>
      <c r="G52" s="366">
        <f>統計tmp!BE54</f>
        <v>0</v>
      </c>
      <c r="H52" s="366">
        <f>統計tmp!BD54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統計tmp!BE55</f>
        <v>0</v>
      </c>
      <c r="H53" s="368">
        <f>統計tmp!BD55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 x14ac:dyDescent="0.3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統計tmp!BE56</f>
        <v>0</v>
      </c>
      <c r="H54" s="366">
        <f>統計tmp!BD56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統計tmp!BE57</f>
        <v>0</v>
      </c>
      <c r="H55" s="366">
        <f>統計tmp!BD57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統計tmp!BE58</f>
        <v>0</v>
      </c>
      <c r="H56" s="366">
        <f>統計tmp!BD58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2521</v>
      </c>
      <c r="C57" s="366">
        <v>2</v>
      </c>
      <c r="D57" s="366">
        <v>2</v>
      </c>
      <c r="E57" s="378"/>
      <c r="F57" s="378"/>
      <c r="G57" s="366">
        <f>統計tmp!BE59</f>
        <v>0</v>
      </c>
      <c r="H57" s="366">
        <f>統計tmp!BD59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2522</v>
      </c>
      <c r="C58" s="366">
        <v>3</v>
      </c>
      <c r="D58" s="366">
        <v>3</v>
      </c>
      <c r="E58" s="378"/>
      <c r="F58" s="378"/>
      <c r="G58" s="366">
        <f>統計tmp!BE60</f>
        <v>0</v>
      </c>
      <c r="H58" s="366">
        <f>統計tmp!BD60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6">
        <v>1</v>
      </c>
      <c r="D59" s="366">
        <v>1</v>
      </c>
      <c r="E59" s="378"/>
      <c r="F59" s="378"/>
      <c r="G59" s="366">
        <f>統計tmp!BE61</f>
        <v>0</v>
      </c>
      <c r="H59" s="366">
        <f>統計tmp!BD61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 x14ac:dyDescent="0.3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統計tmp!BE62</f>
        <v>0</v>
      </c>
      <c r="H60" s="368">
        <f>統計tmp!BD62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 x14ac:dyDescent="0.3">
      <c r="B61" s="153" t="s">
        <v>2523</v>
      </c>
      <c r="C61" s="366">
        <v>1</v>
      </c>
      <c r="D61" s="366">
        <v>1</v>
      </c>
      <c r="E61" s="378"/>
      <c r="G61" s="366">
        <f>統計tmp!BE63</f>
        <v>0</v>
      </c>
      <c r="H61" s="366">
        <f>統計tmp!BD63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6">
        <f>統計tmp!BE64</f>
        <v>0</v>
      </c>
      <c r="H62" s="366">
        <f>統計tmp!BD64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6">
        <f>統計tmp!BE65</f>
        <v>0</v>
      </c>
      <c r="H63" s="366">
        <f>統計tmp!BD65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 x14ac:dyDescent="0.3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統計tmp!BE66</f>
        <v>0</v>
      </c>
      <c r="H64" s="368">
        <f>統計tmp!BD66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 x14ac:dyDescent="0.3">
      <c r="B65" s="153" t="s">
        <v>2524</v>
      </c>
      <c r="C65" s="366">
        <v>9</v>
      </c>
      <c r="D65" s="366">
        <v>7</v>
      </c>
      <c r="E65" s="378"/>
      <c r="G65" s="366">
        <f>統計tmp!BE67</f>
        <v>0</v>
      </c>
      <c r="H65" s="366">
        <f>統計tmp!BD67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>
        <f>G4+G9+G18+G24+G34+G41+G50+G53+G60+G64</f>
        <v>0</v>
      </c>
      <c r="H66" s="368">
        <f>H4+H9+H18+H24+H34+H41+H50+H53+H60+H64</f>
        <v>0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 x14ac:dyDescent="0.3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 x14ac:dyDescent="0.3">
      <c r="R68" s="402"/>
    </row>
    <row r="69" spans="1:21" x14ac:dyDescent="0.3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8" hidden="1" customWidth="1"/>
    <col min="16" max="16" width="8" style="449" hidden="1" customWidth="1"/>
    <col min="17" max="17" width="12.59765625" style="44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7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3" hidden="1" customWidth="1"/>
    <col min="32" max="16384" width="8.69921875" style="4"/>
  </cols>
  <sheetData>
    <row r="1" spans="1:31" s="424" customFormat="1" ht="52" customHeight="1" x14ac:dyDescent="0.3">
      <c r="C1" s="425"/>
      <c r="D1" s="425"/>
      <c r="E1" s="425"/>
      <c r="F1" s="426" t="s">
        <v>2552</v>
      </c>
      <c r="G1" s="425"/>
      <c r="H1" s="425"/>
      <c r="I1" s="427" t="s">
        <v>2551</v>
      </c>
      <c r="J1" s="640" t="s">
        <v>2549</v>
      </c>
      <c r="K1" s="640"/>
      <c r="L1" s="640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3099</v>
      </c>
      <c r="X1" s="604" t="s">
        <v>3096</v>
      </c>
      <c r="Y1" s="436" t="s">
        <v>3097</v>
      </c>
      <c r="Z1" s="605" t="s">
        <v>3098</v>
      </c>
      <c r="AA1" s="503" t="s">
        <v>2573</v>
      </c>
      <c r="AB1" s="507" t="s">
        <v>2574</v>
      </c>
      <c r="AC1" s="508" t="s">
        <v>2576</v>
      </c>
      <c r="AD1" s="431" t="s">
        <v>2581</v>
      </c>
      <c r="AE1" s="478" t="s">
        <v>2582</v>
      </c>
    </row>
    <row r="2" spans="1:31" s="441" customFormat="1" ht="14" customHeight="1" x14ac:dyDescent="0.3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2579</v>
      </c>
      <c r="N2" s="438" t="s">
        <v>2580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1" x14ac:dyDescent="0.3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 x14ac:dyDescent="0.35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 x14ac:dyDescent="0.35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COUNTIF(URS確認!AR2:AR576,LEFT(B5,3))</f>
        <v>11</v>
      </c>
      <c r="G5" s="243">
        <v>11</v>
      </c>
      <c r="H5" s="243">
        <v>11</v>
      </c>
      <c r="I5" s="243">
        <f>COUNTIF(URS確認!AS2:AS577,LEFT(B5,3))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COUNTIF(URS確認!BD$2:BD$576,LEFT($B5,3))</f>
        <v>10</v>
      </c>
      <c r="X5" s="45">
        <f>COUNTIF(URS確認!BE$2:BE$576,LEFT($B5,3))</f>
        <v>1</v>
      </c>
      <c r="Y5" s="454">
        <f>COUNTIF(URS確認!BF$2:BF$576,LEFT($B5,3))</f>
        <v>0</v>
      </c>
      <c r="Z5" s="603">
        <f>COUNTIF(URS確認!BG$2:BG$576,LEFT($B5,3))</f>
        <v>0</v>
      </c>
      <c r="AA5" s="506">
        <f>COUNTIF(URS確認!AU$2:AU$576,LEFT(B5,3))</f>
        <v>0</v>
      </c>
      <c r="AB5" s="461">
        <f>COUNTIF(URS確認!AV$2:AV$576,LEFT(B5,3))</f>
        <v>0</v>
      </c>
      <c r="AC5" s="472">
        <f>COUNTIF(URS確認!AW$2:AW$577,LEFT(B5,3))</f>
        <v>0</v>
      </c>
      <c r="AD5" s="4">
        <f>SUM(W5:AC5)</f>
        <v>11</v>
      </c>
      <c r="AE5" s="481">
        <f>IF(AND(X5&gt;0,Y5=0,AA5=0,AB5=0,AC5=0),X5,"")</f>
        <v>1</v>
      </c>
    </row>
    <row r="6" spans="1:31" outlineLevel="1" x14ac:dyDescent="0.35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COUNTIF(URS確認!AR3:AR577,LEFT(B6,3))</f>
        <v>2</v>
      </c>
      <c r="G6" s="243">
        <v>2</v>
      </c>
      <c r="H6" s="243">
        <v>2</v>
      </c>
      <c r="I6" s="243">
        <f>COUNTIF(URS確認!AS3:AS578,LEFT(B6,3))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COUNTIF(URS確認!BD$2:BD$576,LEFT($B6,3))</f>
        <v>0</v>
      </c>
      <c r="X6" s="45">
        <f>COUNTIF(URS確認!BE$2:BE$576,LEFT($B6,3))</f>
        <v>2</v>
      </c>
      <c r="Y6" s="454">
        <f>COUNTIF(URS確認!BF$2:BF$576,LEFT($B6,3))</f>
        <v>0</v>
      </c>
      <c r="Z6" s="603">
        <f>COUNTIF(URS確認!BG$2:BG$576,LEFT($B6,3))</f>
        <v>0</v>
      </c>
      <c r="AA6" s="506">
        <f>COUNTIF(URS確認!AU$2:AU$576,LEFT(B6,3))</f>
        <v>0</v>
      </c>
      <c r="AB6" s="461">
        <f>COUNTIF(URS確認!AV$2:AV$576,LEFT(B6,3))</f>
        <v>0</v>
      </c>
      <c r="AC6" s="472">
        <f>COUNTIF(URS確認!AW$2:AW$577,LEFT(B6,3))</f>
        <v>0</v>
      </c>
      <c r="AD6" s="4">
        <f t="shared" ref="AD6:AD61" si="4">SUM(W6:AC6)</f>
        <v>2</v>
      </c>
      <c r="AE6" s="481">
        <f t="shared" ref="AE6:AE8" si="5">IF(AND(X6&gt;0,Y6=0,AA6=0,AB6=0,AC6=0),X6,"")</f>
        <v>2</v>
      </c>
    </row>
    <row r="7" spans="1:31" outlineLevel="1" x14ac:dyDescent="0.35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COUNTIF(URS確認!AR4:AR578,LEFT(B7,3))</f>
        <v>2</v>
      </c>
      <c r="G7" s="243">
        <v>2</v>
      </c>
      <c r="H7" s="243">
        <v>2</v>
      </c>
      <c r="I7" s="243">
        <f>COUNTIF(URS確認!AS4:AS579,LEFT(B7,3))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COUNTIF(URS確認!BD$2:BD$576,LEFT($B7,3))</f>
        <v>2</v>
      </c>
      <c r="X7" s="45">
        <f>COUNTIF(URS確認!BE$2:BE$576,LEFT($B7,3))</f>
        <v>0</v>
      </c>
      <c r="Y7" s="454">
        <f>COUNTIF(URS確認!BF$2:BF$576,LEFT($B7,3))</f>
        <v>0</v>
      </c>
      <c r="Z7" s="603">
        <f>COUNTIF(URS確認!BG$2:BG$576,LEFT($B7,3))</f>
        <v>0</v>
      </c>
      <c r="AA7" s="506">
        <f>COUNTIF(URS確認!AU$2:AU$576,LEFT(B7,3))</f>
        <v>0</v>
      </c>
      <c r="AB7" s="461">
        <f>COUNTIF(URS確認!AV$2:AV$576,LEFT(B7,3))</f>
        <v>0</v>
      </c>
      <c r="AC7" s="472">
        <f>COUNTIF(URS確認!AW$2:AW$577,LEFT(B7,3))</f>
        <v>0</v>
      </c>
      <c r="AD7" s="4">
        <f t="shared" si="4"/>
        <v>2</v>
      </c>
      <c r="AE7" s="481" t="str">
        <f t="shared" si="5"/>
        <v/>
      </c>
    </row>
    <row r="8" spans="1:31" outlineLevel="1" x14ac:dyDescent="0.35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COUNTIF(URS確認!AR5:AR579,LEFT(B8,3))</f>
        <v>0</v>
      </c>
      <c r="G8" s="243">
        <v>1</v>
      </c>
      <c r="H8" s="243">
        <v>1</v>
      </c>
      <c r="I8" s="243">
        <f>COUNTIF(URS確認!AS5:AS580,LEFT(B8,3))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COUNTIF(URS確認!BD$2:BD$576,LEFT($B8,3))</f>
        <v>0</v>
      </c>
      <c r="X8" s="45">
        <f>COUNTIF(URS確認!BE$2:BE$576,LEFT($B8,3))</f>
        <v>0</v>
      </c>
      <c r="Y8" s="454">
        <f>COUNTIF(URS確認!BF$2:BF$576,LEFT($B8,3))</f>
        <v>0</v>
      </c>
      <c r="Z8" s="603">
        <f>COUNTIF(URS確認!BG$2:BG$576,LEFT($B8,3))</f>
        <v>0</v>
      </c>
      <c r="AA8" s="506">
        <f>COUNTIF(URS確認!AU$2:AU$576,LEFT(B8,3))</f>
        <v>0</v>
      </c>
      <c r="AB8" s="461">
        <f>COUNTIF(URS確認!AV$2:AV$576,LEFT(B8,3))</f>
        <v>0</v>
      </c>
      <c r="AC8" s="472">
        <f>COUNTIF(URS確認!AW$2:AW$577,LEFT(B8,3))</f>
        <v>0</v>
      </c>
      <c r="AD8" s="4">
        <f t="shared" si="4"/>
        <v>0</v>
      </c>
      <c r="AE8" s="481" t="str">
        <f t="shared" si="5"/>
        <v/>
      </c>
    </row>
    <row r="9" spans="1:31" x14ac:dyDescent="0.35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 x14ac:dyDescent="0.35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COUNTIF(URS確認!AR7:AR581,LEFT(B10,3))</f>
        <v>2</v>
      </c>
      <c r="G10" s="243">
        <v>2</v>
      </c>
      <c r="H10" s="243">
        <v>2</v>
      </c>
      <c r="I10" s="243">
        <f>COUNTIF(URS確認!AS7:AS582,LEFT(B10,3))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COUNTIF(URS確認!BD$2:BD$576,LEFT($B10,3))</f>
        <v>2</v>
      </c>
      <c r="X10" s="45">
        <f>COUNTIF(URS確認!BE$2:BE$576,LEFT($B10,3))</f>
        <v>0</v>
      </c>
      <c r="Y10" s="454">
        <f>COUNTIF(URS確認!BF$2:BF$576,LEFT($B10,3))</f>
        <v>0</v>
      </c>
      <c r="Z10" s="603">
        <f>COUNTIF(URS確認!BG$2:BG$576,LEFT($B10,3))</f>
        <v>0</v>
      </c>
      <c r="AA10" s="506">
        <f>COUNTIF(URS確認!AU$2:AU$576,LEFT(B10,3))</f>
        <v>0</v>
      </c>
      <c r="AB10" s="461">
        <f>COUNTIF(URS確認!AV$2:AV$576,LEFT(B10,3))</f>
        <v>0</v>
      </c>
      <c r="AC10" s="472">
        <f>COUNTIF(URS確認!AW$2:AW$577,LEFT(B10,3))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 x14ac:dyDescent="0.35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COUNTIF(URS確認!AR8:AR582,LEFT(B11,3))</f>
        <v>20</v>
      </c>
      <c r="G11" s="243">
        <v>20</v>
      </c>
      <c r="H11" s="243">
        <v>20</v>
      </c>
      <c r="I11" s="243">
        <f>COUNTIF(URS確認!AS8:AS583,LEFT(B11,3))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COUNTIF(URS確認!BD$2:BD$576,LEFT($B11,3))</f>
        <v>19</v>
      </c>
      <c r="X11" s="45">
        <f>COUNTIF(URS確認!BE$2:BE$576,LEFT($B11,3))</f>
        <v>0</v>
      </c>
      <c r="Y11" s="454">
        <f>COUNTIF(URS確認!BF$2:BF$576,LEFT($B11,3))</f>
        <v>1</v>
      </c>
      <c r="Z11" s="603">
        <f>COUNTIF(URS確認!BG$2:BG$576,LEFT($B11,3))</f>
        <v>0</v>
      </c>
      <c r="AA11" s="506">
        <f>COUNTIF(URS確認!AU$2:AU$576,LEFT(B11,3))</f>
        <v>0</v>
      </c>
      <c r="AB11" s="461">
        <f>COUNTIF(URS確認!AV$2:AV$576,LEFT(B11,3))</f>
        <v>0</v>
      </c>
      <c r="AC11" s="472">
        <f>COUNTIF(URS確認!AW$2:AW$577,LEFT(B11,3))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 x14ac:dyDescent="0.35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COUNTIF(URS確認!AR9:AR583,LEFT(B12,3))</f>
        <v>10</v>
      </c>
      <c r="G12" s="243">
        <v>10</v>
      </c>
      <c r="H12" s="243">
        <v>10</v>
      </c>
      <c r="I12" s="243">
        <f>COUNTIF(URS確認!AS9:AS584,LEFT(B12,3))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COUNTIF(URS確認!BD$2:BD$576,LEFT($B12,3))</f>
        <v>10</v>
      </c>
      <c r="X12" s="45">
        <f>COUNTIF(URS確認!BE$2:BE$576,LEFT($B12,3))</f>
        <v>0</v>
      </c>
      <c r="Y12" s="454">
        <f>COUNTIF(URS確認!BF$2:BF$576,LEFT($B12,3))</f>
        <v>0</v>
      </c>
      <c r="Z12" s="603">
        <f>COUNTIF(URS確認!BG$2:BG$576,LEFT($B12,3))</f>
        <v>0</v>
      </c>
      <c r="AA12" s="506">
        <f>COUNTIF(URS確認!AU$2:AU$576,LEFT(B12,3))</f>
        <v>0</v>
      </c>
      <c r="AB12" s="461">
        <f>COUNTIF(URS確認!AV$2:AV$576,LEFT(B12,3))</f>
        <v>0</v>
      </c>
      <c r="AC12" s="472">
        <f>COUNTIF(URS確認!AW$2:AW$577,LEFT(B12,3))</f>
        <v>0</v>
      </c>
      <c r="AD12" s="4">
        <f t="shared" si="4"/>
        <v>10</v>
      </c>
      <c r="AE12" s="481" t="str">
        <f t="shared" si="7"/>
        <v/>
      </c>
    </row>
    <row r="13" spans="1:31" outlineLevel="1" x14ac:dyDescent="0.35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COUNTIF(URS確認!AR10:AR584,LEFT(B13,3))</f>
        <v>20</v>
      </c>
      <c r="G13" s="243">
        <v>19</v>
      </c>
      <c r="H13" s="243">
        <v>19</v>
      </c>
      <c r="I13" s="243">
        <f>COUNTIF(URS確認!AS10:AS585,LEFT(B13,3))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COUNTIF(URS確認!BD$2:BD$576,LEFT($B13,3))</f>
        <v>20</v>
      </c>
      <c r="X13" s="45">
        <f>COUNTIF(URS確認!BE$2:BE$576,LEFT($B13,3))</f>
        <v>0</v>
      </c>
      <c r="Y13" s="454">
        <f>COUNTIF(URS確認!BF$2:BF$576,LEFT($B13,3))</f>
        <v>0</v>
      </c>
      <c r="Z13" s="603">
        <f>COUNTIF(URS確認!BG$2:BG$576,LEFT($B13,3))</f>
        <v>0</v>
      </c>
      <c r="AA13" s="506">
        <f>COUNTIF(URS確認!AU$2:AU$576,LEFT(B13,3))</f>
        <v>0</v>
      </c>
      <c r="AB13" s="461">
        <f>COUNTIF(URS確認!AV$2:AV$576,LEFT(B13,3))</f>
        <v>0</v>
      </c>
      <c r="AC13" s="472">
        <f>COUNTIF(URS確認!AW$2:AW$577,LEFT(B13,3))</f>
        <v>0</v>
      </c>
      <c r="AD13" s="4">
        <f t="shared" si="4"/>
        <v>20</v>
      </c>
      <c r="AE13" s="481" t="str">
        <f t="shared" si="7"/>
        <v/>
      </c>
    </row>
    <row r="14" spans="1:31" outlineLevel="1" x14ac:dyDescent="0.35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COUNTIF(URS確認!AR11:AR585,LEFT(B14,3))</f>
        <v>9</v>
      </c>
      <c r="G14" s="243">
        <v>9</v>
      </c>
      <c r="H14" s="243">
        <v>9</v>
      </c>
      <c r="I14" s="243">
        <f>COUNTIF(URS確認!AS11:AS586,LEFT(B14,3))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COUNTIF(URS確認!BD$2:BD$576,LEFT($B14,3))</f>
        <v>9</v>
      </c>
      <c r="X14" s="45">
        <f>COUNTIF(URS確認!BE$2:BE$576,LEFT($B14,3))</f>
        <v>0</v>
      </c>
      <c r="Y14" s="454">
        <f>COUNTIF(URS確認!BF$2:BF$576,LEFT($B14,3))</f>
        <v>0</v>
      </c>
      <c r="Z14" s="603">
        <f>COUNTIF(URS確認!BG$2:BG$576,LEFT($B14,3))</f>
        <v>0</v>
      </c>
      <c r="AA14" s="506">
        <f>COUNTIF(URS確認!AU$2:AU$576,LEFT(B14,3))</f>
        <v>0</v>
      </c>
      <c r="AB14" s="461">
        <f>COUNTIF(URS確認!AV$2:AV$576,LEFT(B14,3))</f>
        <v>0</v>
      </c>
      <c r="AC14" s="472">
        <f>COUNTIF(URS確認!AW$2:AW$577,LEFT(B14,3))</f>
        <v>0</v>
      </c>
      <c r="AD14" s="4">
        <f t="shared" si="4"/>
        <v>9</v>
      </c>
      <c r="AE14" s="481" t="str">
        <f t="shared" si="7"/>
        <v/>
      </c>
    </row>
    <row r="15" spans="1:31" outlineLevel="1" x14ac:dyDescent="0.35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COUNTIF(URS確認!AR11:AR586,LEFT(B15,3))</f>
        <v>6</v>
      </c>
      <c r="G15" s="243">
        <v>5</v>
      </c>
      <c r="H15" s="243">
        <v>6</v>
      </c>
      <c r="I15" s="243">
        <f>COUNTIF(URS確認!AS11:AS587,LEFT(B15,3))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COUNTIF(URS確認!BD$2:BD$576,LEFT($B15,3))</f>
        <v>0</v>
      </c>
      <c r="X15" s="45">
        <f>COUNTIF(URS確認!BE$2:BE$576,LEFT($B15,3))</f>
        <v>0</v>
      </c>
      <c r="Y15" s="454">
        <f>COUNTIF(URS確認!BF$2:BF$576,LEFT($B15,3))</f>
        <v>6</v>
      </c>
      <c r="Z15" s="603">
        <f>COUNTIF(URS確認!BG$2:BG$576,LEFT($B15,3))</f>
        <v>0</v>
      </c>
      <c r="AA15" s="506">
        <f>COUNTIF(URS確認!AU$2:AU$576,LEFT(B15,3))</f>
        <v>0</v>
      </c>
      <c r="AB15" s="461">
        <f>COUNTIF(URS確認!AV$2:AV$576,LEFT(B15,3))</f>
        <v>0</v>
      </c>
      <c r="AC15" s="472">
        <f>COUNTIF(URS確認!AW$2:AW$577,LEFT(B15,3))</f>
        <v>0</v>
      </c>
      <c r="AD15" s="4">
        <f t="shared" si="4"/>
        <v>6</v>
      </c>
      <c r="AE15" s="481" t="str">
        <f t="shared" si="7"/>
        <v/>
      </c>
    </row>
    <row r="16" spans="1:31" outlineLevel="1" x14ac:dyDescent="0.35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COUNTIF(URS確認!AR12:AR587,LEFT(B16,3))</f>
        <v>12</v>
      </c>
      <c r="G16" s="243">
        <v>11</v>
      </c>
      <c r="H16" s="243">
        <v>11</v>
      </c>
      <c r="I16" s="243">
        <f>COUNTIF(URS確認!AS12:AS588,LEFT(B16,3))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COUNTIF(URS確認!BD$2:BD$576,LEFT($B16,3))</f>
        <v>12</v>
      </c>
      <c r="X16" s="45">
        <f>COUNTIF(URS確認!BE$2:BE$576,LEFT($B16,3))</f>
        <v>0</v>
      </c>
      <c r="Y16" s="454">
        <f>COUNTIF(URS確認!BF$2:BF$576,LEFT($B16,3))</f>
        <v>0</v>
      </c>
      <c r="Z16" s="603">
        <f>COUNTIF(URS確認!BG$2:BG$576,LEFT($B16,3))</f>
        <v>0</v>
      </c>
      <c r="AA16" s="506">
        <f>COUNTIF(URS確認!AU$2:AU$576,LEFT(B16,3))</f>
        <v>0</v>
      </c>
      <c r="AB16" s="461">
        <f>COUNTIF(URS確認!AV$2:AV$576,LEFT(B16,3))</f>
        <v>0</v>
      </c>
      <c r="AC16" s="472">
        <f>COUNTIF(URS確認!AW$2:AW$577,LEFT(B16,3))</f>
        <v>0</v>
      </c>
      <c r="AD16" s="4">
        <f t="shared" si="4"/>
        <v>12</v>
      </c>
      <c r="AE16" s="481" t="str">
        <f t="shared" si="7"/>
        <v/>
      </c>
    </row>
    <row r="17" spans="1:31" x14ac:dyDescent="0.35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 x14ac:dyDescent="0.35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COUNTIF(URS確認!AR15:AR590,LEFT(B18,3))</f>
        <v>7</v>
      </c>
      <c r="G18" s="243">
        <v>7</v>
      </c>
      <c r="H18" s="243">
        <v>7</v>
      </c>
      <c r="I18" s="243">
        <f>COUNTIF(URS確認!AS15:AS591,LEFT(B18,3))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COUNTIF(URS確認!BD$2:BD$576,LEFT($B18,3))</f>
        <v>6</v>
      </c>
      <c r="X18" s="45">
        <f>COUNTIF(URS確認!BE$2:BE$576,LEFT($B18,3))</f>
        <v>0</v>
      </c>
      <c r="Y18" s="454">
        <f>COUNTIF(URS確認!BF$2:BF$576,LEFT($B18,3))</f>
        <v>1</v>
      </c>
      <c r="Z18" s="603">
        <f>COUNTIF(URS確認!BG$2:BG$576,LEFT($B18,3))</f>
        <v>0</v>
      </c>
      <c r="AA18" s="506">
        <f>COUNTIF(URS確認!AU$2:AU$576,LEFT(B18,3))</f>
        <v>0</v>
      </c>
      <c r="AB18" s="461">
        <f>COUNTIF(URS確認!AV$2:AV$576,LEFT(B18,3))</f>
        <v>0</v>
      </c>
      <c r="AC18" s="472">
        <f>COUNTIF(URS確認!AW$2:AW$577,LEFT(B18,3))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 x14ac:dyDescent="0.35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COUNTIF(URS確認!AR16:AR591,LEFT(B19,3))</f>
        <v>9</v>
      </c>
      <c r="G19" s="243">
        <v>9</v>
      </c>
      <c r="H19" s="243">
        <v>9</v>
      </c>
      <c r="I19" s="243">
        <f>COUNTIF(URS確認!AS16:AS592,LEFT(B19,3))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COUNTIF(URS確認!BD$2:BD$576,LEFT($B19,3))</f>
        <v>3</v>
      </c>
      <c r="X19" s="45">
        <f>COUNTIF(URS確認!BE$2:BE$576,LEFT($B19,3))</f>
        <v>6</v>
      </c>
      <c r="Y19" s="454">
        <f>COUNTIF(URS確認!BF$2:BF$576,LEFT($B19,3))</f>
        <v>0</v>
      </c>
      <c r="Z19" s="603">
        <f>COUNTIF(URS確認!BG$2:BG$576,LEFT($B19,3))</f>
        <v>0</v>
      </c>
      <c r="AA19" s="506">
        <f>COUNTIF(URS確認!AU$2:AU$576,LEFT(B19,3))</f>
        <v>0</v>
      </c>
      <c r="AB19" s="461">
        <f>COUNTIF(URS確認!AV$2:AV$576,LEFT(B19,3))</f>
        <v>0</v>
      </c>
      <c r="AC19" s="472">
        <f>COUNTIF(URS確認!AW$2:AW$577,LEFT(B19,3))</f>
        <v>0</v>
      </c>
      <c r="AD19" s="4">
        <f t="shared" si="4"/>
        <v>9</v>
      </c>
      <c r="AE19" s="481">
        <f t="shared" ref="AE19:AE22" si="11">IF(AND(X19&gt;0,Y19=0,AA19=0,AB19=0,AC19=0),X19,"")</f>
        <v>6</v>
      </c>
    </row>
    <row r="20" spans="1:31" outlineLevel="1" x14ac:dyDescent="0.35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COUNTIF(URS確認!AR17:AR592,LEFT(B20,3))</f>
        <v>16</v>
      </c>
      <c r="G20" s="243">
        <v>16</v>
      </c>
      <c r="H20" s="243">
        <v>16</v>
      </c>
      <c r="I20" s="243">
        <f>COUNTIF(URS確認!AS17:AS593,LEFT(B20,3))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COUNTIF(URS確認!BD$2:BD$576,LEFT($B20,3))</f>
        <v>2</v>
      </c>
      <c r="X20" s="45">
        <f>COUNTIF(URS確認!BE$2:BE$576,LEFT($B20,3))</f>
        <v>11</v>
      </c>
      <c r="Y20" s="454">
        <f>COUNTIF(URS確認!BF$2:BF$576,LEFT($B20,3))</f>
        <v>0</v>
      </c>
      <c r="Z20" s="603">
        <f>COUNTIF(URS確認!BG$2:BG$576,LEFT($B20,3))</f>
        <v>3</v>
      </c>
      <c r="AA20" s="506">
        <f>COUNTIF(URS確認!AU$2:AU$576,LEFT(B20,3))</f>
        <v>0</v>
      </c>
      <c r="AB20" s="461">
        <f>COUNTIF(URS確認!AV$2:AV$576,LEFT(B20,3))</f>
        <v>0</v>
      </c>
      <c r="AC20" s="472">
        <f>COUNTIF(URS確認!AW$2:AW$577,LEFT(B20,3))</f>
        <v>0</v>
      </c>
      <c r="AD20" s="4">
        <f t="shared" si="4"/>
        <v>16</v>
      </c>
      <c r="AE20" s="481">
        <f t="shared" si="11"/>
        <v>11</v>
      </c>
    </row>
    <row r="21" spans="1:31" outlineLevel="1" x14ac:dyDescent="0.35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COUNTIF(URS確認!AR18:AR593,LEFT(B21,3))</f>
        <v>3</v>
      </c>
      <c r="G21" s="243">
        <v>3</v>
      </c>
      <c r="H21" s="243">
        <v>3</v>
      </c>
      <c r="I21" s="243">
        <f>COUNTIF(URS確認!AS18:AS594,LEFT(B21,3))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COUNTIF(URS確認!BD$2:BD$576,LEFT($B21,3))</f>
        <v>0</v>
      </c>
      <c r="X21" s="45">
        <f>COUNTIF(URS確認!BE$2:BE$576,LEFT($B21,3))</f>
        <v>2</v>
      </c>
      <c r="Y21" s="454">
        <f>COUNTIF(URS確認!BF$2:BF$576,LEFT($B21,3))</f>
        <v>0</v>
      </c>
      <c r="Z21" s="603">
        <f>COUNTIF(URS確認!BG$2:BG$576,LEFT($B21,3))</f>
        <v>1</v>
      </c>
      <c r="AA21" s="506">
        <f>COUNTIF(URS確認!AU$2:AU$576,LEFT(B21,3))</f>
        <v>0</v>
      </c>
      <c r="AB21" s="461">
        <f>COUNTIF(URS確認!AV$2:AV$576,LEFT(B21,3))</f>
        <v>0</v>
      </c>
      <c r="AC21" s="472">
        <f>COUNTIF(URS確認!AW$2:AW$577,LEFT(B21,3))</f>
        <v>0</v>
      </c>
      <c r="AD21" s="4">
        <f t="shared" si="4"/>
        <v>3</v>
      </c>
      <c r="AE21" s="481">
        <f t="shared" si="11"/>
        <v>2</v>
      </c>
    </row>
    <row r="22" spans="1:31" outlineLevel="1" x14ac:dyDescent="0.35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COUNTIF(URS確認!AR19:AR594,LEFT(B22,3))</f>
        <v>3</v>
      </c>
      <c r="G22" s="243">
        <v>3</v>
      </c>
      <c r="H22" s="243">
        <v>3</v>
      </c>
      <c r="I22" s="243">
        <f>COUNTIF(URS確認!AS19:AS595,LEFT(B22,3))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COUNTIF(URS確認!BD$2:BD$576,LEFT($B22,3))</f>
        <v>2</v>
      </c>
      <c r="X22" s="45">
        <f>COUNTIF(URS確認!BE$2:BE$576,LEFT($B22,3))</f>
        <v>1</v>
      </c>
      <c r="Y22" s="454">
        <f>COUNTIF(URS確認!BF$2:BF$576,LEFT($B22,3))</f>
        <v>0</v>
      </c>
      <c r="Z22" s="603">
        <f>COUNTIF(URS確認!BG$2:BG$576,LEFT($B22,3))</f>
        <v>0</v>
      </c>
      <c r="AA22" s="506">
        <f>COUNTIF(URS確認!AU$2:AU$576,LEFT(B22,3))</f>
        <v>0</v>
      </c>
      <c r="AB22" s="461">
        <f>COUNTIF(URS確認!AV$2:AV$576,LEFT(B22,3))</f>
        <v>0</v>
      </c>
      <c r="AC22" s="472">
        <f>COUNTIF(URS確認!AW$2:AW$577,LEFT(B22,3))</f>
        <v>0</v>
      </c>
      <c r="AD22" s="4">
        <f t="shared" si="4"/>
        <v>3</v>
      </c>
      <c r="AE22" s="481">
        <f t="shared" si="11"/>
        <v>1</v>
      </c>
    </row>
    <row r="23" spans="1:31" x14ac:dyDescent="0.35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COUNTIF(URS確認!AR21:AR596,LEFT(B24,3))</f>
        <v>6</v>
      </c>
      <c r="G24" s="243">
        <v>5</v>
      </c>
      <c r="H24" s="243">
        <v>5</v>
      </c>
      <c r="I24" s="243">
        <f>COUNTIF(URS確認!AS21:AS597,LEFT(B24,3))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COUNTIF(URS確認!BD$2:BD$576,LEFT($B24,3))</f>
        <v>5</v>
      </c>
      <c r="X24" s="45">
        <f>COUNTIF(URS確認!BE$2:BE$576,LEFT($B24,3))</f>
        <v>0</v>
      </c>
      <c r="Y24" s="454">
        <f>COUNTIF(URS確認!BF$2:BF$576,LEFT($B24,3))</f>
        <v>1</v>
      </c>
      <c r="Z24" s="603">
        <f>COUNTIF(URS確認!BG$2:BG$576,LEFT($B24,3))</f>
        <v>0</v>
      </c>
      <c r="AA24" s="506">
        <f>COUNTIF(URS確認!AU$2:AU$576,LEFT(B24,3))</f>
        <v>0</v>
      </c>
      <c r="AB24" s="461">
        <f>COUNTIF(URS確認!AV$2:AV$576,LEFT(B24,3))</f>
        <v>0</v>
      </c>
      <c r="AC24" s="472">
        <f>COUNTIF(URS確認!AW$2:AW$577,LEFT(B24,3))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COUNTIF(URS確認!AR22:AR597,LEFT(B25,3))</f>
        <v>17</v>
      </c>
      <c r="G25" s="243">
        <v>16</v>
      </c>
      <c r="H25" s="243">
        <v>16</v>
      </c>
      <c r="I25" s="243">
        <f>COUNTIF(URS確認!AS22:AS598,LEFT(B25,3))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COUNTIF(URS確認!BD$2:BD$576,LEFT($B25,3))</f>
        <v>16</v>
      </c>
      <c r="X25" s="45">
        <f>COUNTIF(URS確認!BE$2:BE$576,LEFT($B25,3))</f>
        <v>1</v>
      </c>
      <c r="Y25" s="454">
        <f>COUNTIF(URS確認!BF$2:BF$576,LEFT($B25,3))</f>
        <v>0</v>
      </c>
      <c r="Z25" s="603">
        <f>COUNTIF(URS確認!BG$2:BG$576,LEFT($B25,3))</f>
        <v>0</v>
      </c>
      <c r="AA25" s="506">
        <f>COUNTIF(URS確認!AU$2:AU$576,LEFT(B25,3))</f>
        <v>0</v>
      </c>
      <c r="AB25" s="461">
        <f>COUNTIF(URS確認!AV$2:AV$576,LEFT(B25,3))</f>
        <v>0</v>
      </c>
      <c r="AC25" s="472">
        <f>COUNTIF(URS確認!AW$2:AW$577,LEFT(B25,3))</f>
        <v>0</v>
      </c>
      <c r="AD25" s="4">
        <f t="shared" si="4"/>
        <v>17</v>
      </c>
      <c r="AE25" s="481">
        <f t="shared" ref="AE25:AE30" si="13">IF(AND(X25&gt;0,Y25=0,AA25=0,AB25=0,AC25=0),X25,"")</f>
        <v>1</v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COUNTIF(URS確認!AR23:AR598,LEFT(B26,3))</f>
        <v>8</v>
      </c>
      <c r="G26" s="243">
        <v>8</v>
      </c>
      <c r="H26" s="243">
        <v>8</v>
      </c>
      <c r="I26" s="243">
        <f>COUNTIF(URS確認!AS23:AS599,LEFT(B26,3))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COUNTIF(URS確認!BD$2:BD$576,LEFT($B26,3))</f>
        <v>8</v>
      </c>
      <c r="X26" s="45">
        <f>COUNTIF(URS確認!BE$2:BE$576,LEFT($B26,3))</f>
        <v>0</v>
      </c>
      <c r="Y26" s="454">
        <f>COUNTIF(URS確認!BF$2:BF$576,LEFT($B26,3))</f>
        <v>0</v>
      </c>
      <c r="Z26" s="603">
        <f>COUNTIF(URS確認!BG$2:BG$576,LEFT($B26,3))</f>
        <v>0</v>
      </c>
      <c r="AA26" s="506">
        <f>COUNTIF(URS確認!AU$2:AU$576,LEFT(B26,3))</f>
        <v>0</v>
      </c>
      <c r="AB26" s="461">
        <f>COUNTIF(URS確認!AV$2:AV$576,LEFT(B26,3))</f>
        <v>0</v>
      </c>
      <c r="AC26" s="472">
        <f>COUNTIF(URS確認!AW$2:AW$577,LEFT(B26,3))</f>
        <v>0</v>
      </c>
      <c r="AD26" s="4">
        <f t="shared" si="4"/>
        <v>8</v>
      </c>
      <c r="AE26" s="481" t="str">
        <f t="shared" si="13"/>
        <v/>
      </c>
    </row>
    <row r="27" spans="1:31" outlineLevel="1" x14ac:dyDescent="0.35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COUNTIF(URS確認!AR25:AR600,LEFT(B27,3))</f>
        <v>17</v>
      </c>
      <c r="G27" s="243">
        <v>10</v>
      </c>
      <c r="H27" s="243">
        <v>10</v>
      </c>
      <c r="I27" s="243">
        <f>COUNTIF(URS確認!AS25:AS601,LEFT(B27,3))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COUNTIF(URS確認!BD$2:BD$576,LEFT($B27,3))</f>
        <v>17</v>
      </c>
      <c r="X27" s="45">
        <f>COUNTIF(URS確認!BE$2:BE$576,LEFT($B27,3))</f>
        <v>0</v>
      </c>
      <c r="Y27" s="454">
        <f>COUNTIF(URS確認!BF$2:BF$576,LEFT($B27,3))</f>
        <v>0</v>
      </c>
      <c r="Z27" s="603">
        <f>COUNTIF(URS確認!BG$2:BG$576,LEFT($B27,3))</f>
        <v>0</v>
      </c>
      <c r="AA27" s="506">
        <f>COUNTIF(URS確認!AU$2:AU$576,LEFT(B27,3))</f>
        <v>0</v>
      </c>
      <c r="AB27" s="461">
        <f>COUNTIF(URS確認!AV$2:AV$576,LEFT(B27,3))</f>
        <v>0</v>
      </c>
      <c r="AC27" s="472">
        <f>COUNTIF(URS確認!AW$2:AW$577,LEFT(B27,3))</f>
        <v>0</v>
      </c>
      <c r="AD27" s="4">
        <f t="shared" si="4"/>
        <v>17</v>
      </c>
      <c r="AE27" s="481" t="str">
        <f t="shared" si="13"/>
        <v/>
      </c>
    </row>
    <row r="28" spans="1:31" outlineLevel="1" x14ac:dyDescent="0.35">
      <c r="B28" s="4" t="s">
        <v>2577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COUNTIF(URS確認!AR26:AR601,LEFT(B28,3))</f>
        <v>8</v>
      </c>
      <c r="G28" s="243">
        <v>7</v>
      </c>
      <c r="H28" s="243">
        <v>6</v>
      </c>
      <c r="I28" s="243">
        <f>COUNTIF(URS確認!AS26:AS602,LEFT(B28,3))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COUNTIF(URS確認!BD$2:BD$576,LEFT($B28,3))</f>
        <v>8</v>
      </c>
      <c r="X28" s="45">
        <f>COUNTIF(URS確認!BE$2:BE$576,LEFT($B28,3))</f>
        <v>0</v>
      </c>
      <c r="Y28" s="454">
        <f>COUNTIF(URS確認!BF$2:BF$576,LEFT($B28,3))</f>
        <v>0</v>
      </c>
      <c r="Z28" s="603">
        <f>COUNTIF(URS確認!BG$2:BG$576,LEFT($B28,3))</f>
        <v>0</v>
      </c>
      <c r="AA28" s="506">
        <f>COUNTIF(URS確認!AU$2:AU$576,LEFT(B28,3))</f>
        <v>0</v>
      </c>
      <c r="AB28" s="461">
        <f>COUNTIF(URS確認!AV$2:AV$576,LEFT(B28,3))</f>
        <v>0</v>
      </c>
      <c r="AC28" s="472">
        <f>COUNTIF(URS確認!AW$2:AW$577,LEFT(B28,3))</f>
        <v>0</v>
      </c>
      <c r="AD28" s="4">
        <f t="shared" si="4"/>
        <v>8</v>
      </c>
      <c r="AE28" s="481" t="str">
        <f t="shared" si="13"/>
        <v/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COUNTIF(URS確認!AR28:AR603,LEFT(B29,3))</f>
        <v>17</v>
      </c>
      <c r="G29" s="243">
        <v>16</v>
      </c>
      <c r="H29" s="243">
        <v>16</v>
      </c>
      <c r="I29" s="243">
        <f>COUNTIF(URS確認!AS28:AS604,LEFT(B29,3))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COUNTIF(URS確認!BD$2:BD$576,LEFT($B29,3))</f>
        <v>17</v>
      </c>
      <c r="X29" s="45">
        <f>COUNTIF(URS確認!BE$2:BE$576,LEFT($B29,3))</f>
        <v>0</v>
      </c>
      <c r="Y29" s="454">
        <f>COUNTIF(URS確認!BF$2:BF$576,LEFT($B29,3))</f>
        <v>0</v>
      </c>
      <c r="Z29" s="603">
        <f>COUNTIF(URS確認!BG$2:BG$576,LEFT($B29,3))</f>
        <v>0</v>
      </c>
      <c r="AA29" s="506">
        <f>COUNTIF(URS確認!AU$2:AU$576,LEFT(B29,3))</f>
        <v>0</v>
      </c>
      <c r="AB29" s="461">
        <f>COUNTIF(URS確認!AV$2:AV$576,LEFT(B29,3))</f>
        <v>0</v>
      </c>
      <c r="AC29" s="472">
        <f>COUNTIF(URS確認!AW$2:AW$577,LEFT(B29,3))</f>
        <v>0</v>
      </c>
      <c r="AD29" s="4">
        <f t="shared" si="4"/>
        <v>17</v>
      </c>
      <c r="AE29" s="481" t="str">
        <f t="shared" si="13"/>
        <v/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COUNTIF(URS確認!AR29:AR604,LEFT(B30,3))</f>
        <v>3</v>
      </c>
      <c r="G30" s="243">
        <v>2</v>
      </c>
      <c r="H30" s="243">
        <v>2</v>
      </c>
      <c r="I30" s="243">
        <f>COUNTIF(URS確認!AS29:AS605,LEFT(B30,3))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COUNTIF(URS確認!BD$2:BD$576,LEFT($B30,3))</f>
        <v>3</v>
      </c>
      <c r="X30" s="45">
        <f>COUNTIF(URS確認!BE$2:BE$576,LEFT($B30,3))</f>
        <v>0</v>
      </c>
      <c r="Y30" s="454">
        <f>COUNTIF(URS確認!BF$2:BF$576,LEFT($B30,3))</f>
        <v>0</v>
      </c>
      <c r="Z30" s="603">
        <f>COUNTIF(URS確認!BG$2:BG$576,LEFT($B30,3))</f>
        <v>0</v>
      </c>
      <c r="AA30" s="506">
        <f>COUNTIF(URS確認!AU$2:AU$576,LEFT(B30,3))</f>
        <v>0</v>
      </c>
      <c r="AB30" s="461">
        <f>COUNTIF(URS確認!AV$2:AV$576,LEFT(B30,3))</f>
        <v>0</v>
      </c>
      <c r="AC30" s="472">
        <f>COUNTIF(URS確認!AW$2:AW$577,LEFT(B30,3))</f>
        <v>0</v>
      </c>
      <c r="AD30" s="4">
        <f t="shared" si="4"/>
        <v>3</v>
      </c>
      <c r="AE30" s="481" t="str">
        <f t="shared" si="13"/>
        <v/>
      </c>
    </row>
    <row r="31" spans="1:31" x14ac:dyDescent="0.35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COUNTIF(URS確認!AR31:AR606,LEFT(B32,3))</f>
        <v>15</v>
      </c>
      <c r="G32" s="243">
        <v>15</v>
      </c>
      <c r="H32" s="243">
        <v>15</v>
      </c>
      <c r="I32" s="243">
        <f>COUNTIF(URS確認!AS31:AS607,LEFT(B32,3))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COUNTIF(URS確認!BD$2:BD$576,LEFT($B32,3))</f>
        <v>6</v>
      </c>
      <c r="X32" s="45">
        <f>COUNTIF(URS確認!BE$2:BE$576,LEFT($B32,3))</f>
        <v>0</v>
      </c>
      <c r="Y32" s="454">
        <f>COUNTIF(URS確認!BF$2:BF$576,LEFT($B32,3))</f>
        <v>9</v>
      </c>
      <c r="Z32" s="603">
        <f>COUNTIF(URS確認!BG$2:BG$576,LEFT($B32,3))</f>
        <v>0</v>
      </c>
      <c r="AA32" s="506">
        <f>COUNTIF(URS確認!AU$2:AU$576,LEFT(B32,3))</f>
        <v>0</v>
      </c>
      <c r="AB32" s="461">
        <f>COUNTIF(URS確認!AV$2:AV$576,LEFT(B32,3))</f>
        <v>0</v>
      </c>
      <c r="AC32" s="472">
        <f>COUNTIF(URS確認!AW$2:AW$577,LEFT(B32,3))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 x14ac:dyDescent="0.35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COUNTIF(URS確認!AR32:AR607,LEFT(B33,3))</f>
        <v>12</v>
      </c>
      <c r="G33" s="243">
        <v>11</v>
      </c>
      <c r="H33" s="243">
        <v>11</v>
      </c>
      <c r="I33" s="243">
        <f>COUNTIF(URS確認!AS32:AS608,LEFT(B33,3))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COUNTIF(URS確認!BD$2:BD$576,LEFT($B33,3))</f>
        <v>6</v>
      </c>
      <c r="X33" s="45">
        <f>COUNTIF(URS確認!BE$2:BE$576,LEFT($B33,3))</f>
        <v>6</v>
      </c>
      <c r="Y33" s="454">
        <f>COUNTIF(URS確認!BF$2:BF$576,LEFT($B33,3))</f>
        <v>0</v>
      </c>
      <c r="Z33" s="603">
        <f>COUNTIF(URS確認!BG$2:BG$576,LEFT($B33,3))</f>
        <v>0</v>
      </c>
      <c r="AA33" s="506">
        <f>COUNTIF(URS確認!AU$2:AU$576,LEFT(B33,3))</f>
        <v>0</v>
      </c>
      <c r="AB33" s="461">
        <f>COUNTIF(URS確認!AV$2:AV$576,LEFT(B33,3))</f>
        <v>0</v>
      </c>
      <c r="AC33" s="472">
        <f>COUNTIF(URS確認!AW$2:AW$577,LEFT(B33,3))</f>
        <v>0</v>
      </c>
      <c r="AD33" s="4">
        <f t="shared" si="4"/>
        <v>12</v>
      </c>
      <c r="AE33" s="481">
        <f t="shared" ref="AE33:AE37" si="15">IF(AND(X33&gt;0,Y33=0,AA33=0,AB33=0,AC33=0),X33,"")</f>
        <v>6</v>
      </c>
    </row>
    <row r="34" spans="1:31" outlineLevel="1" x14ac:dyDescent="0.35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COUNTIF(URS確認!AR33:AR608,LEFT(B34,3))</f>
        <v>15</v>
      </c>
      <c r="G34" s="243">
        <v>15</v>
      </c>
      <c r="H34" s="243">
        <v>12</v>
      </c>
      <c r="I34" s="243">
        <f>COUNTIF(URS確認!AS33:AS609,LEFT(B34,3))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COUNTIF(URS確認!BD$2:BD$576,LEFT($B34,3))</f>
        <v>0</v>
      </c>
      <c r="X34" s="45">
        <f>COUNTIF(URS確認!BE$2:BE$576,LEFT($B34,3))</f>
        <v>2</v>
      </c>
      <c r="Y34" s="454">
        <f>COUNTIF(URS確認!BF$2:BF$576,LEFT($B34,3))</f>
        <v>0</v>
      </c>
      <c r="Z34" s="603">
        <f>COUNTIF(URS確認!BG$2:BG$576,LEFT($B34,3))</f>
        <v>13</v>
      </c>
      <c r="AA34" s="506">
        <f>COUNTIF(URS確認!AU$2:AU$576,LEFT(B34,3))</f>
        <v>0</v>
      </c>
      <c r="AB34" s="461">
        <f>COUNTIF(URS確認!AV$2:AV$576,LEFT(B34,3))</f>
        <v>0</v>
      </c>
      <c r="AC34" s="472">
        <f>COUNTIF(URS確認!AW$2:AW$577,LEFT(B34,3))</f>
        <v>0</v>
      </c>
      <c r="AD34" s="4">
        <f t="shared" si="4"/>
        <v>15</v>
      </c>
      <c r="AE34" s="481">
        <f t="shared" si="15"/>
        <v>2</v>
      </c>
    </row>
    <row r="35" spans="1:31" outlineLevel="1" x14ac:dyDescent="0.35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COUNTIF(URS確認!AR34:AR609,LEFT(B35,3))</f>
        <v>15</v>
      </c>
      <c r="G35" s="243">
        <v>15</v>
      </c>
      <c r="H35" s="243">
        <v>14</v>
      </c>
      <c r="I35" s="243">
        <f>COUNTIF(URS確認!AS34:AS610,LEFT(B35,3))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COUNTIF(URS確認!BD$2:BD$576,LEFT($B35,3))</f>
        <v>0</v>
      </c>
      <c r="X35" s="45">
        <f>COUNTIF(URS確認!BE$2:BE$576,LEFT($B35,3))</f>
        <v>0</v>
      </c>
      <c r="Y35" s="454">
        <f>COUNTIF(URS確認!BF$2:BF$576,LEFT($B35,3))</f>
        <v>14</v>
      </c>
      <c r="Z35" s="603">
        <f>COUNTIF(URS確認!BG$2:BG$576,LEFT($B35,3))</f>
        <v>1</v>
      </c>
      <c r="AA35" s="506">
        <f>COUNTIF(URS確認!AU$2:AU$576,LEFT(B35,3))</f>
        <v>0</v>
      </c>
      <c r="AB35" s="461">
        <f>COUNTIF(URS確認!AV$2:AV$576,LEFT(B35,3))</f>
        <v>0</v>
      </c>
      <c r="AC35" s="472">
        <f>COUNTIF(URS確認!AW$2:AW$577,LEFT(B35,3))</f>
        <v>0</v>
      </c>
      <c r="AD35" s="4">
        <f t="shared" si="4"/>
        <v>15</v>
      </c>
      <c r="AE35" s="481" t="str">
        <f t="shared" si="15"/>
        <v/>
      </c>
    </row>
    <row r="36" spans="1:31" outlineLevel="1" x14ac:dyDescent="0.35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COUNTIF(URS確認!AR35:AR610,LEFT(B36,3))</f>
        <v>26</v>
      </c>
      <c r="G36" s="243">
        <v>26</v>
      </c>
      <c r="H36" s="243">
        <v>26</v>
      </c>
      <c r="I36" s="243">
        <f>COUNTIF(URS確認!AS35:AS611,LEFT(B36,3))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COUNTIF(URS確認!BD$2:BD$576,LEFT($B36,3))</f>
        <v>0</v>
      </c>
      <c r="X36" s="45">
        <f>COUNTIF(URS確認!BE$2:BE$576,LEFT($B36,3))</f>
        <v>0</v>
      </c>
      <c r="Y36" s="454">
        <f>COUNTIF(URS確認!BF$2:BF$576,LEFT($B36,3))</f>
        <v>26</v>
      </c>
      <c r="Z36" s="603">
        <f>COUNTIF(URS確認!BG$2:BG$576,LEFT($B36,3))</f>
        <v>0</v>
      </c>
      <c r="AA36" s="506">
        <f>COUNTIF(URS確認!AU$2:AU$576,LEFT(B36,3))</f>
        <v>0</v>
      </c>
      <c r="AB36" s="461">
        <f>COUNTIF(URS確認!AV$2:AV$576,LEFT(B36,3))</f>
        <v>0</v>
      </c>
      <c r="AC36" s="472">
        <f>COUNTIF(URS確認!AW$2:AW$577,LEFT(B36,3))</f>
        <v>0</v>
      </c>
      <c r="AD36" s="4">
        <f t="shared" si="4"/>
        <v>26</v>
      </c>
      <c r="AE36" s="481" t="str">
        <f t="shared" si="15"/>
        <v/>
      </c>
    </row>
    <row r="37" spans="1:31" outlineLevel="1" x14ac:dyDescent="0.35">
      <c r="B37" s="4" t="s">
        <v>2510</v>
      </c>
      <c r="C37" s="243">
        <f>COUNTIF(URS確認!$D:$D,B37)</f>
        <v>4</v>
      </c>
      <c r="D37" s="243">
        <v>4</v>
      </c>
      <c r="F37" s="243">
        <f>COUNTIF(URS確認!AR36:AR611,LEFT(B37,3))</f>
        <v>4</v>
      </c>
      <c r="G37" s="243">
        <v>4</v>
      </c>
      <c r="H37" s="243">
        <v>4</v>
      </c>
      <c r="I37" s="243">
        <f>COUNTIF(URS確認!AS36:AS612,LEFT(B37,3))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COUNTIF(URS確認!BD$2:BD$576,LEFT($B37,3))</f>
        <v>0</v>
      </c>
      <c r="X37" s="45">
        <f>COUNTIF(URS確認!BE$2:BE$576,LEFT($B37,3))</f>
        <v>0</v>
      </c>
      <c r="Y37" s="454">
        <f>COUNTIF(URS確認!BF$2:BF$576,LEFT($B37,3))</f>
        <v>4</v>
      </c>
      <c r="Z37" s="603">
        <f>COUNTIF(URS確認!BG$2:BG$576,LEFT($B37,3))</f>
        <v>0</v>
      </c>
      <c r="AA37" s="506">
        <f>COUNTIF(URS確認!AU$2:AU$576,LEFT(B37,3))</f>
        <v>0</v>
      </c>
      <c r="AB37" s="461">
        <f>COUNTIF(URS確認!AV$2:AV$576,LEFT(B37,3))</f>
        <v>0</v>
      </c>
      <c r="AC37" s="472">
        <f>COUNTIF(URS確認!AW$2:AW$577,LEFT(B37,3))</f>
        <v>0</v>
      </c>
      <c r="AD37" s="4">
        <f t="shared" si="4"/>
        <v>4</v>
      </c>
      <c r="AE37" s="481" t="str">
        <f t="shared" si="15"/>
        <v/>
      </c>
    </row>
    <row r="38" spans="1:31" x14ac:dyDescent="0.35">
      <c r="A38" s="443" t="s">
        <v>70</v>
      </c>
      <c r="B38" s="443"/>
      <c r="C38" s="242">
        <f>SUM(C39:C47)</f>
        <v>105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 x14ac:dyDescent="0.35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COUNTIF(URS確認!AR38:AR613,LEFT(B39,3))</f>
        <v>4</v>
      </c>
      <c r="G39" s="243">
        <v>3</v>
      </c>
      <c r="H39" s="243">
        <v>3</v>
      </c>
      <c r="I39" s="243">
        <f>COUNTIF(URS確認!AS38:AS614,LEFT(B39,3))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COUNTIF(URS確認!BD$2:BD$576,LEFT($B39,3))</f>
        <v>3</v>
      </c>
      <c r="X39" s="45">
        <f>COUNTIF(URS確認!BE$2:BE$576,LEFT($B39,3))</f>
        <v>0</v>
      </c>
      <c r="Y39" s="454">
        <f>COUNTIF(URS確認!BF$2:BF$576,LEFT($B39,3))</f>
        <v>1</v>
      </c>
      <c r="Z39" s="603">
        <f>COUNTIF(URS確認!BG$2:BG$576,LEFT($B39,3))</f>
        <v>0</v>
      </c>
      <c r="AA39" s="506">
        <f>COUNTIF(URS確認!AU$2:AU$576,LEFT(B39,3))</f>
        <v>0</v>
      </c>
      <c r="AB39" s="461">
        <f>COUNTIF(URS確認!AV$2:AV$576,LEFT(B39,3))</f>
        <v>0</v>
      </c>
      <c r="AC39" s="472">
        <f>COUNTIF(URS確認!AW$2:AW$577,LEFT(B39,3))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 x14ac:dyDescent="0.35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COUNTIF(URS確認!AR39:AR614,LEFT(B40,3))</f>
        <v>9</v>
      </c>
      <c r="G40" s="243">
        <v>9</v>
      </c>
      <c r="H40" s="243">
        <v>9</v>
      </c>
      <c r="I40" s="243">
        <f>COUNTIF(URS確認!AS39:AS615,LEFT(B40,3))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COUNTIF(URS確認!BD$2:BD$576,LEFT($B40,3))</f>
        <v>9</v>
      </c>
      <c r="X40" s="45">
        <f>COUNTIF(URS確認!BE$2:BE$576,LEFT($B40,3))</f>
        <v>0</v>
      </c>
      <c r="Y40" s="454">
        <f>COUNTIF(URS確認!BF$2:BF$576,LEFT($B40,3))</f>
        <v>0</v>
      </c>
      <c r="Z40" s="603">
        <f>COUNTIF(URS確認!BG$2:BG$576,LEFT($B40,3))</f>
        <v>0</v>
      </c>
      <c r="AA40" s="506">
        <f>COUNTIF(URS確認!AU$2:AU$576,LEFT(B40,3))</f>
        <v>0</v>
      </c>
      <c r="AB40" s="461">
        <f>COUNTIF(URS確認!AV$2:AV$576,LEFT(B40,3))</f>
        <v>0</v>
      </c>
      <c r="AC40" s="472">
        <f>COUNTIF(URS確認!AW$2:AW$577,LEFT(B40,3))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 x14ac:dyDescent="0.35">
      <c r="B41" s="4" t="s">
        <v>2513</v>
      </c>
      <c r="C41" s="243">
        <f>COUNTIF(URS確認!$D:$D,B41)</f>
        <v>6</v>
      </c>
      <c r="D41" s="243">
        <v>6</v>
      </c>
      <c r="F41" s="243">
        <f>COUNTIF(URS確認!AR40:AR615,LEFT(B41,3))</f>
        <v>6</v>
      </c>
      <c r="G41" s="243">
        <v>6</v>
      </c>
      <c r="H41" s="243">
        <v>6</v>
      </c>
      <c r="I41" s="243">
        <f>COUNTIF(URS確認!AS40:AS616,LEFT(B41,3))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COUNTIF(URS確認!BD$2:BD$576,LEFT($B41,3))</f>
        <v>6</v>
      </c>
      <c r="X41" s="45">
        <f>COUNTIF(URS確認!BE$2:BE$576,LEFT($B41,3))</f>
        <v>0</v>
      </c>
      <c r="Y41" s="454">
        <f>COUNTIF(URS確認!BF$2:BF$576,LEFT($B41,3))</f>
        <v>0</v>
      </c>
      <c r="Z41" s="603">
        <f>COUNTIF(URS確認!BG$2:BG$576,LEFT($B41,3))</f>
        <v>0</v>
      </c>
      <c r="AA41" s="506">
        <f>COUNTIF(URS確認!AU$2:AU$576,LEFT(B41,3))</f>
        <v>0</v>
      </c>
      <c r="AB41" s="461">
        <f>COUNTIF(URS確認!AV$2:AV$576,LEFT(B41,3))</f>
        <v>0</v>
      </c>
      <c r="AC41" s="472">
        <f>COUNTIF(URS確認!AW$2:AW$577,LEFT(B41,3))</f>
        <v>0</v>
      </c>
      <c r="AD41" s="4">
        <f t="shared" si="4"/>
        <v>6</v>
      </c>
      <c r="AE41" s="481" t="str">
        <f t="shared" si="17"/>
        <v/>
      </c>
    </row>
    <row r="42" spans="1:31" outlineLevel="1" x14ac:dyDescent="0.35">
      <c r="B42" s="4" t="s">
        <v>2514</v>
      </c>
      <c r="C42" s="243">
        <f>COUNTIF(URS確認!$D:$D,B42)</f>
        <v>11</v>
      </c>
      <c r="D42" s="243">
        <v>8</v>
      </c>
      <c r="E42" s="450"/>
      <c r="F42" s="243">
        <f>COUNTIF(URS確認!AR41:AR616,LEFT(B42,3))</f>
        <v>11</v>
      </c>
      <c r="G42" s="243">
        <v>7</v>
      </c>
      <c r="H42" s="243">
        <v>8</v>
      </c>
      <c r="I42" s="243">
        <f>COUNTIF(URS確認!AS41:AS617,LEFT(B42,3))</f>
        <v>0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COUNTIF(URS確認!BD$2:BD$576,LEFT($B42,3))</f>
        <v>11</v>
      </c>
      <c r="X42" s="45">
        <f>COUNTIF(URS確認!BE$2:BE$576,LEFT($B42,3))</f>
        <v>0</v>
      </c>
      <c r="Y42" s="454">
        <f>COUNTIF(URS確認!BF$2:BF$576,LEFT($B42,3))</f>
        <v>0</v>
      </c>
      <c r="Z42" s="603">
        <f>COUNTIF(URS確認!BG$2:BG$576,LEFT($B42,3))</f>
        <v>0</v>
      </c>
      <c r="AA42" s="506">
        <f>COUNTIF(URS確認!AU$2:AU$576,LEFT(B42,3))</f>
        <v>0</v>
      </c>
      <c r="AB42" s="461">
        <f>COUNTIF(URS確認!AV$2:AV$576,LEFT(B42,3))</f>
        <v>0</v>
      </c>
      <c r="AC42" s="472">
        <f>COUNTIF(URS確認!AW$2:AW$577,LEFT(B42,3))</f>
        <v>0</v>
      </c>
      <c r="AD42" s="4">
        <f t="shared" si="4"/>
        <v>11</v>
      </c>
      <c r="AE42" s="481" t="str">
        <f t="shared" si="17"/>
        <v/>
      </c>
    </row>
    <row r="43" spans="1:31" outlineLevel="1" x14ac:dyDescent="0.35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COUNTIF(URS確認!AR42:AR617,LEFT(B43,3))</f>
        <v>7</v>
      </c>
      <c r="G43" s="243">
        <v>6</v>
      </c>
      <c r="H43" s="243">
        <v>6</v>
      </c>
      <c r="I43" s="243">
        <f>COUNTIF(URS確認!AS42:AS618,LEFT(B43,3))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COUNTIF(URS確認!BD$2:BD$576,LEFT($B43,3))</f>
        <v>7</v>
      </c>
      <c r="X43" s="45">
        <f>COUNTIF(URS確認!BE$2:BE$576,LEFT($B43,3))</f>
        <v>0</v>
      </c>
      <c r="Y43" s="454">
        <f>COUNTIF(URS確認!BF$2:BF$576,LEFT($B43,3))</f>
        <v>0</v>
      </c>
      <c r="Z43" s="603">
        <f>COUNTIF(URS確認!BG$2:BG$576,LEFT($B43,3))</f>
        <v>0</v>
      </c>
      <c r="AA43" s="506">
        <f>COUNTIF(URS確認!AU$2:AU$576,LEFT(B43,3))</f>
        <v>0</v>
      </c>
      <c r="AB43" s="461">
        <f>COUNTIF(URS確認!AV$2:AV$576,LEFT(B43,3))</f>
        <v>0</v>
      </c>
      <c r="AC43" s="472">
        <f>COUNTIF(URS確認!AW$2:AW$577,LEFT(B43,3))</f>
        <v>0</v>
      </c>
      <c r="AD43" s="4">
        <f t="shared" si="4"/>
        <v>7</v>
      </c>
      <c r="AE43" s="481" t="str">
        <f t="shared" si="17"/>
        <v/>
      </c>
    </row>
    <row r="44" spans="1:31" outlineLevel="1" x14ac:dyDescent="0.35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COUNTIF(URS確認!AR43:AR618,LEFT(B44,3))</f>
        <v>21</v>
      </c>
      <c r="G44" s="243">
        <v>20</v>
      </c>
      <c r="H44" s="243">
        <v>20</v>
      </c>
      <c r="I44" s="243">
        <f>COUNTIF(URS確認!AS43:AS619,LEFT(B44,3))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COUNTIF(URS確認!BD$2:BD$576,LEFT($B44,3))</f>
        <v>23</v>
      </c>
      <c r="X44" s="45">
        <f>COUNTIF(URS確認!BE$2:BE$576,LEFT($B44,3))</f>
        <v>0</v>
      </c>
      <c r="Y44" s="454">
        <f>COUNTIF(URS確認!BF$2:BF$576,LEFT($B44,3))</f>
        <v>0</v>
      </c>
      <c r="Z44" s="603">
        <f>COUNTIF(URS確認!BG$2:BG$576,LEFT($B44,3))</f>
        <v>0</v>
      </c>
      <c r="AA44" s="506">
        <f>COUNTIF(URS確認!AU$2:AU$576,LEFT(B44,3))</f>
        <v>0</v>
      </c>
      <c r="AB44" s="461">
        <f>COUNTIF(URS確認!AV$2:AV$576,LEFT(B44,3))</f>
        <v>0</v>
      </c>
      <c r="AC44" s="472">
        <f>COUNTIF(URS確認!AW$2:AW$577,LEFT(B44,3))</f>
        <v>0</v>
      </c>
      <c r="AD44" s="4">
        <f t="shared" si="4"/>
        <v>23</v>
      </c>
      <c r="AE44" s="481" t="str">
        <f t="shared" si="17"/>
        <v/>
      </c>
    </row>
    <row r="45" spans="1:31" outlineLevel="1" x14ac:dyDescent="0.35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COUNTIF(URS確認!AR44:AR619,LEFT(B45,3))</f>
        <v>30</v>
      </c>
      <c r="G45" s="243">
        <v>29</v>
      </c>
      <c r="H45" s="243">
        <v>29</v>
      </c>
      <c r="I45" s="243">
        <f>COUNTIF(URS確認!AS44:AS620,LEFT(B45,3))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COUNTIF(URS確認!BD$2:BD$576,LEFT($B45,3))</f>
        <v>30</v>
      </c>
      <c r="X45" s="45">
        <f>COUNTIF(URS確認!BE$2:BE$576,LEFT($B45,3))</f>
        <v>0</v>
      </c>
      <c r="Y45" s="454">
        <f>COUNTIF(URS確認!BF$2:BF$576,LEFT($B45,3))</f>
        <v>0</v>
      </c>
      <c r="Z45" s="603">
        <f>COUNTIF(URS確認!BG$2:BG$576,LEFT($B45,3))</f>
        <v>0</v>
      </c>
      <c r="AA45" s="506">
        <f>COUNTIF(URS確認!AU$2:AU$576,LEFT(B45,3))</f>
        <v>0</v>
      </c>
      <c r="AB45" s="461">
        <f>COUNTIF(URS確認!AV$2:AV$576,LEFT(B45,3))</f>
        <v>0</v>
      </c>
      <c r="AC45" s="472">
        <f>COUNTIF(URS確認!AW$2:AW$577,LEFT(B45,3))</f>
        <v>0</v>
      </c>
      <c r="AD45" s="4">
        <f t="shared" si="4"/>
        <v>30</v>
      </c>
      <c r="AE45" s="481" t="str">
        <f t="shared" si="17"/>
        <v/>
      </c>
    </row>
    <row r="46" spans="1:31" outlineLevel="1" x14ac:dyDescent="0.35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COUNTIF(URS確認!AR45:AR620,LEFT(B46,3))</f>
        <v>9</v>
      </c>
      <c r="G46" s="243">
        <v>5</v>
      </c>
      <c r="H46" s="243">
        <v>5</v>
      </c>
      <c r="I46" s="243">
        <f>COUNTIF(URS確認!AS45:AS621,LEFT(B46,3))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COUNTIF(URS確認!BD$2:BD$576,LEFT($B46,3))</f>
        <v>4</v>
      </c>
      <c r="X46" s="45">
        <f>COUNTIF(URS確認!BE$2:BE$576,LEFT($B46,3))</f>
        <v>1</v>
      </c>
      <c r="Y46" s="454">
        <f>COUNTIF(URS確認!BF$2:BF$576,LEFT($B46,3))</f>
        <v>1</v>
      </c>
      <c r="Z46" s="603">
        <f>COUNTIF(URS確認!BG$2:BG$576,LEFT($B46,3))</f>
        <v>4</v>
      </c>
      <c r="AA46" s="506">
        <f>COUNTIF(URS確認!AU$2:AU$576,LEFT(B46,3))</f>
        <v>0</v>
      </c>
      <c r="AB46" s="461">
        <f>COUNTIF(URS確認!AV$2:AV$576,LEFT(B46,3))</f>
        <v>3</v>
      </c>
      <c r="AC46" s="472">
        <f>COUNTIF(URS確認!AW$2:AW$577,LEFT(B46,3))</f>
        <v>0</v>
      </c>
      <c r="AD46" s="4">
        <f t="shared" si="4"/>
        <v>13</v>
      </c>
      <c r="AE46" s="481" t="str">
        <f t="shared" si="17"/>
        <v/>
      </c>
    </row>
    <row r="47" spans="1:31" outlineLevel="1" x14ac:dyDescent="0.35">
      <c r="B47" s="4" t="s">
        <v>2956</v>
      </c>
      <c r="C47" s="243">
        <f>COUNTIF(URS確認!$D:$D,B47)</f>
        <v>5</v>
      </c>
      <c r="E47" s="450"/>
      <c r="V47" s="446"/>
      <c r="W47" s="443">
        <f>COUNTIF(URS確認!BD$2:BD$576,LEFT($B47,3))</f>
        <v>0</v>
      </c>
      <c r="X47" s="45">
        <f>COUNTIF(URS確認!BE$2:BE$576,LEFT($B47,3))</f>
        <v>0</v>
      </c>
      <c r="Y47" s="454">
        <f>COUNTIF(URS確認!BF$2:BF$576,LEFT($B47,3))</f>
        <v>0</v>
      </c>
      <c r="Z47" s="603">
        <f>COUNTIF(URS確認!BG$2:BG$576,LEFT($B47,3))</f>
        <v>5</v>
      </c>
      <c r="AA47" s="506">
        <f>COUNTIF(URS確認!AU$2:AU$576,LEFT(B47,3))</f>
        <v>0</v>
      </c>
      <c r="AB47" s="461">
        <f>COUNTIF(URS確認!AV$2:AV$576,LEFT(B47,3))</f>
        <v>4</v>
      </c>
      <c r="AC47" s="472">
        <f>COUNTIF(URS確認!AW$2:AW$577,LEFT(B47,3))</f>
        <v>1</v>
      </c>
      <c r="AD47" s="4">
        <f t="shared" ref="AD47" si="18">SUM(W47:AC47)</f>
        <v>10</v>
      </c>
      <c r="AE47" s="481"/>
    </row>
    <row r="48" spans="1:31" x14ac:dyDescent="0.35">
      <c r="A48" s="443" t="s">
        <v>71</v>
      </c>
      <c r="B48" s="443"/>
      <c r="C48" s="242">
        <f>SUM(C49:C50)</f>
        <v>13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 x14ac:dyDescent="0.35">
      <c r="B49" s="4" t="s">
        <v>2519</v>
      </c>
      <c r="C49" s="243">
        <f>COUNTIF(URS確認!$D:$D,B49)</f>
        <v>3</v>
      </c>
      <c r="D49" s="243">
        <v>1</v>
      </c>
      <c r="E49" s="450"/>
      <c r="F49" s="243">
        <f>COUNTIF(URS確認!AR47:AR622,LEFT(B49,3))</f>
        <v>3</v>
      </c>
      <c r="G49" s="243">
        <v>1</v>
      </c>
      <c r="H49" s="243">
        <v>1</v>
      </c>
      <c r="I49" s="243">
        <f>COUNTIF(URS確認!AS47:AS623,LEFT(B49,3))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COUNTIF(URS確認!BD$2:BD$576,LEFT($B49,3))</f>
        <v>0</v>
      </c>
      <c r="X49" s="45">
        <f>COUNTIF(URS確認!BE$2:BE$576,LEFT($B49,3))</f>
        <v>0</v>
      </c>
      <c r="Y49" s="454">
        <f>COUNTIF(URS確認!BF$2:BF$576,LEFT($B49,3))</f>
        <v>3</v>
      </c>
      <c r="Z49" s="603">
        <f>COUNTIF(URS確認!BG$2:BG$576,LEFT($B49,3))</f>
        <v>0</v>
      </c>
      <c r="AA49" s="506">
        <f>COUNTIF(URS確認!AU$2:AU$576,LEFT(B49,3))</f>
        <v>0</v>
      </c>
      <c r="AB49" s="461">
        <f>COUNTIF(URS確認!AV$2:AV$576,LEFT(B49,3))</f>
        <v>0</v>
      </c>
      <c r="AC49" s="472">
        <f>COUNTIF(URS確認!AW$2:AW$577,LEFT(B49,3))</f>
        <v>0</v>
      </c>
      <c r="AD49" s="4">
        <f t="shared" si="4"/>
        <v>3</v>
      </c>
      <c r="AE49" s="481" t="str">
        <f>IF(AND(X49&gt;0,Y49=0,AA49=0,AB49=0,AC49=0),X49,"")</f>
        <v/>
      </c>
    </row>
    <row r="50" spans="1:31" outlineLevel="1" x14ac:dyDescent="0.35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COUNTIF(URS確認!AR48:AR623,LEFT(B50,3))</f>
        <v>10</v>
      </c>
      <c r="G50" s="243">
        <v>9</v>
      </c>
      <c r="H50" s="243">
        <v>8</v>
      </c>
      <c r="I50" s="243">
        <f>COUNTIF(URS確認!AS48:AS624,LEFT(B50,3))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COUNTIF(URS確認!BD$2:BD$576,LEFT($B50,3))</f>
        <v>0</v>
      </c>
      <c r="X50" s="45">
        <f>COUNTIF(URS確認!BE$2:BE$576,LEFT($B50,3))</f>
        <v>0</v>
      </c>
      <c r="Y50" s="454">
        <f>COUNTIF(URS確認!BF$2:BF$576,LEFT($B50,3))</f>
        <v>6</v>
      </c>
      <c r="Z50" s="603">
        <f>COUNTIF(URS確認!BG$2:BG$576,LEFT($B50,3))</f>
        <v>4</v>
      </c>
      <c r="AA50" s="506">
        <f>COUNTIF(URS確認!AU$2:AU$576,LEFT(B50,3))</f>
        <v>0</v>
      </c>
      <c r="AB50" s="461">
        <f>COUNTIF(URS確認!AV$2:AV$576,LEFT(B50,3))</f>
        <v>1</v>
      </c>
      <c r="AC50" s="472">
        <f>COUNTIF(URS確認!AW$2:AW$577,LEFT(B50,3))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 x14ac:dyDescent="0.35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 x14ac:dyDescent="0.35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COUNTIF(URS確認!AR50:AR625,LEFT(B52,3))</f>
        <v>8</v>
      </c>
      <c r="G52" s="243">
        <v>7</v>
      </c>
      <c r="H52" s="243">
        <v>2</v>
      </c>
      <c r="I52" s="243">
        <f>COUNTIF(URS確認!AS50:AS626,LEFT(B52,3))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COUNTIF(URS確認!BD$2:BD$576,LEFT($B52,3))</f>
        <v>2</v>
      </c>
      <c r="X52" s="45">
        <f>COUNTIF(URS確認!BE$2:BE$576,LEFT($B52,3))</f>
        <v>0</v>
      </c>
      <c r="Y52" s="454">
        <f>COUNTIF(URS確認!BF$2:BF$576,LEFT($B52,3))</f>
        <v>0</v>
      </c>
      <c r="Z52" s="603">
        <f>COUNTIF(URS確認!BG$2:BG$576,LEFT($B52,3))</f>
        <v>6</v>
      </c>
      <c r="AA52" s="506">
        <f>COUNTIF(URS確認!AU$2:AU$576,LEFT(B52,3))</f>
        <v>0</v>
      </c>
      <c r="AB52" s="461">
        <f>COUNTIF(URS確認!AV$2:AV$576,LEFT(B52,3))</f>
        <v>0</v>
      </c>
      <c r="AC52" s="472">
        <f>COUNTIF(URS確認!AW$2:AW$577,LEFT(B52,3))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COUNTIF(URS確認!AR51:AR626,LEFT(B53,3))</f>
        <v>10</v>
      </c>
      <c r="G53" s="243">
        <v>8</v>
      </c>
      <c r="H53" s="243">
        <v>8</v>
      </c>
      <c r="I53" s="243">
        <f>COUNTIF(URS確認!AS51:AS627,LEFT(B53,3))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COUNTIF(URS確認!BD$2:BD$576,LEFT($B53,3))</f>
        <v>4</v>
      </c>
      <c r="X53" s="45">
        <f>COUNTIF(URS確認!BE$2:BE$576,LEFT($B53,3))</f>
        <v>0</v>
      </c>
      <c r="Y53" s="454">
        <f>COUNTIF(URS確認!BF$2:BF$576,LEFT($B53,3))</f>
        <v>6</v>
      </c>
      <c r="Z53" s="603">
        <f>COUNTIF(URS確認!BG$2:BG$576,LEFT($B53,3))</f>
        <v>0</v>
      </c>
      <c r="AA53" s="506">
        <f>COUNTIF(URS確認!AU$2:AU$576,LEFT(B53,3))</f>
        <v>0</v>
      </c>
      <c r="AB53" s="461">
        <f>COUNTIF(URS確認!AV$2:AV$576,LEFT(B53,3))</f>
        <v>0</v>
      </c>
      <c r="AC53" s="472">
        <f>COUNTIF(URS確認!AW$2:AW$577,LEFT(B53,3))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 x14ac:dyDescent="0.35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COUNTIF(URS確認!AR52:AR627,LEFT(B54,3))</f>
        <v>112</v>
      </c>
      <c r="G54" s="243">
        <v>112</v>
      </c>
      <c r="H54" s="243">
        <v>75</v>
      </c>
      <c r="I54" s="243">
        <f>COUNTIF(URS確認!AS52:AS628,LEFT(B54,3))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COUNTIF(URS確認!BD$2:BD$576,LEFT($B54,3))</f>
        <v>0</v>
      </c>
      <c r="X54" s="45">
        <f>COUNTIF(URS確認!BE$2:BE$576,LEFT($B54,3))</f>
        <v>0</v>
      </c>
      <c r="Y54" s="454">
        <f>COUNTIF(URS確認!BF$2:BF$576,LEFT($B54,3))</f>
        <v>38</v>
      </c>
      <c r="Z54" s="603">
        <f>COUNTIF(URS確認!BG$2:BG$576,LEFT($B54,3))</f>
        <v>74</v>
      </c>
      <c r="AA54" s="506">
        <f>COUNTIF(URS確認!AU$2:AU$576,LEFT(B54,3))</f>
        <v>0</v>
      </c>
      <c r="AB54" s="461">
        <f>COUNTIF(URS確認!AV$2:AV$576,LEFT(B54,3))</f>
        <v>0</v>
      </c>
      <c r="AC54" s="472">
        <f>COUNTIF(URS確認!AW$2:AW$577,LEFT(B54,3))</f>
        <v>0</v>
      </c>
      <c r="AD54" s="4">
        <f t="shared" si="4"/>
        <v>112</v>
      </c>
      <c r="AE54" s="481" t="str">
        <f t="shared" si="20"/>
        <v/>
      </c>
    </row>
    <row r="55" spans="1:31" outlineLevel="1" x14ac:dyDescent="0.35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COUNTIF(URS確認!AR55:AR628,LEFT(B55,3))</f>
        <v>2</v>
      </c>
      <c r="G55" s="243">
        <v>2</v>
      </c>
      <c r="H55" s="243">
        <v>2</v>
      </c>
      <c r="I55" s="243">
        <f>COUNTIF(URS確認!AS55:AS629,LEFT(B55,3))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COUNTIF(URS確認!BD$2:BD$576,LEFT($B55,3))</f>
        <v>0</v>
      </c>
      <c r="X55" s="45">
        <f>COUNTIF(URS確認!BE$2:BE$576,LEFT($B55,3))</f>
        <v>0</v>
      </c>
      <c r="Y55" s="454">
        <f>COUNTIF(URS確認!BF$2:BF$576,LEFT($B55,3))</f>
        <v>1</v>
      </c>
      <c r="Z55" s="603">
        <f>COUNTIF(URS確認!BG$2:BG$576,LEFT($B55,3))</f>
        <v>1</v>
      </c>
      <c r="AA55" s="506">
        <f>COUNTIF(URS確認!AU$2:AU$576,LEFT(B55,3))</f>
        <v>0</v>
      </c>
      <c r="AB55" s="461">
        <f>COUNTIF(URS確認!AV$2:AV$576,LEFT(B55,3))</f>
        <v>0</v>
      </c>
      <c r="AC55" s="472">
        <f>COUNTIF(URS確認!AW$2:AW$577,LEFT(B55,3))</f>
        <v>0</v>
      </c>
      <c r="AD55" s="4">
        <f t="shared" si="4"/>
        <v>2</v>
      </c>
      <c r="AE55" s="481" t="str">
        <f t="shared" si="20"/>
        <v/>
      </c>
    </row>
    <row r="56" spans="1:31" outlineLevel="1" x14ac:dyDescent="0.35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COUNTIF(URS確認!AR56:AR629,LEFT(B56,3))</f>
        <v>3</v>
      </c>
      <c r="G56" s="243">
        <v>3</v>
      </c>
      <c r="H56" s="243">
        <v>3</v>
      </c>
      <c r="I56" s="243">
        <f>COUNTIF(URS確認!AS56:AS630,LEFT(B56,3))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COUNTIF(URS確認!BD$2:BD$576,LEFT($B56,3))</f>
        <v>0</v>
      </c>
      <c r="X56" s="45">
        <f>COUNTIF(URS確認!BE$2:BE$576,LEFT($B56,3))</f>
        <v>0</v>
      </c>
      <c r="Y56" s="454">
        <f>COUNTIF(URS確認!BF$2:BF$576,LEFT($B56,3))</f>
        <v>1</v>
      </c>
      <c r="Z56" s="603">
        <f>COUNTIF(URS確認!BG$2:BG$576,LEFT($B56,3))</f>
        <v>2</v>
      </c>
      <c r="AA56" s="506">
        <f>COUNTIF(URS確認!AU$2:AU$576,LEFT(B56,3))</f>
        <v>0</v>
      </c>
      <c r="AB56" s="461">
        <f>COUNTIF(URS確認!AV$2:AV$576,LEFT(B56,3))</f>
        <v>0</v>
      </c>
      <c r="AC56" s="472">
        <f>COUNTIF(URS確認!AW$2:AW$577,LEFT(B56,3))</f>
        <v>0</v>
      </c>
      <c r="AD56" s="4">
        <f t="shared" si="4"/>
        <v>3</v>
      </c>
      <c r="AE56" s="481" t="str">
        <f t="shared" si="20"/>
        <v/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COUNTIF(URS確認!AR57:AR630,LEFT(B57,3))</f>
        <v>1</v>
      </c>
      <c r="G57" s="243">
        <v>1</v>
      </c>
      <c r="H57" s="243">
        <v>1</v>
      </c>
      <c r="I57" s="243">
        <f>COUNTIF(URS確認!AS57:AS631,LEFT(B57,3))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COUNTIF(URS確認!BD$2:BD$576,LEFT($B57,3))</f>
        <v>0</v>
      </c>
      <c r="X57" s="45">
        <f>COUNTIF(URS確認!BE$2:BE$576,LEFT($B57,3))</f>
        <v>0</v>
      </c>
      <c r="Y57" s="454">
        <f>COUNTIF(URS確認!BF$2:BF$576,LEFT($B57,3))</f>
        <v>1</v>
      </c>
      <c r="Z57" s="603">
        <f>COUNTIF(URS確認!BG$2:BG$576,LEFT($B57,3))</f>
        <v>0</v>
      </c>
      <c r="AA57" s="506">
        <f>COUNTIF(URS確認!AU$2:AU$576,LEFT(B57,3))</f>
        <v>0</v>
      </c>
      <c r="AB57" s="461">
        <f>COUNTIF(URS確認!AV$2:AV$576,LEFT(B57,3))</f>
        <v>0</v>
      </c>
      <c r="AC57" s="472">
        <f>COUNTIF(URS確認!AW$2:AW$577,LEFT(B57,3))</f>
        <v>0</v>
      </c>
      <c r="AD57" s="4">
        <f t="shared" si="4"/>
        <v>1</v>
      </c>
      <c r="AE57" s="481" t="str">
        <f t="shared" si="20"/>
        <v/>
      </c>
    </row>
    <row r="58" spans="1:31" x14ac:dyDescent="0.35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 x14ac:dyDescent="0.35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COUNTIF(URS確認!AR59:AR632,LEFT(B59,3))</f>
        <v>1</v>
      </c>
      <c r="G59" s="243">
        <v>1</v>
      </c>
      <c r="H59" s="243">
        <v>1</v>
      </c>
      <c r="I59" s="243">
        <f>COUNTIF(URS確認!AS59:AS633,LEFT(B59,3))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COUNTIF(URS確認!BD$2:BD$576,LEFT($B59,3))</f>
        <v>1</v>
      </c>
      <c r="X59" s="45">
        <f>COUNTIF(URS確認!BE$2:BE$576,LEFT($B59,3))</f>
        <v>0</v>
      </c>
      <c r="Y59" s="454">
        <f>COUNTIF(URS確認!BF$2:BF$576,LEFT($B59,3))</f>
        <v>0</v>
      </c>
      <c r="Z59" s="603">
        <f>COUNTIF(URS確認!BG$2:BG$576,LEFT($B59,3))</f>
        <v>0</v>
      </c>
      <c r="AA59" s="506">
        <f>COUNTIF(URS確認!AU$2:AU$576,LEFT(B59,3))</f>
        <v>0</v>
      </c>
      <c r="AB59" s="461">
        <f>COUNTIF(URS確認!AV$2:AV$576,LEFT(B59,3))</f>
        <v>0</v>
      </c>
      <c r="AC59" s="472">
        <f>COUNTIF(URS確認!AW$2:AW$577,LEFT(B59,3))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 x14ac:dyDescent="0.35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 x14ac:dyDescent="0.35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COUNTIF(URS確認!AR63:AR636,LEFT(B61,3))</f>
        <v>12</v>
      </c>
      <c r="G61" s="243">
        <v>9</v>
      </c>
      <c r="I61" s="243">
        <f>COUNTIF(URS確認!AS61:AS635,LEFT(B61,3))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COUNTIF(URS確認!BD$2:BD$576,LEFT($B61,3))</f>
        <v>0</v>
      </c>
      <c r="X61" s="45">
        <f>COUNTIF(URS確認!BE$2:BE$576,LEFT($B61,3))</f>
        <v>6</v>
      </c>
      <c r="Y61" s="454">
        <f>COUNTIF(URS確認!BF$2:BF$576,LEFT($B61,3))</f>
        <v>0</v>
      </c>
      <c r="Z61" s="603">
        <f>COUNTIF(URS確認!BG$2:BG$576,LEFT($B61,3))</f>
        <v>6</v>
      </c>
      <c r="AA61" s="506">
        <f>COUNTIF(URS確認!AU$2:AU$576,LEFT(B61,3))</f>
        <v>0</v>
      </c>
      <c r="AB61" s="461">
        <f>COUNTIF(URS確認!AV$2:AV$576,LEFT(B61,3))</f>
        <v>0</v>
      </c>
      <c r="AC61" s="472">
        <f>COUNTIF(URS確認!AW$2:AW$577,LEFT(B61,3))</f>
        <v>0</v>
      </c>
      <c r="AD61" s="4">
        <f t="shared" si="4"/>
        <v>12</v>
      </c>
      <c r="AE61" s="481">
        <f>IF(AND(X61&gt;0,Y61=0,AA61=0,AB61=0,AC61=0),X61,"")</f>
        <v>6</v>
      </c>
    </row>
    <row r="62" spans="1:31" x14ac:dyDescent="0.35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 x14ac:dyDescent="0.35">
      <c r="A63" s="454"/>
      <c r="B63" s="539" t="s">
        <v>2543</v>
      </c>
      <c r="C63" s="470">
        <f>C4+C9+C17+C23+C31+C38+C48+C51+C58+C60</f>
        <v>562</v>
      </c>
      <c r="D63" s="242"/>
      <c r="E63" s="242"/>
      <c r="F63" s="455">
        <f>SUM(F5:F61)</f>
        <v>554</v>
      </c>
      <c r="G63" s="242"/>
      <c r="H63" s="242"/>
      <c r="I63" s="456">
        <f t="shared" ref="I63:R63" si="21">SUM(I5:I61)</f>
        <v>0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957</v>
      </c>
      <c r="V63" s="460"/>
      <c r="W63" s="454">
        <f>SUM(W5:W61)</f>
        <v>283</v>
      </c>
      <c r="X63" s="454">
        <f t="shared" ref="X63:AE63" si="22">SUM(X5:X61)</f>
        <v>39</v>
      </c>
      <c r="Y63" s="454">
        <f t="shared" si="22"/>
        <v>120</v>
      </c>
      <c r="Z63" s="454">
        <f t="shared" si="22"/>
        <v>120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562</v>
      </c>
      <c r="AE63" s="481">
        <f t="shared" si="22"/>
        <v>38</v>
      </c>
    </row>
    <row r="64" spans="1:31" x14ac:dyDescent="0.35">
      <c r="A64" s="473"/>
      <c r="B64" s="540" t="s">
        <v>2547</v>
      </c>
      <c r="C64" s="474"/>
      <c r="F64" s="462">
        <f t="shared" ref="F64:L64" si="23">F63/$C$63</f>
        <v>0.98576512455516019</v>
      </c>
      <c r="G64" s="462">
        <f t="shared" si="23"/>
        <v>0</v>
      </c>
      <c r="H64" s="462">
        <f t="shared" si="23"/>
        <v>0</v>
      </c>
      <c r="I64" s="462">
        <f t="shared" si="23"/>
        <v>0</v>
      </c>
      <c r="J64" s="462"/>
      <c r="K64" s="462"/>
      <c r="L64" s="462">
        <f t="shared" si="23"/>
        <v>0.27224199288256229</v>
      </c>
      <c r="M64" s="462"/>
      <c r="N64" s="462"/>
      <c r="O64" s="462"/>
      <c r="P64" s="462"/>
      <c r="Q64" s="463"/>
      <c r="R64" s="464">
        <f>R63/C63</f>
        <v>0.44483985765124556</v>
      </c>
      <c r="S64" s="465">
        <f>S63/$C$63</f>
        <v>0.15836298932384341</v>
      </c>
      <c r="T64" s="466" t="s">
        <v>2561</v>
      </c>
      <c r="U64" s="466"/>
      <c r="V64" s="467"/>
      <c r="W64" s="509">
        <f>W63/$AD$63</f>
        <v>0.50355871886120995</v>
      </c>
      <c r="X64" s="509">
        <f t="shared" ref="X64:AC64" si="24">X63/$AD$63</f>
        <v>6.9395017793594305E-2</v>
      </c>
      <c r="Y64" s="509">
        <f t="shared" si="24"/>
        <v>0.21352313167259787</v>
      </c>
      <c r="Z64" s="509">
        <f t="shared" si="24"/>
        <v>0.21352313167259787</v>
      </c>
      <c r="AA64" s="509">
        <f t="shared" si="24"/>
        <v>0</v>
      </c>
      <c r="AB64" s="509">
        <f t="shared" si="24"/>
        <v>1.4234875444839857E-2</v>
      </c>
      <c r="AC64" s="509">
        <f t="shared" si="24"/>
        <v>1.7793594306049821E-3</v>
      </c>
      <c r="AD64" s="475">
        <f>SUM(W64:Z64)</f>
        <v>1</v>
      </c>
      <c r="AE64" s="510">
        <f>AE63/AD63</f>
        <v>6.7615658362989328E-2</v>
      </c>
    </row>
    <row r="65" spans="6:29" x14ac:dyDescent="0.35">
      <c r="R65" s="468"/>
      <c r="AC65" s="511">
        <f>SUM(AA63:AC63)/AD63</f>
        <v>1.601423487544484E-2</v>
      </c>
    </row>
    <row r="66" spans="6:29" x14ac:dyDescent="0.35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567"/>
  <sheetViews>
    <sheetView zoomScaleNormal="100" workbookViewId="0">
      <pane xSplit="6" ySplit="1" topLeftCell="AQ2" activePane="bottomRight" state="frozen"/>
      <selection pane="topRight" activeCell="H1" sqref="H1"/>
      <selection pane="bottomLeft" activeCell="A2" sqref="A2"/>
      <selection pane="bottomRight" activeCell="F12" sqref="F12"/>
    </sheetView>
  </sheetViews>
  <sheetFormatPr defaultColWidth="8.69921875" defaultRowHeight="14.5" x14ac:dyDescent="0.3"/>
  <cols>
    <col min="1" max="1" width="11.5" style="513" customWidth="1"/>
    <col min="2" max="2" width="2.3984375" style="266" hidden="1" customWidth="1"/>
    <col min="3" max="3" width="10.19921875" style="265" customWidth="1"/>
    <col min="4" max="4" width="22.19921875" style="208" customWidth="1"/>
    <col min="5" max="5" width="9.19921875" style="266" customWidth="1"/>
    <col min="6" max="6" width="34.19921875" style="279" customWidth="1"/>
    <col min="7" max="7" width="13.5" style="279" customWidth="1"/>
    <col min="8" max="8" width="9" style="266" customWidth="1"/>
    <col min="9" max="9" width="11.3984375" style="279" customWidth="1"/>
    <col min="10" max="10" width="10.8984375" style="280" customWidth="1"/>
    <col min="11" max="11" width="19.699218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09765625" style="265" hidden="1" customWidth="1"/>
    <col min="17" max="17" width="14.09765625" style="266" customWidth="1"/>
    <col min="18" max="18" width="11.3984375" style="266" customWidth="1"/>
    <col min="19" max="19" width="15.59765625" style="252" customWidth="1"/>
    <col min="20" max="20" width="9.3984375" style="265" hidden="1" customWidth="1"/>
    <col min="21" max="21" width="5.3984375" style="265" hidden="1" customWidth="1"/>
    <col min="22" max="22" width="9.3984375" style="265" hidden="1" customWidth="1"/>
    <col min="23" max="23" width="5.3984375" style="281" hidden="1" customWidth="1"/>
    <col min="24" max="24" width="5.3984375" style="265" hidden="1" customWidth="1"/>
    <col min="25" max="25" width="5.3984375" style="266" hidden="1" customWidth="1"/>
    <col min="26" max="26" width="9.09765625" style="266" hidden="1" customWidth="1"/>
    <col min="27" max="27" width="16.09765625" style="266" hidden="1" customWidth="1"/>
    <col min="28" max="28" width="12.8984375" style="265" hidden="1" customWidth="1"/>
    <col min="29" max="29" width="18.5" style="265" hidden="1" customWidth="1"/>
    <col min="30" max="30" width="16.19921875" style="266" hidden="1" customWidth="1"/>
    <col min="31" max="31" width="12.3984375" style="266" hidden="1" customWidth="1"/>
    <col min="32" max="32" width="14.3984375" style="252" bestFit="1" customWidth="1"/>
    <col min="33" max="33" width="15.8984375" style="266" hidden="1" customWidth="1"/>
    <col min="34" max="34" width="18.09765625" style="323" hidden="1" customWidth="1"/>
    <col min="35" max="35" width="11.69921875" style="209" hidden="1" customWidth="1"/>
    <col min="36" max="36" width="9.3984375" style="266" hidden="1" customWidth="1"/>
    <col min="37" max="38" width="11.3984375" style="279" hidden="1" customWidth="1"/>
    <col min="39" max="39" width="8.69921875" style="279" hidden="1" customWidth="1"/>
    <col min="40" max="40" width="48.5" style="211" hidden="1" customWidth="1"/>
    <col min="41" max="41" width="14.19921875" style="265" customWidth="1"/>
    <col min="42" max="42" width="33.3984375" style="266" customWidth="1"/>
    <col min="43" max="43" width="4" style="413" customWidth="1"/>
    <col min="44" max="44" width="9.8984375" style="408" hidden="1" customWidth="1"/>
    <col min="45" max="46" width="9.8984375" style="266" hidden="1" customWidth="1"/>
    <col min="47" max="48" width="12.3984375" style="266" hidden="1" customWidth="1"/>
    <col min="49" max="49" width="8.69921875" style="266" hidden="1" customWidth="1"/>
    <col min="50" max="50" width="8.69921875" style="408"/>
    <col min="51" max="51" width="11.5" style="408" bestFit="1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984375" style="265" customWidth="1"/>
    <col min="57" max="57" width="6.59765625" style="265" customWidth="1"/>
    <col min="58" max="58" width="7.09765625" style="265" customWidth="1"/>
    <col min="59" max="59" width="6.5" style="265" customWidth="1"/>
    <col min="60" max="60" width="6.8984375" style="266" bestFit="1" customWidth="1"/>
    <col min="61" max="16384" width="8.69921875" style="266"/>
  </cols>
  <sheetData>
    <row r="1" spans="1:60" ht="27.5" thickBot="1" x14ac:dyDescent="0.35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2986</v>
      </c>
      <c r="L1" s="580" t="s">
        <v>3170</v>
      </c>
      <c r="M1" s="580" t="s">
        <v>2933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2851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413" t="s">
        <v>2575</v>
      </c>
      <c r="AR1" s="484" t="s">
        <v>2565</v>
      </c>
      <c r="AS1" s="485" t="s">
        <v>2578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2940</v>
      </c>
      <c r="AY1" s="408" t="s">
        <v>3115</v>
      </c>
      <c r="AZ1" s="588" t="s">
        <v>3003</v>
      </c>
      <c r="BA1" s="587" t="s">
        <v>3004</v>
      </c>
      <c r="BB1" s="587" t="s">
        <v>3093</v>
      </c>
      <c r="BC1" s="594" t="s">
        <v>3175</v>
      </c>
      <c r="BD1" s="598" t="s">
        <v>3094</v>
      </c>
      <c r="BE1" s="598" t="s">
        <v>3096</v>
      </c>
      <c r="BF1" s="598" t="s">
        <v>3097</v>
      </c>
      <c r="BG1" s="598" t="s">
        <v>3098</v>
      </c>
      <c r="BH1" s="593" t="s">
        <v>3095</v>
      </c>
    </row>
    <row r="2" spans="1:60" x14ac:dyDescent="0.3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2923</v>
      </c>
      <c r="K2" s="212"/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2945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3080</v>
      </c>
      <c r="BB2" s="515" t="s">
        <v>3008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 x14ac:dyDescent="0.3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3125</v>
      </c>
      <c r="K3" s="212" t="s">
        <v>3124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3123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3080</v>
      </c>
      <c r="BB3" s="266" t="s">
        <v>3008</v>
      </c>
      <c r="BC3" s="596" t="s">
        <v>3176</v>
      </c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 x14ac:dyDescent="0.3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2923</v>
      </c>
      <c r="K4" s="212"/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2946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3080</v>
      </c>
      <c r="BB4" s="266" t="s">
        <v>3008</v>
      </c>
      <c r="BC4" s="596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 x14ac:dyDescent="0.3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2944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2948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3080</v>
      </c>
      <c r="BB5" s="266" t="s">
        <v>3008</v>
      </c>
      <c r="BC5" s="596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 x14ac:dyDescent="0.3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2923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2947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3080</v>
      </c>
      <c r="BB6" s="266" t="s">
        <v>3008</v>
      </c>
      <c r="BC6" s="596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 x14ac:dyDescent="0.3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3080</v>
      </c>
      <c r="BB7" s="266" t="s">
        <v>3008</v>
      </c>
      <c r="BC7" s="596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 x14ac:dyDescent="0.3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111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2983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3080</v>
      </c>
      <c r="BB8" s="266" t="s">
        <v>3008</v>
      </c>
      <c r="BC8" s="596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 x14ac:dyDescent="0.3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112</v>
      </c>
      <c r="K9" s="212"/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2925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3080</v>
      </c>
      <c r="BB9" s="266" t="s">
        <v>3008</v>
      </c>
      <c r="BC9" s="596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 x14ac:dyDescent="0.3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3126</v>
      </c>
      <c r="K10" s="212" t="s">
        <v>3124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3122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3080</v>
      </c>
      <c r="BB10" s="266" t="s">
        <v>3008</v>
      </c>
      <c r="BC10" s="595" t="s">
        <v>3180</v>
      </c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 x14ac:dyDescent="0.3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73">
        <v>44579</v>
      </c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2983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3080</v>
      </c>
      <c r="BB11" s="266" t="s">
        <v>3008</v>
      </c>
      <c r="BC11" s="596"/>
      <c r="BD11" s="265" t="str">
        <f t="shared" si="5"/>
        <v>1-3</v>
      </c>
      <c r="BE11" s="265" t="str">
        <f t="shared" si="6"/>
        <v/>
      </c>
      <c r="BF11" s="265" t="str">
        <f t="shared" si="7"/>
        <v/>
      </c>
      <c r="BG11" s="265" t="str">
        <f t="shared" si="8"/>
        <v/>
      </c>
    </row>
    <row r="12" spans="1:60" x14ac:dyDescent="0.3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73">
        <v>44579</v>
      </c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2983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3080</v>
      </c>
      <c r="BB12" s="266" t="s">
        <v>3008</v>
      </c>
      <c r="BC12" s="596"/>
      <c r="BD12" s="265" t="str">
        <f t="shared" si="5"/>
        <v>1-3</v>
      </c>
      <c r="BE12" s="265" t="str">
        <f t="shared" si="6"/>
        <v/>
      </c>
      <c r="BF12" s="265" t="str">
        <f t="shared" si="7"/>
        <v/>
      </c>
      <c r="BG12" s="265" t="str">
        <f t="shared" si="8"/>
        <v/>
      </c>
    </row>
    <row r="13" spans="1:60" x14ac:dyDescent="0.3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73">
        <v>44580</v>
      </c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3080</v>
      </c>
      <c r="BB13" s="266" t="s">
        <v>3008</v>
      </c>
      <c r="BC13" s="595" t="s">
        <v>3183</v>
      </c>
      <c r="BD13" s="265" t="str">
        <f t="shared" si="5"/>
        <v>1-1</v>
      </c>
      <c r="BE13" s="265" t="str">
        <f t="shared" si="6"/>
        <v/>
      </c>
      <c r="BF13" s="265" t="str">
        <f t="shared" si="7"/>
        <v/>
      </c>
      <c r="BG13" s="265" t="str">
        <f t="shared" si="8"/>
        <v/>
      </c>
    </row>
    <row r="14" spans="1:60" x14ac:dyDescent="0.3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65"/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3080</v>
      </c>
      <c r="BB14" s="266" t="s">
        <v>3008</v>
      </c>
      <c r="BC14" s="596"/>
      <c r="BD14" s="265" t="str">
        <f t="shared" si="5"/>
        <v/>
      </c>
      <c r="BE14" s="265" t="str">
        <f t="shared" si="6"/>
        <v>1-2</v>
      </c>
      <c r="BF14" s="265" t="str">
        <f t="shared" si="7"/>
        <v/>
      </c>
      <c r="BG14" s="265" t="str">
        <f t="shared" si="8"/>
        <v/>
      </c>
    </row>
    <row r="15" spans="1:60" x14ac:dyDescent="0.3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65"/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2983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3080</v>
      </c>
      <c r="BB15" s="266" t="s">
        <v>3008</v>
      </c>
      <c r="BC15" s="596"/>
      <c r="BD15" s="265" t="str">
        <f t="shared" si="5"/>
        <v/>
      </c>
      <c r="BE15" s="265" t="str">
        <f t="shared" si="6"/>
        <v>1-2</v>
      </c>
      <c r="BF15" s="265" t="str">
        <f t="shared" si="7"/>
        <v/>
      </c>
      <c r="BG15" s="265" t="str">
        <f t="shared" si="8"/>
        <v/>
      </c>
    </row>
    <row r="16" spans="1:60" x14ac:dyDescent="0.3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65"/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3080</v>
      </c>
      <c r="BB16" s="266" t="s">
        <v>3008</v>
      </c>
      <c r="BC16" s="596"/>
      <c r="BD16" s="265" t="str">
        <f t="shared" si="5"/>
        <v/>
      </c>
      <c r="BE16" s="265" t="str">
        <f t="shared" si="6"/>
        <v>1-1</v>
      </c>
      <c r="BF16" s="265" t="str">
        <f t="shared" si="7"/>
        <v/>
      </c>
      <c r="BG16" s="265" t="str">
        <f t="shared" si="8"/>
        <v/>
      </c>
    </row>
    <row r="17" spans="3:59" ht="13.5" x14ac:dyDescent="0.3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2955</v>
      </c>
      <c r="K17" s="212" t="s">
        <v>2997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2970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3080</v>
      </c>
      <c r="BB17" s="266" t="s">
        <v>3009</v>
      </c>
      <c r="BC17" s="596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5" x14ac:dyDescent="0.3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2584</v>
      </c>
      <c r="K18" s="212"/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>
        <v>44539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3080</v>
      </c>
      <c r="BB18" s="266" t="s">
        <v>3009</v>
      </c>
      <c r="BC18" s="596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5" x14ac:dyDescent="0.3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2755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3080</v>
      </c>
      <c r="BB19" s="266" t="s">
        <v>3010</v>
      </c>
      <c r="BC19" s="596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5" x14ac:dyDescent="0.3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2755</v>
      </c>
      <c r="K20" s="212"/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>
        <v>44544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3080</v>
      </c>
      <c r="BB20" s="266" t="s">
        <v>3010</v>
      </c>
      <c r="BC20" s="595" t="s">
        <v>3177</v>
      </c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5" x14ac:dyDescent="0.3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3127</v>
      </c>
      <c r="K21" s="212" t="s">
        <v>3124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3121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3080</v>
      </c>
      <c r="BB21" s="266" t="s">
        <v>3011</v>
      </c>
      <c r="BC21" s="595" t="s">
        <v>3178</v>
      </c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5" x14ac:dyDescent="0.3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2755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3080</v>
      </c>
      <c r="BB22" s="266" t="s">
        <v>3010</v>
      </c>
      <c r="BC22" s="596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5" x14ac:dyDescent="0.3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2755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3080</v>
      </c>
      <c r="BB23" s="266" t="s">
        <v>3010</v>
      </c>
      <c r="BC23" s="596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5" x14ac:dyDescent="0.3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2755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3080</v>
      </c>
      <c r="BB24" s="266" t="s">
        <v>3012</v>
      </c>
      <c r="BC24" s="596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5" x14ac:dyDescent="0.3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2755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3080</v>
      </c>
      <c r="BB25" s="266" t="s">
        <v>3012</v>
      </c>
      <c r="BC25" s="596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5" x14ac:dyDescent="0.3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2755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3080</v>
      </c>
      <c r="BB26" s="266" t="s">
        <v>3013</v>
      </c>
      <c r="BC26" s="596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5" x14ac:dyDescent="0.3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2584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3080</v>
      </c>
      <c r="BB27" s="266" t="s">
        <v>3014</v>
      </c>
      <c r="BC27" s="596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5" x14ac:dyDescent="0.3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2584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3080</v>
      </c>
      <c r="BB28" s="266" t="s">
        <v>3014</v>
      </c>
      <c r="BC28" s="595" t="s">
        <v>3179</v>
      </c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5" x14ac:dyDescent="0.3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2584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3080</v>
      </c>
      <c r="BB29" s="266" t="s">
        <v>3015</v>
      </c>
      <c r="BC29" s="596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5" x14ac:dyDescent="0.3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2855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3080</v>
      </c>
      <c r="BB30" s="266" t="s">
        <v>3016</v>
      </c>
      <c r="BC30" s="596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5" x14ac:dyDescent="0.3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2855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3080</v>
      </c>
      <c r="BB31" s="266" t="s">
        <v>3016</v>
      </c>
      <c r="BC31" s="595" t="s">
        <v>3158</v>
      </c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5" x14ac:dyDescent="0.3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2755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3080</v>
      </c>
      <c r="BB32" s="266" t="s">
        <v>3016</v>
      </c>
      <c r="BC32" s="596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5" x14ac:dyDescent="0.3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3127</v>
      </c>
      <c r="K33" s="212" t="s">
        <v>3124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3121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3080</v>
      </c>
      <c r="BB33" s="266" t="s">
        <v>3016</v>
      </c>
      <c r="BC33" s="595" t="s">
        <v>3184</v>
      </c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5" x14ac:dyDescent="0.3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2755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3080</v>
      </c>
      <c r="BB34" s="266" t="s">
        <v>3014</v>
      </c>
      <c r="BC34" s="596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5" x14ac:dyDescent="0.3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2955</v>
      </c>
      <c r="K35" s="212" t="s">
        <v>2996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2971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3080</v>
      </c>
      <c r="BB35" s="266" t="s">
        <v>3014</v>
      </c>
      <c r="BC35" s="596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5" x14ac:dyDescent="0.3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2755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3080</v>
      </c>
      <c r="BB36" s="266" t="s">
        <v>3014</v>
      </c>
      <c r="BC36" s="596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5" x14ac:dyDescent="0.3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2755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3080</v>
      </c>
      <c r="BB37" s="266" t="s">
        <v>3017</v>
      </c>
      <c r="BC37" s="596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5" x14ac:dyDescent="0.3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2755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3080</v>
      </c>
      <c r="BB38" s="266" t="s">
        <v>3017</v>
      </c>
      <c r="BC38" s="596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5" x14ac:dyDescent="0.3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2755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3080</v>
      </c>
      <c r="BB39" s="266" t="s">
        <v>3017</v>
      </c>
      <c r="BC39" s="596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5" x14ac:dyDescent="0.3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2584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3080</v>
      </c>
      <c r="BB40" s="266" t="s">
        <v>3018</v>
      </c>
      <c r="BC40" s="596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5" x14ac:dyDescent="0.3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2584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3080</v>
      </c>
      <c r="BB41" s="266" t="s">
        <v>3018</v>
      </c>
      <c r="BC41" s="595" t="s">
        <v>3181</v>
      </c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5" x14ac:dyDescent="0.3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2755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3080</v>
      </c>
      <c r="BB42" s="266" t="s">
        <v>3013</v>
      </c>
      <c r="BC42" s="596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5" x14ac:dyDescent="0.3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2755</v>
      </c>
      <c r="K43" s="212"/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>
        <v>44544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3080</v>
      </c>
      <c r="BB43" s="266" t="s">
        <v>3013</v>
      </c>
      <c r="BC43" s="595" t="s">
        <v>3185</v>
      </c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5" x14ac:dyDescent="0.3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2755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3080</v>
      </c>
      <c r="BB44" s="266" t="s">
        <v>3013</v>
      </c>
      <c r="BC44" s="596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5" x14ac:dyDescent="0.3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2755</v>
      </c>
      <c r="K45" s="212"/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>
        <v>44544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3080</v>
      </c>
      <c r="BB45" s="266" t="s">
        <v>3013</v>
      </c>
      <c r="BC45" s="595" t="s">
        <v>3187</v>
      </c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5" x14ac:dyDescent="0.3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2755</v>
      </c>
      <c r="K46" s="212"/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>
        <v>44544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3080</v>
      </c>
      <c r="BB46" s="266" t="s">
        <v>3013</v>
      </c>
      <c r="BC46" s="595" t="s">
        <v>3186</v>
      </c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5" x14ac:dyDescent="0.3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2755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3080</v>
      </c>
      <c r="BB47" s="266" t="s">
        <v>3013</v>
      </c>
      <c r="BC47" s="596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5" x14ac:dyDescent="0.3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2755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3080</v>
      </c>
      <c r="BB48" s="266" t="s">
        <v>3013</v>
      </c>
      <c r="BC48" s="596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5" x14ac:dyDescent="0.3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2755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3080</v>
      </c>
      <c r="BB49" s="266" t="s">
        <v>3013</v>
      </c>
      <c r="BC49" s="596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5" x14ac:dyDescent="0.3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2755</v>
      </c>
      <c r="K50" s="212"/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>
        <v>44544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3080</v>
      </c>
      <c r="BB50" s="266" t="s">
        <v>3013</v>
      </c>
      <c r="BC50" s="595" t="s">
        <v>3158</v>
      </c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5" x14ac:dyDescent="0.3">
      <c r="C51" s="266" t="s">
        <v>70</v>
      </c>
      <c r="D51" s="266" t="s">
        <v>2465</v>
      </c>
      <c r="E51" s="265" t="s">
        <v>2686</v>
      </c>
      <c r="F51" s="266" t="s">
        <v>2689</v>
      </c>
      <c r="G51" s="266" t="s">
        <v>2690</v>
      </c>
      <c r="H51" s="265" t="s">
        <v>166</v>
      </c>
      <c r="I51" s="265" t="s">
        <v>167</v>
      </c>
      <c r="J51" s="212" t="s">
        <v>2855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3007</v>
      </c>
      <c r="BB51" s="266" t="s">
        <v>3019</v>
      </c>
      <c r="BC51" s="596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5" x14ac:dyDescent="0.3">
      <c r="C52" s="266" t="s">
        <v>70</v>
      </c>
      <c r="D52" s="266" t="s">
        <v>2465</v>
      </c>
      <c r="E52" s="265" t="s">
        <v>2687</v>
      </c>
      <c r="F52" s="266" t="s">
        <v>2688</v>
      </c>
      <c r="G52" s="266" t="s">
        <v>2690</v>
      </c>
      <c r="H52" s="265" t="s">
        <v>166</v>
      </c>
      <c r="I52" s="265" t="s">
        <v>167</v>
      </c>
      <c r="J52" s="212" t="s">
        <v>2855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3007</v>
      </c>
      <c r="BB52" s="266" t="s">
        <v>3019</v>
      </c>
      <c r="BC52" s="596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5" x14ac:dyDescent="0.3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2755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3080</v>
      </c>
      <c r="BB53" s="266" t="s">
        <v>3014</v>
      </c>
      <c r="BC53" s="596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5" x14ac:dyDescent="0.3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2755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3080</v>
      </c>
      <c r="BB54" s="266" t="s">
        <v>3014</v>
      </c>
      <c r="BC54" s="595" t="s">
        <v>3191</v>
      </c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5" x14ac:dyDescent="0.3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2755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3080</v>
      </c>
      <c r="BB55" s="266" t="s">
        <v>3013</v>
      </c>
      <c r="BC55" s="595" t="s">
        <v>3189</v>
      </c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5" x14ac:dyDescent="0.3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2755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3080</v>
      </c>
      <c r="BB56" s="266" t="s">
        <v>3013</v>
      </c>
      <c r="BC56" s="596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5" x14ac:dyDescent="0.3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2755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3080</v>
      </c>
      <c r="BB57" s="266" t="s">
        <v>3013</v>
      </c>
      <c r="BC57" s="595" t="s">
        <v>3190</v>
      </c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5" x14ac:dyDescent="0.3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2755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3080</v>
      </c>
      <c r="BB58" s="266" t="s">
        <v>3013</v>
      </c>
      <c r="BC58" s="596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5" x14ac:dyDescent="0.3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2755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3080</v>
      </c>
      <c r="BB59" s="266" t="s">
        <v>3013</v>
      </c>
      <c r="BC59" s="595" t="s">
        <v>3192</v>
      </c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5" x14ac:dyDescent="0.3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2755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3080</v>
      </c>
      <c r="BB60" s="266" t="s">
        <v>3013</v>
      </c>
      <c r="BC60" s="596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5" x14ac:dyDescent="0.3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2844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3080</v>
      </c>
      <c r="BB61" s="266" t="s">
        <v>3020</v>
      </c>
      <c r="BC61" s="596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5" x14ac:dyDescent="0.3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2844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3080</v>
      </c>
      <c r="BB62" s="266" t="s">
        <v>3020</v>
      </c>
      <c r="BC62" s="596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5" x14ac:dyDescent="0.3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2979</v>
      </c>
      <c r="K63" s="252" t="s">
        <v>2995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2980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3080</v>
      </c>
      <c r="BB63" s="266" t="s">
        <v>3016</v>
      </c>
      <c r="BC63" s="596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5" x14ac:dyDescent="0.3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2754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3080</v>
      </c>
      <c r="BB64" s="266" t="s">
        <v>3021</v>
      </c>
      <c r="BC64" s="596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5" x14ac:dyDescent="0.3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2979</v>
      </c>
      <c r="K65" s="252" t="s">
        <v>2995</v>
      </c>
      <c r="L65" s="273">
        <v>44581</v>
      </c>
      <c r="M65" s="265"/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2980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3080</v>
      </c>
      <c r="BB65" s="266" t="s">
        <v>3017</v>
      </c>
      <c r="BC65" s="596"/>
      <c r="BD65" s="265" t="str">
        <f t="shared" si="5"/>
        <v/>
      </c>
      <c r="BE65" s="265" t="str">
        <f t="shared" si="6"/>
        <v>3-2</v>
      </c>
      <c r="BF65" s="265" t="str">
        <f t="shared" si="7"/>
        <v/>
      </c>
      <c r="BG65" s="265" t="str">
        <f t="shared" si="8"/>
        <v/>
      </c>
    </row>
    <row r="66" spans="2:59" ht="13.5" x14ac:dyDescent="0.3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2979</v>
      </c>
      <c r="K66" s="252" t="s">
        <v>2995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2980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3080</v>
      </c>
      <c r="BB66" s="266" t="s">
        <v>3017</v>
      </c>
      <c r="BC66" s="596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5" x14ac:dyDescent="0.3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2984</v>
      </c>
      <c r="G67" s="266" t="s">
        <v>2985</v>
      </c>
      <c r="H67" s="265" t="s">
        <v>166</v>
      </c>
      <c r="I67" s="265" t="s">
        <v>167</v>
      </c>
      <c r="J67" s="212" t="s">
        <v>2979</v>
      </c>
      <c r="K67" s="252" t="s">
        <v>2995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2980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3080</v>
      </c>
      <c r="BB67" s="266" t="s">
        <v>3022</v>
      </c>
      <c r="BC67" s="596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5" x14ac:dyDescent="0.3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2855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3080</v>
      </c>
      <c r="BB68" s="266" t="s">
        <v>3017</v>
      </c>
      <c r="BC68" s="596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5" x14ac:dyDescent="0.3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2979</v>
      </c>
      <c r="K69" s="252" t="s">
        <v>2995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2980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3080</v>
      </c>
      <c r="BB69" s="266" t="s">
        <v>3017</v>
      </c>
      <c r="BC69" s="596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5" x14ac:dyDescent="0.3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2979</v>
      </c>
      <c r="K70" s="252" t="s">
        <v>2995</v>
      </c>
      <c r="L70" s="273">
        <v>44581</v>
      </c>
      <c r="M70" s="265"/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2980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3080</v>
      </c>
      <c r="BB70" s="266" t="s">
        <v>3022</v>
      </c>
      <c r="BC70" s="596"/>
      <c r="BD70" s="265" t="str">
        <f t="shared" si="16"/>
        <v/>
      </c>
      <c r="BE70" s="265" t="str">
        <f t="shared" si="17"/>
        <v>3-2</v>
      </c>
      <c r="BF70" s="265" t="str">
        <f t="shared" si="18"/>
        <v/>
      </c>
      <c r="BG70" s="265" t="str">
        <f t="shared" si="19"/>
        <v/>
      </c>
    </row>
    <row r="71" spans="2:59" ht="13.5" x14ac:dyDescent="0.3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2979</v>
      </c>
      <c r="K71" s="252" t="s">
        <v>2995</v>
      </c>
      <c r="L71" s="273">
        <v>44581</v>
      </c>
      <c r="M71" s="265"/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2980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3080</v>
      </c>
      <c r="BB71" s="266" t="s">
        <v>3022</v>
      </c>
      <c r="BC71" s="596"/>
      <c r="BD71" s="265" t="str">
        <f t="shared" si="16"/>
        <v/>
      </c>
      <c r="BE71" s="265" t="str">
        <f t="shared" si="17"/>
        <v>3-2</v>
      </c>
      <c r="BF71" s="265" t="str">
        <f t="shared" si="18"/>
        <v/>
      </c>
      <c r="BG71" s="265" t="str">
        <f t="shared" si="19"/>
        <v/>
      </c>
    </row>
    <row r="72" spans="2:59" ht="13.5" x14ac:dyDescent="0.3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2979</v>
      </c>
      <c r="K72" s="252" t="s">
        <v>2995</v>
      </c>
      <c r="L72" s="273">
        <v>44581</v>
      </c>
      <c r="M72" s="265"/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2980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3080</v>
      </c>
      <c r="BB72" s="266" t="s">
        <v>3017</v>
      </c>
      <c r="BC72" s="596"/>
      <c r="BD72" s="265" t="str">
        <f t="shared" si="16"/>
        <v/>
      </c>
      <c r="BE72" s="265" t="str">
        <f t="shared" si="17"/>
        <v>3-2</v>
      </c>
      <c r="BF72" s="265" t="str">
        <f t="shared" si="18"/>
        <v/>
      </c>
      <c r="BG72" s="265" t="str">
        <f t="shared" si="19"/>
        <v/>
      </c>
    </row>
    <row r="73" spans="2:59" ht="13.5" x14ac:dyDescent="0.3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2844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3080</v>
      </c>
      <c r="BB73" s="266" t="s">
        <v>3010</v>
      </c>
      <c r="BC73" s="596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5" x14ac:dyDescent="0.3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2844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3080</v>
      </c>
      <c r="BB74" s="266" t="s">
        <v>3010</v>
      </c>
      <c r="BC74" s="596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5" x14ac:dyDescent="0.3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2863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3080</v>
      </c>
      <c r="BB75" s="266" t="s">
        <v>3023</v>
      </c>
      <c r="BC75" s="596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5" x14ac:dyDescent="0.3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2863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3080</v>
      </c>
      <c r="BB76" s="266" t="s">
        <v>3023</v>
      </c>
      <c r="BC76" s="596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5" x14ac:dyDescent="0.3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2855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3080</v>
      </c>
      <c r="BB77" s="266" t="s">
        <v>3024</v>
      </c>
      <c r="BC77" s="596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5" x14ac:dyDescent="0.3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2855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3080</v>
      </c>
      <c r="BB78" s="266" t="s">
        <v>3024</v>
      </c>
      <c r="BC78" s="596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5" x14ac:dyDescent="0.3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2979</v>
      </c>
      <c r="K79" s="252" t="s">
        <v>2995</v>
      </c>
      <c r="L79" s="273">
        <v>44581</v>
      </c>
      <c r="M79" s="265"/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2980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3080</v>
      </c>
      <c r="BB79" s="266" t="s">
        <v>3025</v>
      </c>
      <c r="BC79" s="596"/>
      <c r="BD79" s="265" t="str">
        <f t="shared" si="16"/>
        <v/>
      </c>
      <c r="BE79" s="265" t="str">
        <f t="shared" si="17"/>
        <v>3-2</v>
      </c>
      <c r="BF79" s="265" t="str">
        <f t="shared" si="18"/>
        <v/>
      </c>
      <c r="BG79" s="265" t="str">
        <f t="shared" si="19"/>
        <v/>
      </c>
    </row>
    <row r="80" spans="2:59" ht="13.5" x14ac:dyDescent="0.3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65"/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3007</v>
      </c>
      <c r="BB80" s="266" t="s">
        <v>3026</v>
      </c>
      <c r="BC80" s="596"/>
      <c r="BD80" s="265" t="str">
        <f t="shared" si="16"/>
        <v/>
      </c>
      <c r="BE80" s="265" t="str">
        <f t="shared" si="17"/>
        <v>3-2</v>
      </c>
      <c r="BF80" s="265" t="str">
        <f t="shared" si="18"/>
        <v/>
      </c>
      <c r="BG80" s="265" t="str">
        <f t="shared" si="19"/>
        <v/>
      </c>
    </row>
    <row r="81" spans="2:59" ht="13.5" x14ac:dyDescent="0.3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65"/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3007</v>
      </c>
      <c r="BB81" s="266" t="s">
        <v>3027</v>
      </c>
      <c r="BC81" s="596"/>
      <c r="BD81" s="265" t="str">
        <f t="shared" si="16"/>
        <v/>
      </c>
      <c r="BE81" s="265" t="str">
        <f t="shared" si="17"/>
        <v>3-5</v>
      </c>
      <c r="BF81" s="265" t="str">
        <f t="shared" si="18"/>
        <v/>
      </c>
      <c r="BG81" s="265" t="str">
        <f t="shared" si="19"/>
        <v/>
      </c>
    </row>
    <row r="82" spans="2:59" ht="13.5" x14ac:dyDescent="0.3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3007</v>
      </c>
      <c r="BB82" s="266" t="s">
        <v>3028</v>
      </c>
      <c r="BC82" s="596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5" x14ac:dyDescent="0.3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2979</v>
      </c>
      <c r="K83" s="252" t="s">
        <v>2995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2980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3080</v>
      </c>
      <c r="BB83" s="266" t="s">
        <v>3029</v>
      </c>
      <c r="BC83" s="596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4" x14ac:dyDescent="0.3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3195</v>
      </c>
      <c r="J84" s="212" t="s">
        <v>2587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2660</v>
      </c>
      <c r="AP84" s="206" t="s">
        <v>2661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3080</v>
      </c>
      <c r="BB84" s="266" t="s">
        <v>3025</v>
      </c>
      <c r="BC84" s="596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5" x14ac:dyDescent="0.3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2587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2662</v>
      </c>
      <c r="AP85" s="214" t="s">
        <v>2662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3080</v>
      </c>
      <c r="BB85" s="266" t="s">
        <v>3025</v>
      </c>
      <c r="BC85" s="596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5" x14ac:dyDescent="0.3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2587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2662</v>
      </c>
      <c r="AP86" s="214" t="s">
        <v>2662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3080</v>
      </c>
      <c r="BB86" s="266" t="s">
        <v>3025</v>
      </c>
      <c r="BC86" s="596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5" x14ac:dyDescent="0.3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2855</v>
      </c>
      <c r="K87" s="212"/>
      <c r="L87" s="273">
        <v>44581</v>
      </c>
      <c r="M87" s="265"/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3080</v>
      </c>
      <c r="BB87" s="266" t="s">
        <v>3017</v>
      </c>
      <c r="BC87" s="596"/>
      <c r="BD87" s="265" t="str">
        <f t="shared" si="16"/>
        <v/>
      </c>
      <c r="BE87" s="265" t="str">
        <f t="shared" si="17"/>
        <v>6-8</v>
      </c>
      <c r="BF87" s="265" t="str">
        <f t="shared" si="18"/>
        <v/>
      </c>
      <c r="BG87" s="265" t="str">
        <f t="shared" si="19"/>
        <v/>
      </c>
    </row>
    <row r="88" spans="2:59" ht="13.5" x14ac:dyDescent="0.3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2587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2628</v>
      </c>
      <c r="AP88" s="214" t="s">
        <v>2628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3007</v>
      </c>
      <c r="BB88" s="266" t="s">
        <v>3030</v>
      </c>
      <c r="BC88" s="596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" x14ac:dyDescent="0.3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2587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2663</v>
      </c>
      <c r="AP89" s="206" t="s">
        <v>2664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3007</v>
      </c>
      <c r="BB89" s="266" t="s">
        <v>3030</v>
      </c>
      <c r="BC89" s="596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0.5" x14ac:dyDescent="0.3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2587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2666</v>
      </c>
      <c r="AP90" s="206" t="s">
        <v>2665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3007</v>
      </c>
      <c r="BB90" s="266" t="s">
        <v>3030</v>
      </c>
      <c r="BC90" s="596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" x14ac:dyDescent="0.3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2587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2672</v>
      </c>
      <c r="AP91" s="206" t="s">
        <v>2671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3007</v>
      </c>
      <c r="BB91" s="266" t="s">
        <v>3031</v>
      </c>
      <c r="BC91" s="596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5" x14ac:dyDescent="0.3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2587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2628</v>
      </c>
      <c r="AP92" s="214" t="s">
        <v>2628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3007</v>
      </c>
      <c r="BB92" s="266" t="s">
        <v>3030</v>
      </c>
      <c r="BC92" s="596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5" x14ac:dyDescent="0.3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2587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2628</v>
      </c>
      <c r="AP93" s="214" t="s">
        <v>2628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3007</v>
      </c>
      <c r="BB93" s="266" t="s">
        <v>3030</v>
      </c>
      <c r="BC93" s="596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5" x14ac:dyDescent="0.3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2587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2628</v>
      </c>
      <c r="AP94" s="214" t="s">
        <v>2628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3007</v>
      </c>
      <c r="BB94" s="266" t="s">
        <v>3032</v>
      </c>
      <c r="BC94" s="596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" x14ac:dyDescent="0.3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2587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2667</v>
      </c>
      <c r="AP95" s="206" t="s">
        <v>2668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3007</v>
      </c>
      <c r="BB95" s="266" t="s">
        <v>3032</v>
      </c>
      <c r="BC95" s="596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0.5" x14ac:dyDescent="0.3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2587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2670</v>
      </c>
      <c r="AP96" s="206" t="s">
        <v>2669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3007</v>
      </c>
      <c r="BB96" s="266" t="s">
        <v>3032</v>
      </c>
      <c r="BC96" s="596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5" x14ac:dyDescent="0.3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2587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>
        <v>44539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2628</v>
      </c>
      <c r="AP97" s="214" t="s">
        <v>2628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3007</v>
      </c>
      <c r="BB97" s="266" t="s">
        <v>3032</v>
      </c>
      <c r="BC97" s="596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5" x14ac:dyDescent="0.3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2979</v>
      </c>
      <c r="K98" s="252" t="s">
        <v>2995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2980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3007</v>
      </c>
      <c r="BB98" s="266" t="s">
        <v>3033</v>
      </c>
      <c r="BC98" s="596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5" x14ac:dyDescent="0.3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2979</v>
      </c>
      <c r="K99" s="252" t="s">
        <v>2995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2981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3007</v>
      </c>
      <c r="BB99" s="266" t="s">
        <v>3034</v>
      </c>
      <c r="BC99" s="596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5" x14ac:dyDescent="0.3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2587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2662</v>
      </c>
      <c r="AP100" s="214" t="s">
        <v>2662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3080</v>
      </c>
      <c r="BB100" s="266" t="s">
        <v>3025</v>
      </c>
      <c r="BC100" s="596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5" x14ac:dyDescent="0.3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2587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2662</v>
      </c>
      <c r="AP101" s="214" t="s">
        <v>2662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3007</v>
      </c>
      <c r="BB101" s="266" t="s">
        <v>3034</v>
      </c>
      <c r="BC101" s="596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5" x14ac:dyDescent="0.3">
      <c r="A102" s="536"/>
      <c r="B102" s="361"/>
      <c r="C102" s="266" t="s">
        <v>68</v>
      </c>
      <c r="D102" s="213" t="s">
        <v>340</v>
      </c>
      <c r="E102" s="265" t="s">
        <v>2973</v>
      </c>
      <c r="F102" s="266" t="s">
        <v>2974</v>
      </c>
      <c r="G102" s="266" t="s">
        <v>2975</v>
      </c>
      <c r="H102" s="265" t="s">
        <v>166</v>
      </c>
      <c r="I102" s="265" t="s">
        <v>167</v>
      </c>
      <c r="J102" s="212" t="s">
        <v>2976</v>
      </c>
      <c r="K102" s="212" t="s">
        <v>3001</v>
      </c>
      <c r="L102" s="273">
        <v>44578</v>
      </c>
      <c r="M102" s="273">
        <v>44579</v>
      </c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2604</v>
      </c>
      <c r="AP102" s="214" t="s">
        <v>2604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44582</v>
      </c>
      <c r="BA102" s="515" t="s">
        <v>2453</v>
      </c>
      <c r="BB102" s="266" t="s">
        <v>2453</v>
      </c>
      <c r="BC102" s="596"/>
      <c r="BD102" s="266" t="str">
        <f t="shared" si="16"/>
        <v/>
      </c>
      <c r="BE102" s="266" t="str">
        <f t="shared" si="17"/>
        <v/>
      </c>
      <c r="BF102" s="266" t="str">
        <f t="shared" si="18"/>
        <v>4-1</v>
      </c>
      <c r="BG102" s="266" t="str">
        <f t="shared" si="19"/>
        <v/>
      </c>
    </row>
    <row r="103" spans="1:59" ht="13.5" x14ac:dyDescent="0.3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2587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2604</v>
      </c>
      <c r="AP103" s="265" t="s">
        <v>2604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3007</v>
      </c>
      <c r="BB103" s="266" t="s">
        <v>3035</v>
      </c>
      <c r="BC103" s="596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5" x14ac:dyDescent="0.3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2587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2604</v>
      </c>
      <c r="AP104" s="265" t="s">
        <v>2604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3007</v>
      </c>
      <c r="BB104" s="266" t="s">
        <v>3035</v>
      </c>
      <c r="BC104" s="596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5" x14ac:dyDescent="0.3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2754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3080</v>
      </c>
      <c r="BB105" s="266" t="s">
        <v>3021</v>
      </c>
      <c r="BC105" s="596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" x14ac:dyDescent="0.3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2587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2629</v>
      </c>
      <c r="AP106" s="206" t="s">
        <v>2630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3007</v>
      </c>
      <c r="BB106" s="266" t="s">
        <v>3033</v>
      </c>
      <c r="BC106" s="596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5" x14ac:dyDescent="0.3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2979</v>
      </c>
      <c r="K107" s="252" t="s">
        <v>2995</v>
      </c>
      <c r="L107" s="273">
        <v>44581</v>
      </c>
      <c r="M107" s="265"/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2980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3007</v>
      </c>
      <c r="BB107" s="266" t="s">
        <v>3033</v>
      </c>
      <c r="BC107" s="596"/>
      <c r="BD107" s="265" t="str">
        <f t="shared" si="16"/>
        <v/>
      </c>
      <c r="BE107" s="265" t="str">
        <f t="shared" si="17"/>
        <v>3-3</v>
      </c>
      <c r="BF107" s="265" t="str">
        <f t="shared" si="18"/>
        <v/>
      </c>
      <c r="BG107" s="265" t="str">
        <f t="shared" si="19"/>
        <v/>
      </c>
    </row>
    <row r="108" spans="1:59" ht="40.5" x14ac:dyDescent="0.3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65"/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2673</v>
      </c>
      <c r="AP108" s="206" t="s">
        <v>2674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3007</v>
      </c>
      <c r="BB108" s="266" t="s">
        <v>3033</v>
      </c>
      <c r="BC108" s="596"/>
      <c r="BD108" s="265" t="str">
        <f t="shared" si="16"/>
        <v/>
      </c>
      <c r="BE108" s="265" t="str">
        <f t="shared" si="17"/>
        <v>3-3</v>
      </c>
      <c r="BF108" s="265" t="str">
        <f t="shared" si="18"/>
        <v/>
      </c>
      <c r="BG108" s="265" t="str">
        <f t="shared" si="19"/>
        <v/>
      </c>
    </row>
    <row r="109" spans="1:59" ht="13.5" x14ac:dyDescent="0.3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2979</v>
      </c>
      <c r="K109" s="252" t="s">
        <v>2995</v>
      </c>
      <c r="L109" s="273">
        <v>44580</v>
      </c>
      <c r="M109" s="265"/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2980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3007</v>
      </c>
      <c r="BB109" s="266" t="s">
        <v>3033</v>
      </c>
      <c r="BC109" s="596"/>
      <c r="BD109" s="265" t="str">
        <f t="shared" si="16"/>
        <v/>
      </c>
      <c r="BE109" s="265" t="str">
        <f t="shared" si="17"/>
        <v>3-3</v>
      </c>
      <c r="BF109" s="265" t="str">
        <f t="shared" si="18"/>
        <v/>
      </c>
      <c r="BG109" s="265" t="str">
        <f t="shared" si="19"/>
        <v/>
      </c>
    </row>
    <row r="110" spans="1:59" ht="13.5" x14ac:dyDescent="0.3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2844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3080</v>
      </c>
      <c r="BB110" s="266" t="s">
        <v>3029</v>
      </c>
      <c r="BC110" s="596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5" x14ac:dyDescent="0.3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2844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3080</v>
      </c>
      <c r="BB111" s="266" t="s">
        <v>3029</v>
      </c>
      <c r="BC111" s="596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5" x14ac:dyDescent="0.3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2844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3080</v>
      </c>
      <c r="BB112" s="266" t="s">
        <v>3029</v>
      </c>
      <c r="BC112" s="596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3:59" ht="13.5" x14ac:dyDescent="0.3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2587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2604</v>
      </c>
      <c r="AP113" s="265" t="s">
        <v>2604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3080</v>
      </c>
      <c r="BB113" s="266" t="s">
        <v>3013</v>
      </c>
      <c r="BC113" s="596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3:59" ht="13.5" x14ac:dyDescent="0.3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2587</v>
      </c>
      <c r="K114" s="212"/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>
        <v>44539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2590</v>
      </c>
      <c r="AP114" s="266" t="s">
        <v>2588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3007</v>
      </c>
      <c r="BB114" s="266" t="s">
        <v>3036</v>
      </c>
      <c r="BC114" s="595" t="s">
        <v>3188</v>
      </c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3:59" ht="13.5" x14ac:dyDescent="0.3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2587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2592</v>
      </c>
      <c r="AP115" s="266" t="s">
        <v>2591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3007</v>
      </c>
      <c r="BB115" s="266" t="s">
        <v>3036</v>
      </c>
      <c r="BC115" s="596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3:59" ht="40.5" x14ac:dyDescent="0.3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2587</v>
      </c>
      <c r="K116" s="212"/>
      <c r="L116" s="273">
        <v>44578</v>
      </c>
      <c r="M116" s="273">
        <v>44579</v>
      </c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2594</v>
      </c>
      <c r="AP116" s="206" t="s">
        <v>2593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3007</v>
      </c>
      <c r="BB116" s="266" t="s">
        <v>3037</v>
      </c>
      <c r="BC116" s="596"/>
      <c r="BD116" s="265" t="str">
        <f t="shared" si="16"/>
        <v>4-6</v>
      </c>
      <c r="BE116" s="265" t="str">
        <f t="shared" si="17"/>
        <v/>
      </c>
      <c r="BF116" s="265" t="str">
        <f t="shared" si="18"/>
        <v/>
      </c>
      <c r="BG116" s="265" t="str">
        <f t="shared" si="19"/>
        <v/>
      </c>
    </row>
    <row r="117" spans="3:59" ht="13.5" x14ac:dyDescent="0.3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2587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>
        <v>44539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2589</v>
      </c>
      <c r="AP117" s="266" t="s">
        <v>2588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3007</v>
      </c>
      <c r="BB117" s="266" t="s">
        <v>3036</v>
      </c>
      <c r="BC117" s="596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3:59" ht="13.5" x14ac:dyDescent="0.3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2587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2596</v>
      </c>
      <c r="AP118" s="266" t="s">
        <v>2595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3007</v>
      </c>
      <c r="BB118" s="266" t="s">
        <v>3037</v>
      </c>
      <c r="BC118" s="596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3:59" ht="27" x14ac:dyDescent="0.3"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2969</v>
      </c>
      <c r="K119" s="586" t="s">
        <v>3000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2972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2598</v>
      </c>
      <c r="AP119" s="266" t="s">
        <v>2597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3007</v>
      </c>
      <c r="BB119" s="266" t="s">
        <v>3037</v>
      </c>
      <c r="BC119" s="596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3:59" ht="27" x14ac:dyDescent="0.3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2587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2600</v>
      </c>
      <c r="AP120" s="206" t="s">
        <v>2599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3007</v>
      </c>
      <c r="BB120" s="266" t="s">
        <v>3037</v>
      </c>
      <c r="BC120" s="596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3:59" ht="13.5" x14ac:dyDescent="0.3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2587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2604</v>
      </c>
      <c r="AP121" s="265" t="s">
        <v>2604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3007</v>
      </c>
      <c r="BB121" s="266" t="s">
        <v>3038</v>
      </c>
      <c r="BC121" s="596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3:59" ht="13.5" x14ac:dyDescent="0.3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2587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>
        <v>44539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2604</v>
      </c>
      <c r="AP122" s="265" t="s">
        <v>2604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3007</v>
      </c>
      <c r="BB122" s="266" t="s">
        <v>3038</v>
      </c>
      <c r="BC122" s="596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3:59" ht="13.5" x14ac:dyDescent="0.3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2587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2648</v>
      </c>
      <c r="AP123" s="266" t="s">
        <v>2601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3007</v>
      </c>
      <c r="BB123" s="266" t="s">
        <v>3036</v>
      </c>
      <c r="BC123" s="596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3:59" ht="13.5" x14ac:dyDescent="0.3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2587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2649</v>
      </c>
      <c r="AP124" s="266" t="s">
        <v>2647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3080</v>
      </c>
      <c r="BB124" s="266" t="s">
        <v>3013</v>
      </c>
      <c r="BC124" s="596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3:59" ht="67.5" x14ac:dyDescent="0.3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2587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2605</v>
      </c>
      <c r="AP125" s="206" t="s">
        <v>2608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3007</v>
      </c>
      <c r="BB125" s="266" t="s">
        <v>3039</v>
      </c>
      <c r="BC125" s="596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3:59" ht="27" x14ac:dyDescent="0.3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2587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2613</v>
      </c>
      <c r="AP126" s="206" t="s">
        <v>2614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3007</v>
      </c>
      <c r="BB126" s="266" t="s">
        <v>3039</v>
      </c>
      <c r="BC126" s="596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3:59" ht="27" x14ac:dyDescent="0.3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2587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2606</v>
      </c>
      <c r="AP127" s="206" t="s">
        <v>2607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3007</v>
      </c>
      <c r="BB127" s="266" t="s">
        <v>3039</v>
      </c>
      <c r="BC127" s="596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3:59" ht="40.5" x14ac:dyDescent="0.3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2587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2609</v>
      </c>
      <c r="AP128" s="206" t="s">
        <v>2610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3007</v>
      </c>
      <c r="BB128" s="266" t="s">
        <v>3039</v>
      </c>
      <c r="BC128" s="596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" x14ac:dyDescent="0.3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2587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2611</v>
      </c>
      <c r="AP129" s="206" t="s">
        <v>2612</v>
      </c>
      <c r="AR129" s="484" t="str">
        <f t="shared" ref="AR129:AR192" si="26">IF(COUNTA(AF129)=1,LEFT(D129,3),"")</f>
        <v>4-4</v>
      </c>
      <c r="AS129" s="486" t="str">
        <f t="shared" ref="AS129:AS192" si="27">IF(AND(COUNTA(O129)=1,COUNTA(P129)=1,COUNTA(AB129)=1,COUNTA(AE129)=1,COUNTA(AF129)=0),LEFT(D129,3),"")</f>
        <v/>
      </c>
      <c r="AT129" s="488" t="str">
        <f t="shared" ref="AT129:AT192" si="28">IF(AND(COUNTA(O129)=1,COUNTA(P129)=1,COUNTA(AB129)=1,COUNTA(AE129)=0,COUNTA(AF129)=0),LEFT(D129,3),"")</f>
        <v/>
      </c>
      <c r="AU129" s="490" t="str">
        <f t="shared" ref="AU129:AU192" si="29">IF(AND(COUNTA(P129)=0,COUNTA(AB129)=1),LEFT(D129,3),"")</f>
        <v/>
      </c>
      <c r="AV129" s="492" t="str">
        <f t="shared" ref="AV129:AV192" si="30">IF(AND(COUNTA(P129)=1,COUNTA(AB129)=0),LEFT(D129,3),"")</f>
        <v/>
      </c>
      <c r="AW129" s="494" t="str">
        <f t="shared" ref="AW129:AW192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3007</v>
      </c>
      <c r="BB129" s="266" t="s">
        <v>3039</v>
      </c>
      <c r="BC129" s="596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5" x14ac:dyDescent="0.3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2681</v>
      </c>
      <c r="AP130" s="266" t="s">
        <v>2683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BA130" s="515" t="s">
        <v>2453</v>
      </c>
      <c r="BB130" s="266" t="s">
        <v>2453</v>
      </c>
      <c r="BC130" s="596"/>
      <c r="BD130" s="266" t="str">
        <f t="shared" ref="BD130:BD193" si="32">IF(AND(COUNTIF(AX130,"&gt;&lt;0")=1,COUNTA(M130)=1),LEFT(D130,3),"")</f>
        <v/>
      </c>
      <c r="BE130" s="266" t="str">
        <f t="shared" ref="BE130:BE193" si="33">IF(AND(COUNTIF(AX130,"&gt;&lt;")=1,COUNTA(M130)=0),LEFT(D130,3),"")</f>
        <v/>
      </c>
      <c r="BF130" s="266" t="str">
        <f t="shared" ref="BF130:BF193" si="34">IF(AND(COUNTIF(AX130,"&gt;&lt;0")=0,COUNTA(M130)=1),LEFT(D130,3),"")</f>
        <v>5-5</v>
      </c>
      <c r="BG130" s="266" t="str">
        <f t="shared" ref="BG130:BG193" si="35">IF(AND(COUNTIF(AX130,"&gt;&lt;0")=0,COUNTA(M130)=0),LEFT(D130,3),"")</f>
        <v/>
      </c>
    </row>
    <row r="131" spans="3:59" ht="13.5" x14ac:dyDescent="0.3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2681</v>
      </c>
      <c r="AP131" s="266" t="s">
        <v>2683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BA131" s="515" t="s">
        <v>2453</v>
      </c>
      <c r="BB131" s="266" t="s">
        <v>2453</v>
      </c>
      <c r="BC131" s="596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5" x14ac:dyDescent="0.3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2680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2681</v>
      </c>
      <c r="AP132" s="266" t="s">
        <v>2683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BA132" s="515" t="s">
        <v>2453</v>
      </c>
      <c r="BB132" s="266" t="s">
        <v>2453</v>
      </c>
      <c r="BC132" s="596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5" x14ac:dyDescent="0.3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2681</v>
      </c>
      <c r="AP133" s="266" t="s">
        <v>2683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BA133" s="515" t="s">
        <v>2453</v>
      </c>
      <c r="BB133" s="266" t="s">
        <v>2453</v>
      </c>
      <c r="BC133" s="596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5" x14ac:dyDescent="0.3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2681</v>
      </c>
      <c r="AP134" s="266" t="s">
        <v>2683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BA134" s="515" t="s">
        <v>2453</v>
      </c>
      <c r="BB134" s="266" t="s">
        <v>2453</v>
      </c>
      <c r="BC134" s="596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5" x14ac:dyDescent="0.3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2681</v>
      </c>
      <c r="AP135" s="266" t="s">
        <v>2683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BA135" s="515" t="s">
        <v>2453</v>
      </c>
      <c r="BB135" s="266" t="s">
        <v>2453</v>
      </c>
      <c r="BC135" s="596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5" x14ac:dyDescent="0.3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2681</v>
      </c>
      <c r="AP136" s="266" t="s">
        <v>2683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BA136" s="515" t="s">
        <v>2453</v>
      </c>
      <c r="BB136" s="266" t="s">
        <v>2453</v>
      </c>
      <c r="BC136" s="596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5" x14ac:dyDescent="0.3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2681</v>
      </c>
      <c r="AP137" s="266" t="s">
        <v>2683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BA137" s="515" t="s">
        <v>2453</v>
      </c>
      <c r="BB137" s="266" t="s">
        <v>2453</v>
      </c>
      <c r="BC137" s="596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5" x14ac:dyDescent="0.3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2681</v>
      </c>
      <c r="AP138" s="266" t="s">
        <v>2683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BA138" s="515" t="s">
        <v>2453</v>
      </c>
      <c r="BB138" s="266" t="s">
        <v>2453</v>
      </c>
      <c r="BC138" s="596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5" x14ac:dyDescent="0.3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2681</v>
      </c>
      <c r="AP139" s="266" t="s">
        <v>2683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BA139" s="515" t="s">
        <v>2453</v>
      </c>
      <c r="BB139" s="266" t="s">
        <v>2453</v>
      </c>
      <c r="BC139" s="596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5" x14ac:dyDescent="0.3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2681</v>
      </c>
      <c r="AP140" s="266" t="s">
        <v>2683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BA140" s="515" t="s">
        <v>2453</v>
      </c>
      <c r="BB140" s="266" t="s">
        <v>2453</v>
      </c>
      <c r="BC140" s="596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5" x14ac:dyDescent="0.3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2681</v>
      </c>
      <c r="AP141" s="266" t="s">
        <v>2683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BA141" s="515" t="s">
        <v>2453</v>
      </c>
      <c r="BB141" s="266" t="s">
        <v>2453</v>
      </c>
      <c r="BC141" s="596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5" x14ac:dyDescent="0.3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2681</v>
      </c>
      <c r="AP142" s="266" t="s">
        <v>2683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6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5" x14ac:dyDescent="0.3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2681</v>
      </c>
      <c r="AP143" s="266" t="s">
        <v>2683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BA143" s="515" t="s">
        <v>2453</v>
      </c>
      <c r="BB143" s="266" t="s">
        <v>2453</v>
      </c>
      <c r="BC143" s="596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5" x14ac:dyDescent="0.3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2681</v>
      </c>
      <c r="AP144" s="266" t="s">
        <v>2683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BA144" s="515" t="s">
        <v>2453</v>
      </c>
      <c r="BB144" s="266" t="s">
        <v>2453</v>
      </c>
      <c r="BC144" s="596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5" x14ac:dyDescent="0.3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2681</v>
      </c>
      <c r="AP145" s="266" t="s">
        <v>2683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BA145" s="515" t="s">
        <v>2453</v>
      </c>
      <c r="BB145" s="266" t="s">
        <v>2453</v>
      </c>
      <c r="BC145" s="596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5" x14ac:dyDescent="0.3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2681</v>
      </c>
      <c r="AP146" s="266" t="s">
        <v>2683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BA146" s="515" t="s">
        <v>2453</v>
      </c>
      <c r="BB146" s="266" t="s">
        <v>2453</v>
      </c>
      <c r="BC146" s="596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5" x14ac:dyDescent="0.3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2681</v>
      </c>
      <c r="AP147" s="266" t="s">
        <v>2683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6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5" x14ac:dyDescent="0.3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2681</v>
      </c>
      <c r="AP148" s="266" t="s">
        <v>2683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BA148" s="515" t="s">
        <v>2453</v>
      </c>
      <c r="BB148" s="266" t="s">
        <v>2453</v>
      </c>
      <c r="BC148" s="596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5" x14ac:dyDescent="0.3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2681</v>
      </c>
      <c r="AP149" s="266" t="s">
        <v>2683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6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5" x14ac:dyDescent="0.3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2681</v>
      </c>
      <c r="AP150" s="266" t="s">
        <v>2683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BA150" s="515" t="s">
        <v>2453</v>
      </c>
      <c r="BB150" s="266" t="s">
        <v>2453</v>
      </c>
      <c r="BC150" s="596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5" x14ac:dyDescent="0.3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2681</v>
      </c>
      <c r="AP151" s="266" t="s">
        <v>2683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BA151" s="515" t="s">
        <v>2453</v>
      </c>
      <c r="BB151" s="266" t="s">
        <v>2453</v>
      </c>
      <c r="BC151" s="596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5" x14ac:dyDescent="0.3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2681</v>
      </c>
      <c r="AP152" s="266" t="s">
        <v>2683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BA152" s="515" t="s">
        <v>2453</v>
      </c>
      <c r="BB152" s="266" t="s">
        <v>2453</v>
      </c>
      <c r="BC152" s="596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5" x14ac:dyDescent="0.3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2681</v>
      </c>
      <c r="AP153" s="266" t="s">
        <v>2683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6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5" x14ac:dyDescent="0.3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2681</v>
      </c>
      <c r="AP154" s="266" t="s">
        <v>2683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6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5" x14ac:dyDescent="0.3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2681</v>
      </c>
      <c r="AP155" s="266" t="s">
        <v>2683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6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5" x14ac:dyDescent="0.3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2754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6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" x14ac:dyDescent="0.3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3100</v>
      </c>
      <c r="K157" s="606" t="s">
        <v>3105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3116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6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5" x14ac:dyDescent="0.3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2754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6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5" x14ac:dyDescent="0.3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2754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2678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6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5" x14ac:dyDescent="0.3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3100</v>
      </c>
      <c r="K160" s="209" t="s">
        <v>3106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2698</v>
      </c>
      <c r="AE160" s="273">
        <v>44544</v>
      </c>
      <c r="AF160" s="209" t="s">
        <v>3116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6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5" x14ac:dyDescent="0.3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2754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2678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6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5" x14ac:dyDescent="0.3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2754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2678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6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5" x14ac:dyDescent="0.3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2855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2604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3007</v>
      </c>
      <c r="BB163" s="266" t="s">
        <v>3033</v>
      </c>
      <c r="BC163" s="596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5" x14ac:dyDescent="0.3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2855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6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5" x14ac:dyDescent="0.3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2855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3080</v>
      </c>
      <c r="BB165" s="266" t="s">
        <v>3040</v>
      </c>
      <c r="BC165" s="596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5" x14ac:dyDescent="0.3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2855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3080</v>
      </c>
      <c r="BB166" s="266" t="s">
        <v>3040</v>
      </c>
      <c r="BC166" s="596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5" x14ac:dyDescent="0.3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3007</v>
      </c>
      <c r="BB167" s="266" t="s">
        <v>3035</v>
      </c>
      <c r="BC167" s="596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5" x14ac:dyDescent="0.3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3080</v>
      </c>
      <c r="BB168" s="266" t="s">
        <v>3041</v>
      </c>
      <c r="BC168" s="596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5" x14ac:dyDescent="0.3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3080</v>
      </c>
      <c r="BB169" s="266" t="s">
        <v>3041</v>
      </c>
      <c r="BC169" s="596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5" x14ac:dyDescent="0.3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3080</v>
      </c>
      <c r="BB170" s="266" t="s">
        <v>3041</v>
      </c>
      <c r="BC170" s="596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0.5" x14ac:dyDescent="0.3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2675</v>
      </c>
      <c r="AP171" s="206" t="s">
        <v>2676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3080</v>
      </c>
      <c r="BB171" s="266" t="s">
        <v>3042</v>
      </c>
      <c r="BC171" s="596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5" x14ac:dyDescent="0.3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2586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3080</v>
      </c>
      <c r="BB172" s="266" t="s">
        <v>3042</v>
      </c>
      <c r="BC172" s="596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5" x14ac:dyDescent="0.3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3080</v>
      </c>
      <c r="BB173" s="266" t="s">
        <v>3041</v>
      </c>
      <c r="BC173" s="596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5" x14ac:dyDescent="0.3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3080</v>
      </c>
      <c r="BB174" s="266" t="s">
        <v>3041</v>
      </c>
      <c r="BC174" s="596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5" x14ac:dyDescent="0.3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2586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3080</v>
      </c>
      <c r="BB175" s="266" t="s">
        <v>3041</v>
      </c>
      <c r="BC175" s="596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5" x14ac:dyDescent="0.3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2677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3007</v>
      </c>
      <c r="BB176" s="266" t="s">
        <v>3043</v>
      </c>
      <c r="BC176" s="596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5" x14ac:dyDescent="0.3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2677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3007</v>
      </c>
      <c r="BB177" s="266" t="s">
        <v>3043</v>
      </c>
      <c r="BC177" s="596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5" x14ac:dyDescent="0.3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2586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3007</v>
      </c>
      <c r="BB178" s="266" t="s">
        <v>3044</v>
      </c>
      <c r="BC178" s="596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5" x14ac:dyDescent="0.3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2586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3007</v>
      </c>
      <c r="BB179" s="266" t="s">
        <v>3044</v>
      </c>
      <c r="BC179" s="596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5" x14ac:dyDescent="0.3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2586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3007</v>
      </c>
      <c r="BB180" s="266" t="s">
        <v>3044</v>
      </c>
      <c r="BC180" s="596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5" x14ac:dyDescent="0.3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2586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3007</v>
      </c>
      <c r="BB181" s="266" t="s">
        <v>3044</v>
      </c>
      <c r="BC181" s="596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5" x14ac:dyDescent="0.3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2951</v>
      </c>
      <c r="K182" s="252" t="s">
        <v>2991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2586</v>
      </c>
      <c r="AE182" s="273">
        <v>44544</v>
      </c>
      <c r="AF182" s="209" t="s">
        <v>2971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3080</v>
      </c>
      <c r="BB182" s="266" t="s">
        <v>3045</v>
      </c>
      <c r="BC182" s="596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5" x14ac:dyDescent="0.3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2951</v>
      </c>
      <c r="K183" s="252" t="s">
        <v>2993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2586</v>
      </c>
      <c r="AE183" s="273">
        <v>44544</v>
      </c>
      <c r="AF183" s="209" t="s">
        <v>2971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3080</v>
      </c>
      <c r="BB183" s="266" t="s">
        <v>3045</v>
      </c>
      <c r="BC183" s="596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5" x14ac:dyDescent="0.3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2951</v>
      </c>
      <c r="K184" s="252" t="s">
        <v>2991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2586</v>
      </c>
      <c r="AE184" s="273">
        <v>44544</v>
      </c>
      <c r="AF184" s="209" t="s">
        <v>2971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3080</v>
      </c>
      <c r="BB184" s="266" t="s">
        <v>3046</v>
      </c>
      <c r="BC184" s="596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5" x14ac:dyDescent="0.3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2859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2586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3080</v>
      </c>
      <c r="BB185" s="266" t="s">
        <v>3046</v>
      </c>
      <c r="BC185" s="596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5" x14ac:dyDescent="0.3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2951</v>
      </c>
      <c r="K186" s="252" t="s">
        <v>2991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2586</v>
      </c>
      <c r="AE186" s="273">
        <v>44544</v>
      </c>
      <c r="AF186" s="209" t="s">
        <v>2971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3080</v>
      </c>
      <c r="BB186" s="266" t="s">
        <v>3040</v>
      </c>
      <c r="BC186" s="596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5" x14ac:dyDescent="0.3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2951</v>
      </c>
      <c r="K187" s="252" t="s">
        <v>2992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2586</v>
      </c>
      <c r="AE187" s="273">
        <v>44544</v>
      </c>
      <c r="AF187" s="209" t="s">
        <v>2978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3080</v>
      </c>
      <c r="BB187" s="266" t="s">
        <v>3040</v>
      </c>
      <c r="BC187" s="596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5" x14ac:dyDescent="0.3">
      <c r="A188" s="536"/>
      <c r="B188" s="361"/>
      <c r="C188" s="266" t="s">
        <v>70</v>
      </c>
      <c r="D188" s="408" t="s">
        <v>2463</v>
      </c>
      <c r="E188" s="265" t="s">
        <v>2852</v>
      </c>
      <c r="F188" s="266" t="s">
        <v>2853</v>
      </c>
      <c r="G188" s="258" t="s">
        <v>2854</v>
      </c>
      <c r="H188" s="265" t="s">
        <v>110</v>
      </c>
      <c r="I188" s="265" t="s">
        <v>287</v>
      </c>
      <c r="J188" s="212" t="s">
        <v>2855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2586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3080</v>
      </c>
      <c r="BB188" s="266" t="s">
        <v>3046</v>
      </c>
      <c r="BC188" s="596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5" x14ac:dyDescent="0.3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2951</v>
      </c>
      <c r="K189" s="252" t="s">
        <v>2990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2586</v>
      </c>
      <c r="AE189" s="273">
        <v>44544</v>
      </c>
      <c r="AF189" s="209" t="s">
        <v>2978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3080</v>
      </c>
      <c r="BB189" s="266" t="s">
        <v>3040</v>
      </c>
      <c r="BC189" s="596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5" x14ac:dyDescent="0.3">
      <c r="C190" s="266" t="s">
        <v>70</v>
      </c>
      <c r="D190" s="408" t="s">
        <v>2463</v>
      </c>
      <c r="E190" s="265" t="s">
        <v>1101</v>
      </c>
      <c r="F190" s="266" t="s">
        <v>1102</v>
      </c>
      <c r="G190" s="266"/>
      <c r="H190" s="265" t="s">
        <v>166</v>
      </c>
      <c r="I190" s="265" t="s">
        <v>287</v>
      </c>
      <c r="J190" s="212" t="s">
        <v>389</v>
      </c>
      <c r="K190" s="212"/>
      <c r="L190" s="273">
        <v>44568</v>
      </c>
      <c r="M190" s="273">
        <v>44567</v>
      </c>
      <c r="N190" s="273">
        <v>44529</v>
      </c>
      <c r="O190" s="273">
        <v>44529</v>
      </c>
      <c r="P190" s="273">
        <v>44538</v>
      </c>
      <c r="Q190" s="265" t="s">
        <v>6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107</v>
      </c>
      <c r="AD190" s="273" t="s">
        <v>2586</v>
      </c>
      <c r="AE190" s="273">
        <v>44544</v>
      </c>
      <c r="AF190" s="209">
        <v>44544</v>
      </c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R190" s="484" t="str">
        <f t="shared" si="26"/>
        <v>6-4</v>
      </c>
      <c r="AS190" s="486" t="str">
        <f t="shared" si="27"/>
        <v/>
      </c>
      <c r="AT190" s="488" t="str">
        <f t="shared" si="28"/>
        <v/>
      </c>
      <c r="AU190" s="490" t="str">
        <f t="shared" si="29"/>
        <v/>
      </c>
      <c r="AV190" s="492" t="str">
        <f t="shared" si="30"/>
        <v/>
      </c>
      <c r="AW190" s="494" t="str">
        <f t="shared" si="31"/>
        <v/>
      </c>
      <c r="AX190" s="515" t="str">
        <f>IFERROR(VLOOKUP(功能_33[[#This Row],[功能代號]],SIT_FT_2021tmp!D:D,1,FALSE),"")</f>
        <v>L6932</v>
      </c>
      <c r="AY190" s="589">
        <v>44512</v>
      </c>
      <c r="AZ190" s="589">
        <v>44512</v>
      </c>
      <c r="BA190" s="515" t="s">
        <v>3007</v>
      </c>
      <c r="BB190" s="266" t="s">
        <v>3047</v>
      </c>
      <c r="BC190" s="596"/>
      <c r="BD190" s="265" t="str">
        <f t="shared" si="32"/>
        <v>6-4</v>
      </c>
      <c r="BE190" s="265" t="str">
        <f t="shared" si="33"/>
        <v/>
      </c>
      <c r="BF190" s="265" t="str">
        <f t="shared" si="34"/>
        <v/>
      </c>
      <c r="BG190" s="265" t="str">
        <f t="shared" si="35"/>
        <v/>
      </c>
    </row>
    <row r="191" spans="1:59" ht="13.5" x14ac:dyDescent="0.3">
      <c r="A191" s="536"/>
      <c r="B191" s="361"/>
      <c r="C191" s="266" t="s">
        <v>70</v>
      </c>
      <c r="D191" s="408" t="s">
        <v>2466</v>
      </c>
      <c r="E191" s="265" t="s">
        <v>2856</v>
      </c>
      <c r="F191" s="258" t="s">
        <v>140</v>
      </c>
      <c r="G191" s="258" t="s">
        <v>2860</v>
      </c>
      <c r="H191" s="265" t="s">
        <v>110</v>
      </c>
      <c r="I191" s="265" t="s">
        <v>111</v>
      </c>
      <c r="J191" s="212" t="s">
        <v>2855</v>
      </c>
      <c r="K191" s="212"/>
      <c r="L191" s="273">
        <v>44575</v>
      </c>
      <c r="M191" s="273">
        <v>44574</v>
      </c>
      <c r="N191" s="273">
        <v>44399</v>
      </c>
      <c r="O191" s="273">
        <v>44400</v>
      </c>
      <c r="P191" s="273">
        <v>44412</v>
      </c>
      <c r="Q191" s="557" t="s">
        <v>4</v>
      </c>
      <c r="R191" s="557" t="s">
        <v>5</v>
      </c>
      <c r="W191" s="265"/>
      <c r="Y191" s="265"/>
      <c r="Z191" s="265"/>
      <c r="AA191" s="361" t="s">
        <v>1400</v>
      </c>
      <c r="AB191" s="273">
        <v>44470</v>
      </c>
      <c r="AC191" s="273">
        <v>44463</v>
      </c>
      <c r="AD191" s="259">
        <v>44468</v>
      </c>
      <c r="AE191" s="260">
        <v>44468</v>
      </c>
      <c r="AF191" s="585">
        <v>44550</v>
      </c>
      <c r="AG191" s="260" t="s">
        <v>1</v>
      </c>
      <c r="AH191" s="260">
        <v>44483.56527777778</v>
      </c>
      <c r="AI191" s="260">
        <v>44487.745833333327</v>
      </c>
      <c r="AJ191" s="260" t="s">
        <v>5</v>
      </c>
      <c r="AK191" s="260"/>
      <c r="AL191" s="260"/>
      <c r="AM191" s="361"/>
      <c r="AO191" s="557" t="s">
        <v>141</v>
      </c>
      <c r="AP191" s="361" t="s">
        <v>142</v>
      </c>
      <c r="AR191" s="537" t="str">
        <f t="shared" si="26"/>
        <v>6-7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L6088</v>
      </c>
      <c r="AY191" s="589">
        <v>44512</v>
      </c>
      <c r="AZ191" s="589">
        <v>44512</v>
      </c>
      <c r="BA191" s="515" t="s">
        <v>3007</v>
      </c>
      <c r="BB191" s="266" t="s">
        <v>3043</v>
      </c>
      <c r="BC191" s="596"/>
      <c r="BD191" s="265" t="str">
        <f t="shared" si="32"/>
        <v>6-7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5" x14ac:dyDescent="0.3">
      <c r="C192" s="266" t="s">
        <v>68</v>
      </c>
      <c r="D192" s="266" t="s">
        <v>596</v>
      </c>
      <c r="E192" s="214" t="s">
        <v>597</v>
      </c>
      <c r="F192" s="266" t="s">
        <v>598</v>
      </c>
      <c r="G192" s="266"/>
      <c r="H192" s="265" t="s">
        <v>166</v>
      </c>
      <c r="I192" s="265" t="s">
        <v>2433</v>
      </c>
      <c r="J192" s="212" t="s">
        <v>2587</v>
      </c>
      <c r="K192" s="212"/>
      <c r="L192" s="273">
        <v>44575</v>
      </c>
      <c r="M192" s="273">
        <v>44573</v>
      </c>
      <c r="N192" s="273">
        <v>44468</v>
      </c>
      <c r="O192" s="273">
        <v>44468</v>
      </c>
      <c r="P192" s="273">
        <v>44533</v>
      </c>
      <c r="Q192" s="265" t="s">
        <v>6</v>
      </c>
      <c r="R192" s="265" t="s">
        <v>15</v>
      </c>
      <c r="W192" s="265"/>
      <c r="Y192" s="265"/>
      <c r="Z192" s="265"/>
      <c r="AA192" s="266" t="str">
        <f>VLOOKUP(功能_33[[#This Row],[User]],SKL放款!A:G,7,FALSE)</f>
        <v>放款服務課</v>
      </c>
      <c r="AB192" s="273">
        <v>44533</v>
      </c>
      <c r="AC192" s="273" t="s">
        <v>2394</v>
      </c>
      <c r="AD192" s="273">
        <v>44531</v>
      </c>
      <c r="AE192" s="273">
        <v>44531</v>
      </c>
      <c r="AF192" s="209">
        <v>44539</v>
      </c>
      <c r="AG192" s="273"/>
      <c r="AH192" s="273"/>
      <c r="AI192" s="323"/>
      <c r="AJ192" s="273">
        <f>IFERROR(IF(VLOOKUP(功能_33[[#This Row],[功能代號]],E:T,11,FALSE)=0,"",VLOOKUP(功能_33[[#This Row],[功能代號]],E:T,11,FALSE)),"")</f>
        <v>44468</v>
      </c>
      <c r="AK192" s="273"/>
      <c r="AL192" s="273"/>
      <c r="AM192" s="266"/>
      <c r="AN192" s="273"/>
      <c r="AO192" s="265" t="s">
        <v>2628</v>
      </c>
      <c r="AP192" s="265" t="s">
        <v>2604</v>
      </c>
      <c r="AR192" s="484" t="str">
        <f t="shared" si="26"/>
        <v>4-5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L4500</v>
      </c>
      <c r="AY192" s="589">
        <v>44559</v>
      </c>
      <c r="AZ192" s="589">
        <v>44559</v>
      </c>
      <c r="BA192" s="515" t="s">
        <v>3007</v>
      </c>
      <c r="BB192" s="266" t="s">
        <v>3048</v>
      </c>
      <c r="BC192" s="596"/>
      <c r="BD192" s="265" t="str">
        <f t="shared" si="32"/>
        <v>4-5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3:59" ht="13.5" x14ac:dyDescent="0.3">
      <c r="C193" s="266" t="s">
        <v>68</v>
      </c>
      <c r="D193" s="266" t="s">
        <v>596</v>
      </c>
      <c r="E193" s="214" t="s">
        <v>599</v>
      </c>
      <c r="F193" s="266" t="s">
        <v>600</v>
      </c>
      <c r="G193" s="266"/>
      <c r="H193" s="265" t="s">
        <v>166</v>
      </c>
      <c r="I193" s="265" t="s">
        <v>2433</v>
      </c>
      <c r="J193" s="212" t="s">
        <v>2587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168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14" t="s">
        <v>2616</v>
      </c>
      <c r="AP193" s="266" t="s">
        <v>2617</v>
      </c>
      <c r="AR193" s="484" t="str">
        <f t="shared" ref="AR193:AR260" si="36">IF(COUNTA(AF193)=1,LEFT(D193,3),"")</f>
        <v>4-5</v>
      </c>
      <c r="AS193" s="486" t="str">
        <f t="shared" ref="AS193:AS260" si="37">IF(AND(COUNTA(O193)=1,COUNTA(P193)=1,COUNTA(AB193)=1,COUNTA(AE193)=1,COUNTA(AF193)=0),LEFT(D193,3),"")</f>
        <v/>
      </c>
      <c r="AT193" s="488" t="str">
        <f t="shared" ref="AT193:AT260" si="38">IF(AND(COUNTA(O193)=1,COUNTA(P193)=1,COUNTA(AB193)=1,COUNTA(AE193)=0,COUNTA(AF193)=0),LEFT(D193,3),"")</f>
        <v/>
      </c>
      <c r="AU193" s="490" t="str">
        <f t="shared" ref="AU193:AU260" si="39">IF(AND(COUNTA(P193)=0,COUNTA(AB193)=1),LEFT(D193,3),"")</f>
        <v/>
      </c>
      <c r="AV193" s="492" t="str">
        <f t="shared" ref="AV193:AV260" si="40">IF(AND(COUNTA(P193)=1,COUNTA(AB193)=0),LEFT(D193,3),"")</f>
        <v/>
      </c>
      <c r="AW193" s="494" t="str">
        <f t="shared" ref="AW193:AW260" si="41">IF(AND(COUNTA(P193)=0,COUNTA(AB193)=0),LEFT(D193,3),"")</f>
        <v/>
      </c>
      <c r="AX193" s="515" t="str">
        <f>IFERROR(VLOOKUP(功能_33[[#This Row],[功能代號]],SIT_FT_2021tmp!D:D,1,FALSE),"")</f>
        <v>L4950</v>
      </c>
      <c r="AY193" s="589">
        <v>44559</v>
      </c>
      <c r="AZ193" s="589">
        <v>44559</v>
      </c>
      <c r="BA193" s="515" t="s">
        <v>3007</v>
      </c>
      <c r="BB193" s="266" t="s">
        <v>3048</v>
      </c>
      <c r="BC193" s="596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3:59" ht="40.5" x14ac:dyDescent="0.3">
      <c r="C194" s="266" t="s">
        <v>68</v>
      </c>
      <c r="D194" s="266" t="s">
        <v>596</v>
      </c>
      <c r="E194" s="214" t="s">
        <v>601</v>
      </c>
      <c r="F194" s="266" t="s">
        <v>602</v>
      </c>
      <c r="G194" s="266"/>
      <c r="H194" s="265" t="s">
        <v>166</v>
      </c>
      <c r="I194" s="265" t="s">
        <v>2433</v>
      </c>
      <c r="J194" s="212" t="s">
        <v>2587</v>
      </c>
      <c r="K194" s="212"/>
      <c r="L194" s="273">
        <v>44579</v>
      </c>
      <c r="M194" s="273">
        <v>44578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107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82" t="s">
        <v>2618</v>
      </c>
      <c r="AP194" s="206" t="s">
        <v>2619</v>
      </c>
      <c r="AR194" s="484" t="str">
        <f t="shared" si="36"/>
        <v>4-5</v>
      </c>
      <c r="AS194" s="486" t="str">
        <f t="shared" si="37"/>
        <v/>
      </c>
      <c r="AT194" s="488" t="str">
        <f t="shared" si="38"/>
        <v/>
      </c>
      <c r="AU194" s="490" t="str">
        <f t="shared" si="39"/>
        <v/>
      </c>
      <c r="AV194" s="492" t="str">
        <f t="shared" si="40"/>
        <v/>
      </c>
      <c r="AW194" s="494" t="str">
        <f t="shared" si="41"/>
        <v/>
      </c>
      <c r="AX194" s="515" t="str">
        <f>IFERROR(VLOOKUP(功能_33[[#This Row],[功能代號]],SIT_FT_2021tmp!D:D,1,FALSE),"")</f>
        <v>L4510</v>
      </c>
      <c r="AY194" s="589">
        <v>44559</v>
      </c>
      <c r="AZ194" s="589">
        <v>44559</v>
      </c>
      <c r="BA194" s="515" t="s">
        <v>3007</v>
      </c>
      <c r="BB194" s="266" t="s">
        <v>3048</v>
      </c>
      <c r="BC194" s="596"/>
      <c r="BD194" s="265" t="str">
        <f t="shared" ref="BD194:BD258" si="42">IF(AND(COUNTIF(AX194,"&gt;&lt;0")=1,COUNTA(M194)=1),LEFT(D194,3),"")</f>
        <v>4-5</v>
      </c>
      <c r="BE194" s="265" t="str">
        <f t="shared" ref="BE194:BE258" si="43">IF(AND(COUNTIF(AX194,"&gt;&lt;")=1,COUNTA(M194)=0),LEFT(D194,3),"")</f>
        <v/>
      </c>
      <c r="BF194" s="265" t="str">
        <f t="shared" ref="BF194:BF258" si="44">IF(AND(COUNTIF(AX194,"&gt;&lt;0")=0,COUNTA(M194)=1),LEFT(D194,3),"")</f>
        <v/>
      </c>
      <c r="BG194" s="265" t="str">
        <f t="shared" ref="BG194:BG258" si="45">IF(AND(COUNTIF(AX194,"&gt;&lt;0")=0,COUNTA(M194)=0),LEFT(D194,3),"")</f>
        <v/>
      </c>
    </row>
    <row r="195" spans="3:59" ht="13.5" x14ac:dyDescent="0.3">
      <c r="C195" s="266" t="s">
        <v>68</v>
      </c>
      <c r="D195" s="266" t="s">
        <v>596</v>
      </c>
      <c r="E195" s="214" t="s">
        <v>603</v>
      </c>
      <c r="F195" s="266" t="s">
        <v>604</v>
      </c>
      <c r="G195" s="266"/>
      <c r="H195" s="265" t="s">
        <v>166</v>
      </c>
      <c r="I195" s="265" t="s">
        <v>2433</v>
      </c>
      <c r="J195" s="212" t="s">
        <v>2587</v>
      </c>
      <c r="K195" s="212"/>
      <c r="L195" s="273">
        <v>44575</v>
      </c>
      <c r="M195" s="273">
        <v>44573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168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14" t="s">
        <v>2620</v>
      </c>
      <c r="AP195" s="266" t="s">
        <v>2621</v>
      </c>
      <c r="AR195" s="484" t="str">
        <f t="shared" si="36"/>
        <v>4-5</v>
      </c>
      <c r="AS195" s="486" t="str">
        <f t="shared" si="37"/>
        <v/>
      </c>
      <c r="AT195" s="488" t="str">
        <f t="shared" si="38"/>
        <v/>
      </c>
      <c r="AU195" s="490" t="str">
        <f t="shared" si="39"/>
        <v/>
      </c>
      <c r="AV195" s="492" t="str">
        <f t="shared" si="40"/>
        <v/>
      </c>
      <c r="AW195" s="494" t="str">
        <f t="shared" si="41"/>
        <v/>
      </c>
      <c r="AX195" s="515" t="str">
        <f>IFERROR(VLOOKUP(功能_33[[#This Row],[功能代號]],SIT_FT_2021tmp!D:D,1,FALSE),"")</f>
        <v>L4951</v>
      </c>
      <c r="AY195" s="589">
        <v>44559</v>
      </c>
      <c r="AZ195" s="589">
        <v>44559</v>
      </c>
      <c r="BA195" s="515" t="s">
        <v>3007</v>
      </c>
      <c r="BB195" s="266" t="s">
        <v>3048</v>
      </c>
      <c r="BC195" s="596"/>
      <c r="BD195" s="265" t="str">
        <f t="shared" si="42"/>
        <v>4-5</v>
      </c>
      <c r="BE195" s="265" t="str">
        <f t="shared" si="43"/>
        <v/>
      </c>
      <c r="BF195" s="265" t="str">
        <f t="shared" si="44"/>
        <v/>
      </c>
      <c r="BG195" s="265" t="str">
        <f t="shared" si="45"/>
        <v/>
      </c>
    </row>
    <row r="196" spans="3:59" ht="13.5" x14ac:dyDescent="0.3">
      <c r="C196" s="266" t="s">
        <v>68</v>
      </c>
      <c r="D196" s="266" t="s">
        <v>596</v>
      </c>
      <c r="E196" s="214" t="s">
        <v>605</v>
      </c>
      <c r="F196" s="266" t="s">
        <v>606</v>
      </c>
      <c r="G196" s="266"/>
      <c r="H196" s="265" t="s">
        <v>166</v>
      </c>
      <c r="I196" s="265" t="s">
        <v>2433</v>
      </c>
      <c r="J196" s="212" t="s">
        <v>2587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2622</v>
      </c>
      <c r="AP196" s="266" t="s">
        <v>2623</v>
      </c>
      <c r="AR196" s="484" t="str">
        <f t="shared" si="36"/>
        <v>4-5</v>
      </c>
      <c r="AS196" s="486" t="str">
        <f t="shared" si="37"/>
        <v/>
      </c>
      <c r="AT196" s="488" t="str">
        <f t="shared" si="38"/>
        <v/>
      </c>
      <c r="AU196" s="490" t="str">
        <f t="shared" si="39"/>
        <v/>
      </c>
      <c r="AV196" s="492" t="str">
        <f t="shared" si="40"/>
        <v/>
      </c>
      <c r="AW196" s="494" t="str">
        <f t="shared" si="41"/>
        <v/>
      </c>
      <c r="AX196" s="515" t="str">
        <f>IFERROR(VLOOKUP(功能_33[[#This Row],[功能代號]],SIT_FT_2021tmp!D:D,1,FALSE),"")</f>
        <v>L4512</v>
      </c>
      <c r="AY196" s="589">
        <v>44559</v>
      </c>
      <c r="AZ196" s="589">
        <v>44559</v>
      </c>
      <c r="BA196" s="515" t="s">
        <v>3007</v>
      </c>
      <c r="BB196" s="266" t="s">
        <v>3048</v>
      </c>
      <c r="BC196" s="596"/>
      <c r="BD196" s="265" t="str">
        <f t="shared" si="42"/>
        <v>4-5</v>
      </c>
      <c r="BE196" s="265" t="str">
        <f t="shared" si="43"/>
        <v/>
      </c>
      <c r="BF196" s="265" t="str">
        <f t="shared" si="44"/>
        <v/>
      </c>
      <c r="BG196" s="265" t="str">
        <f t="shared" si="45"/>
        <v/>
      </c>
    </row>
    <row r="197" spans="3:59" ht="40.5" x14ac:dyDescent="0.3">
      <c r="C197" s="266" t="s">
        <v>68</v>
      </c>
      <c r="D197" s="266" t="s">
        <v>596</v>
      </c>
      <c r="E197" s="214" t="s">
        <v>607</v>
      </c>
      <c r="F197" s="266" t="s">
        <v>608</v>
      </c>
      <c r="G197" s="266"/>
      <c r="H197" s="265" t="s">
        <v>166</v>
      </c>
      <c r="I197" s="265" t="s">
        <v>2433</v>
      </c>
      <c r="J197" s="212" t="s">
        <v>2587</v>
      </c>
      <c r="K197" s="212"/>
      <c r="L197" s="273">
        <v>44579</v>
      </c>
      <c r="M197" s="273">
        <v>44578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107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82" t="s">
        <v>2624</v>
      </c>
      <c r="AP197" s="206" t="s">
        <v>2625</v>
      </c>
      <c r="AR197" s="484" t="str">
        <f t="shared" si="36"/>
        <v>4-5</v>
      </c>
      <c r="AS197" s="486" t="str">
        <f t="shared" si="37"/>
        <v/>
      </c>
      <c r="AT197" s="488" t="str">
        <f t="shared" si="38"/>
        <v/>
      </c>
      <c r="AU197" s="490" t="str">
        <f t="shared" si="39"/>
        <v/>
      </c>
      <c r="AV197" s="492" t="str">
        <f t="shared" si="40"/>
        <v/>
      </c>
      <c r="AW197" s="494" t="str">
        <f t="shared" si="41"/>
        <v/>
      </c>
      <c r="AX197" s="515" t="str">
        <f>IFERROR(VLOOKUP(功能_33[[#This Row],[功能代號]],SIT_FT_2021tmp!D:D,1,FALSE),"")</f>
        <v>L4511</v>
      </c>
      <c r="AY197" s="589">
        <v>44559</v>
      </c>
      <c r="AZ197" s="589">
        <v>44559</v>
      </c>
      <c r="BA197" s="515" t="s">
        <v>3007</v>
      </c>
      <c r="BB197" s="266" t="s">
        <v>3048</v>
      </c>
      <c r="BC197" s="596"/>
      <c r="BD197" s="265" t="str">
        <f t="shared" si="42"/>
        <v>4-5</v>
      </c>
      <c r="BE197" s="265" t="str">
        <f t="shared" si="43"/>
        <v/>
      </c>
      <c r="BF197" s="265" t="str">
        <f t="shared" si="44"/>
        <v/>
      </c>
      <c r="BG197" s="265" t="str">
        <f t="shared" si="45"/>
        <v/>
      </c>
    </row>
    <row r="198" spans="3:59" ht="94.5" x14ac:dyDescent="0.3">
      <c r="C198" s="266" t="s">
        <v>68</v>
      </c>
      <c r="D198" s="266" t="s">
        <v>382</v>
      </c>
      <c r="E198" s="265" t="s">
        <v>609</v>
      </c>
      <c r="F198" s="266" t="s">
        <v>610</v>
      </c>
      <c r="G198" s="266"/>
      <c r="H198" s="265" t="s">
        <v>166</v>
      </c>
      <c r="I198" s="265" t="s">
        <v>2433</v>
      </c>
      <c r="J198" s="212" t="s">
        <v>2587</v>
      </c>
      <c r="K198" s="212"/>
      <c r="L198" s="273">
        <v>44580</v>
      </c>
      <c r="M198" s="273">
        <v>44579</v>
      </c>
      <c r="N198" s="273">
        <v>44469</v>
      </c>
      <c r="O198" s="273">
        <v>44468</v>
      </c>
      <c r="P198" s="273">
        <v>44523</v>
      </c>
      <c r="Q198" s="265" t="s">
        <v>2</v>
      </c>
      <c r="R198" s="265" t="s">
        <v>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44523</v>
      </c>
      <c r="AE198" s="273">
        <v>44525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11" t="s">
        <v>611</v>
      </c>
      <c r="AO198" s="282" t="s">
        <v>2639</v>
      </c>
      <c r="AP198" s="206" t="s">
        <v>2640</v>
      </c>
      <c r="AR198" s="484" t="str">
        <f t="shared" si="36"/>
        <v>4-2</v>
      </c>
      <c r="AS198" s="486" t="str">
        <f t="shared" si="37"/>
        <v/>
      </c>
      <c r="AT198" s="488" t="str">
        <f t="shared" si="38"/>
        <v/>
      </c>
      <c r="AU198" s="490" t="str">
        <f t="shared" si="39"/>
        <v/>
      </c>
      <c r="AV198" s="492" t="str">
        <f t="shared" si="40"/>
        <v/>
      </c>
      <c r="AW198" s="494" t="str">
        <f t="shared" si="41"/>
        <v/>
      </c>
      <c r="AX198" s="515" t="str">
        <f>IFERROR(VLOOKUP(功能_33[[#This Row],[功能代號]],SIT_FT_2021tmp!D:D,1,FALSE),"")</f>
        <v>L4200</v>
      </c>
      <c r="AY198" s="589">
        <v>44559</v>
      </c>
      <c r="AZ198" s="589">
        <v>44559</v>
      </c>
      <c r="BA198" s="515" t="s">
        <v>3007</v>
      </c>
      <c r="BB198" s="266" t="s">
        <v>3048</v>
      </c>
      <c r="BC198" s="596"/>
      <c r="BD198" s="265" t="str">
        <f t="shared" si="42"/>
        <v>4-2</v>
      </c>
      <c r="BE198" s="265" t="str">
        <f t="shared" si="43"/>
        <v/>
      </c>
      <c r="BF198" s="265" t="str">
        <f t="shared" si="44"/>
        <v/>
      </c>
      <c r="BG198" s="265" t="str">
        <f t="shared" si="45"/>
        <v/>
      </c>
    </row>
    <row r="199" spans="3:59" ht="27" x14ac:dyDescent="0.3">
      <c r="C199" s="266" t="s">
        <v>68</v>
      </c>
      <c r="D199" s="266" t="s">
        <v>596</v>
      </c>
      <c r="E199" s="214" t="s">
        <v>612</v>
      </c>
      <c r="F199" s="266" t="s">
        <v>613</v>
      </c>
      <c r="G199" s="266"/>
      <c r="H199" s="265" t="s">
        <v>166</v>
      </c>
      <c r="I199" s="265" t="s">
        <v>2433</v>
      </c>
      <c r="J199" s="212" t="s">
        <v>2969</v>
      </c>
      <c r="K199" s="586" t="s">
        <v>3000</v>
      </c>
      <c r="L199" s="273">
        <v>44580</v>
      </c>
      <c r="M199" s="273">
        <v>44579</v>
      </c>
      <c r="N199" s="273">
        <v>44473</v>
      </c>
      <c r="O199" s="273">
        <v>44468</v>
      </c>
      <c r="P199" s="215">
        <v>44550</v>
      </c>
      <c r="Q199" s="265" t="s">
        <v>6</v>
      </c>
      <c r="R199" s="265" t="s">
        <v>15</v>
      </c>
      <c r="W199" s="265"/>
      <c r="Y199" s="265"/>
      <c r="Z199" s="265"/>
      <c r="AA199" s="266" t="str">
        <f>VLOOKUP(功能_33[[#This Row],[User]],SKL放款!A:G,7,FALSE)</f>
        <v>放款服務課</v>
      </c>
      <c r="AB199" s="215">
        <v>44550</v>
      </c>
      <c r="AC199" s="273" t="s">
        <v>107</v>
      </c>
      <c r="AD199" s="273">
        <v>44531</v>
      </c>
      <c r="AE199" s="273">
        <v>44531</v>
      </c>
      <c r="AF199" s="209" t="s">
        <v>2972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73"/>
      <c r="AO199" s="207" t="s">
        <v>2626</v>
      </c>
      <c r="AP199" s="266" t="s">
        <v>2627</v>
      </c>
      <c r="AR199" s="484" t="str">
        <f t="shared" si="36"/>
        <v>4-5</v>
      </c>
      <c r="AS199" s="486" t="str">
        <f t="shared" si="37"/>
        <v/>
      </c>
      <c r="AT199" s="488" t="str">
        <f t="shared" si="38"/>
        <v/>
      </c>
      <c r="AU199" s="490" t="str">
        <f t="shared" si="39"/>
        <v/>
      </c>
      <c r="AV199" s="492" t="str">
        <f t="shared" si="40"/>
        <v/>
      </c>
      <c r="AW199" s="494" t="str">
        <f t="shared" si="41"/>
        <v/>
      </c>
      <c r="AX199" s="515" t="str">
        <f>IFERROR(VLOOKUP(功能_33[[#This Row],[功能代號]],SIT_FT_2021tmp!D:D,1,FALSE),"")</f>
        <v>L4520</v>
      </c>
      <c r="AY199" s="589">
        <v>44559</v>
      </c>
      <c r="AZ199" s="589">
        <v>44559</v>
      </c>
      <c r="BA199" s="515" t="s">
        <v>3007</v>
      </c>
      <c r="BB199" s="266" t="s">
        <v>3048</v>
      </c>
      <c r="BC199" s="596"/>
      <c r="BD199" s="265" t="str">
        <f t="shared" si="42"/>
        <v>4-5</v>
      </c>
      <c r="BE199" s="265" t="str">
        <f t="shared" si="43"/>
        <v/>
      </c>
      <c r="BF199" s="265" t="str">
        <f t="shared" si="44"/>
        <v/>
      </c>
      <c r="BG199" s="265" t="str">
        <f t="shared" si="45"/>
        <v/>
      </c>
    </row>
    <row r="200" spans="3:59" ht="13.5" x14ac:dyDescent="0.3">
      <c r="C200" s="266" t="s">
        <v>68</v>
      </c>
      <c r="D200" s="266" t="s">
        <v>614</v>
      </c>
      <c r="E200" s="265" t="s">
        <v>615</v>
      </c>
      <c r="F200" s="266" t="s">
        <v>616</v>
      </c>
      <c r="G200" s="266"/>
      <c r="H200" s="265" t="s">
        <v>166</v>
      </c>
      <c r="I200" s="265" t="s">
        <v>2433</v>
      </c>
      <c r="J200" s="212" t="s">
        <v>2587</v>
      </c>
      <c r="K200" s="212"/>
      <c r="L200" s="273">
        <v>44580</v>
      </c>
      <c r="M200" s="273">
        <v>44579</v>
      </c>
      <c r="N200" s="273">
        <v>44473</v>
      </c>
      <c r="O200" s="273">
        <v>44468</v>
      </c>
      <c r="P200" s="273">
        <v>44379</v>
      </c>
      <c r="Q200" s="265" t="s">
        <v>2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73">
        <v>44533</v>
      </c>
      <c r="AC200" s="273" t="s">
        <v>168</v>
      </c>
      <c r="AD200" s="273">
        <v>44531</v>
      </c>
      <c r="AE200" s="273">
        <v>44531</v>
      </c>
      <c r="AF200" s="209">
        <v>44539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65" t="s">
        <v>2604</v>
      </c>
      <c r="AP200" s="265" t="s">
        <v>2604</v>
      </c>
      <c r="AR200" s="484" t="str">
        <f t="shared" si="36"/>
        <v>4-5</v>
      </c>
      <c r="AS200" s="486" t="str">
        <f t="shared" si="37"/>
        <v/>
      </c>
      <c r="AT200" s="488" t="str">
        <f t="shared" si="38"/>
        <v/>
      </c>
      <c r="AU200" s="490" t="str">
        <f t="shared" si="39"/>
        <v/>
      </c>
      <c r="AV200" s="492" t="str">
        <f t="shared" si="40"/>
        <v/>
      </c>
      <c r="AW200" s="494" t="str">
        <f t="shared" si="41"/>
        <v/>
      </c>
      <c r="AX200" s="515" t="str">
        <f>IFERROR(VLOOKUP(功能_33[[#This Row],[功能代號]],SIT_FT_2021tmp!D:D,1,FALSE),"")</f>
        <v>L4204</v>
      </c>
      <c r="AY200" s="589">
        <v>44559</v>
      </c>
      <c r="AZ200" s="589">
        <v>44559</v>
      </c>
      <c r="BA200" s="515" t="s">
        <v>3007</v>
      </c>
      <c r="BB200" s="266" t="s">
        <v>3048</v>
      </c>
      <c r="BC200" s="596"/>
      <c r="BD200" s="265" t="str">
        <f t="shared" si="42"/>
        <v>4-5</v>
      </c>
      <c r="BE200" s="265" t="str">
        <f t="shared" si="43"/>
        <v/>
      </c>
      <c r="BF200" s="265" t="str">
        <f t="shared" si="44"/>
        <v/>
      </c>
      <c r="BG200" s="265" t="str">
        <f t="shared" si="45"/>
        <v/>
      </c>
    </row>
    <row r="201" spans="3:59" ht="13.5" x14ac:dyDescent="0.3">
      <c r="C201" s="266" t="s">
        <v>68</v>
      </c>
      <c r="D201" s="266" t="s">
        <v>382</v>
      </c>
      <c r="E201" s="265" t="s">
        <v>617</v>
      </c>
      <c r="F201" s="266" t="s">
        <v>618</v>
      </c>
      <c r="G201" s="266"/>
      <c r="H201" s="265" t="s">
        <v>166</v>
      </c>
      <c r="I201" s="265" t="s">
        <v>2433</v>
      </c>
      <c r="J201" s="212" t="s">
        <v>2587</v>
      </c>
      <c r="K201" s="212"/>
      <c r="L201" s="273">
        <v>44580</v>
      </c>
      <c r="M201" s="273">
        <v>44579</v>
      </c>
      <c r="N201" s="273">
        <v>44470</v>
      </c>
      <c r="O201" s="273">
        <v>44470</v>
      </c>
      <c r="P201" s="273">
        <v>44523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>
        <v>44524</v>
      </c>
      <c r="AD201" s="273">
        <v>44524</v>
      </c>
      <c r="AE201" s="273">
        <v>44524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44470</v>
      </c>
      <c r="AK201" s="273"/>
      <c r="AL201" s="273"/>
      <c r="AM201" s="266"/>
      <c r="AN201" s="273"/>
      <c r="AO201" s="265" t="s">
        <v>2604</v>
      </c>
      <c r="AP201" s="265" t="s">
        <v>2604</v>
      </c>
      <c r="AR201" s="484" t="str">
        <f t="shared" si="36"/>
        <v>4-2</v>
      </c>
      <c r="AS201" s="486" t="str">
        <f t="shared" si="37"/>
        <v/>
      </c>
      <c r="AT201" s="488" t="str">
        <f t="shared" si="38"/>
        <v/>
      </c>
      <c r="AU201" s="490" t="str">
        <f t="shared" si="39"/>
        <v/>
      </c>
      <c r="AV201" s="492" t="str">
        <f t="shared" si="40"/>
        <v/>
      </c>
      <c r="AW201" s="494" t="str">
        <f t="shared" si="41"/>
        <v/>
      </c>
      <c r="AX201" s="515" t="str">
        <f>IFERROR(VLOOKUP(功能_33[[#This Row],[功能代號]],SIT_FT_2021tmp!D:D,1,FALSE),"")</f>
        <v>L4205</v>
      </c>
      <c r="AY201" s="589">
        <v>44539</v>
      </c>
      <c r="AZ201" s="589">
        <v>44539</v>
      </c>
      <c r="BA201" s="515" t="s">
        <v>3007</v>
      </c>
      <c r="BB201" s="266" t="s">
        <v>3034</v>
      </c>
      <c r="BC201" s="596"/>
      <c r="BD201" s="265" t="str">
        <f t="shared" si="42"/>
        <v>4-2</v>
      </c>
      <c r="BE201" s="265" t="str">
        <f t="shared" si="43"/>
        <v/>
      </c>
      <c r="BF201" s="265" t="str">
        <f t="shared" si="44"/>
        <v/>
      </c>
      <c r="BG201" s="265" t="str">
        <f t="shared" si="45"/>
        <v/>
      </c>
    </row>
    <row r="202" spans="3:59" ht="121.5" x14ac:dyDescent="0.3">
      <c r="C202" s="266" t="s">
        <v>68</v>
      </c>
      <c r="D202" s="266" t="s">
        <v>382</v>
      </c>
      <c r="E202" s="265" t="s">
        <v>619</v>
      </c>
      <c r="F202" s="266" t="s">
        <v>620</v>
      </c>
      <c r="G202" s="266"/>
      <c r="H202" s="265" t="s">
        <v>166</v>
      </c>
      <c r="I202" s="265" t="s">
        <v>2433</v>
      </c>
      <c r="J202" s="212" t="s">
        <v>2587</v>
      </c>
      <c r="K202" s="212"/>
      <c r="L202" s="273">
        <v>44581</v>
      </c>
      <c r="M202" s="273">
        <v>44575</v>
      </c>
      <c r="N202" s="273">
        <v>44469</v>
      </c>
      <c r="O202" s="245">
        <v>44484</v>
      </c>
      <c r="P202" s="273">
        <v>44523</v>
      </c>
      <c r="Q202" s="265" t="s">
        <v>2</v>
      </c>
      <c r="R202" s="265" t="s">
        <v>5</v>
      </c>
      <c r="S202" s="252" t="s">
        <v>14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 t="s">
        <v>107</v>
      </c>
      <c r="AD202" s="273">
        <v>44523</v>
      </c>
      <c r="AE202" s="273">
        <v>44525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44484</v>
      </c>
      <c r="AK202" s="273"/>
      <c r="AL202" s="273"/>
      <c r="AM202" s="266"/>
      <c r="AN202" s="211" t="s">
        <v>621</v>
      </c>
      <c r="AO202" s="282" t="s">
        <v>2641</v>
      </c>
      <c r="AP202" s="206" t="s">
        <v>2642</v>
      </c>
      <c r="AR202" s="484" t="str">
        <f t="shared" si="36"/>
        <v>4-2</v>
      </c>
      <c r="AS202" s="486" t="str">
        <f t="shared" si="37"/>
        <v/>
      </c>
      <c r="AT202" s="488" t="str">
        <f t="shared" si="38"/>
        <v/>
      </c>
      <c r="AU202" s="490" t="str">
        <f t="shared" si="39"/>
        <v/>
      </c>
      <c r="AV202" s="492" t="str">
        <f t="shared" si="40"/>
        <v/>
      </c>
      <c r="AW202" s="494" t="str">
        <f t="shared" si="41"/>
        <v/>
      </c>
      <c r="AX202" s="515" t="str">
        <f>IFERROR(VLOOKUP(功能_33[[#This Row],[功能代號]],SIT_FT_2021tmp!D:D,1,FALSE),"")</f>
        <v>L4002</v>
      </c>
      <c r="AY202" s="589">
        <v>44540</v>
      </c>
      <c r="AZ202" s="589">
        <v>44540</v>
      </c>
      <c r="BA202" s="515" t="s">
        <v>3007</v>
      </c>
      <c r="BB202" s="266" t="s">
        <v>3039</v>
      </c>
      <c r="BC202" s="596"/>
      <c r="BD202" s="265" t="str">
        <f t="shared" si="42"/>
        <v>4-2</v>
      </c>
      <c r="BE202" s="265" t="str">
        <f t="shared" si="43"/>
        <v/>
      </c>
      <c r="BF202" s="265" t="str">
        <f t="shared" si="44"/>
        <v/>
      </c>
      <c r="BG202" s="265" t="str">
        <f t="shared" si="45"/>
        <v/>
      </c>
    </row>
    <row r="203" spans="3:59" ht="13.5" x14ac:dyDescent="0.3">
      <c r="C203" s="266" t="s">
        <v>68</v>
      </c>
      <c r="D203" s="266" t="s">
        <v>382</v>
      </c>
      <c r="E203" s="265" t="s">
        <v>622</v>
      </c>
      <c r="F203" s="266" t="s">
        <v>623</v>
      </c>
      <c r="G203" s="266"/>
      <c r="H203" s="265" t="s">
        <v>166</v>
      </c>
      <c r="I203" s="265" t="s">
        <v>2433</v>
      </c>
      <c r="J203" s="212" t="s">
        <v>2587</v>
      </c>
      <c r="K203" s="212"/>
      <c r="L203" s="273">
        <v>44581</v>
      </c>
      <c r="M203" s="273">
        <v>44575</v>
      </c>
      <c r="N203" s="273">
        <v>44469</v>
      </c>
      <c r="O203" s="273">
        <v>44484</v>
      </c>
      <c r="P203" s="273">
        <v>44523</v>
      </c>
      <c r="Q203" s="265" t="s">
        <v>2</v>
      </c>
      <c r="R203" s="265" t="s">
        <v>13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168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73"/>
      <c r="AO203" s="265" t="s">
        <v>2604</v>
      </c>
      <c r="AP203" s="265" t="s">
        <v>2604</v>
      </c>
      <c r="AR203" s="484" t="str">
        <f t="shared" si="36"/>
        <v>4-2</v>
      </c>
      <c r="AS203" s="486" t="str">
        <f t="shared" si="37"/>
        <v/>
      </c>
      <c r="AT203" s="488" t="str">
        <f t="shared" si="38"/>
        <v/>
      </c>
      <c r="AU203" s="490" t="str">
        <f t="shared" si="39"/>
        <v/>
      </c>
      <c r="AV203" s="492" t="str">
        <f t="shared" si="40"/>
        <v/>
      </c>
      <c r="AW203" s="494" t="str">
        <f t="shared" si="41"/>
        <v/>
      </c>
      <c r="AX203" s="515" t="str">
        <f>IFERROR(VLOOKUP(功能_33[[#This Row],[功能代號]],SIT_FT_2021tmp!D:D,1,FALSE),"")</f>
        <v>L420A</v>
      </c>
      <c r="AY203" s="589">
        <v>44540</v>
      </c>
      <c r="AZ203" s="589">
        <v>44540</v>
      </c>
      <c r="BA203" s="515" t="s">
        <v>3007</v>
      </c>
      <c r="BB203" s="266" t="s">
        <v>3039</v>
      </c>
      <c r="BC203" s="596"/>
      <c r="BD203" s="265" t="str">
        <f t="shared" si="42"/>
        <v>4-2</v>
      </c>
      <c r="BE203" s="265" t="str">
        <f t="shared" si="43"/>
        <v/>
      </c>
      <c r="BF203" s="265" t="str">
        <f t="shared" si="44"/>
        <v/>
      </c>
      <c r="BG203" s="265" t="str">
        <f t="shared" si="45"/>
        <v/>
      </c>
    </row>
    <row r="204" spans="3:59" ht="13.5" x14ac:dyDescent="0.3">
      <c r="C204" s="266" t="s">
        <v>68</v>
      </c>
      <c r="D204" s="266" t="s">
        <v>382</v>
      </c>
      <c r="E204" s="265" t="s">
        <v>624</v>
      </c>
      <c r="F204" s="266" t="s">
        <v>625</v>
      </c>
      <c r="G204" s="266"/>
      <c r="H204" s="265" t="s">
        <v>166</v>
      </c>
      <c r="I204" s="265" t="s">
        <v>2433</v>
      </c>
      <c r="J204" s="212" t="s">
        <v>2587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2604</v>
      </c>
      <c r="AP204" s="265" t="s">
        <v>2604</v>
      </c>
      <c r="AR204" s="484" t="str">
        <f t="shared" si="36"/>
        <v>4-2</v>
      </c>
      <c r="AS204" s="486" t="str">
        <f t="shared" si="37"/>
        <v/>
      </c>
      <c r="AT204" s="488" t="str">
        <f t="shared" si="38"/>
        <v/>
      </c>
      <c r="AU204" s="490" t="str">
        <f t="shared" si="39"/>
        <v/>
      </c>
      <c r="AV204" s="492" t="str">
        <f t="shared" si="40"/>
        <v/>
      </c>
      <c r="AW204" s="494" t="str">
        <f t="shared" si="41"/>
        <v/>
      </c>
      <c r="AX204" s="515" t="str">
        <f>IFERROR(VLOOKUP(功能_33[[#This Row],[功能代號]],SIT_FT_2021tmp!D:D,1,FALSE),"")</f>
        <v>L420B</v>
      </c>
      <c r="AY204" s="589">
        <v>44540</v>
      </c>
      <c r="AZ204" s="589">
        <v>44540</v>
      </c>
      <c r="BA204" s="515" t="s">
        <v>3007</v>
      </c>
      <c r="BB204" s="266" t="s">
        <v>3039</v>
      </c>
      <c r="BC204" s="596"/>
      <c r="BD204" s="265" t="str">
        <f t="shared" si="42"/>
        <v>4-2</v>
      </c>
      <c r="BE204" s="265" t="str">
        <f t="shared" si="43"/>
        <v/>
      </c>
      <c r="BF204" s="265" t="str">
        <f t="shared" si="44"/>
        <v/>
      </c>
      <c r="BG204" s="265" t="str">
        <f t="shared" si="45"/>
        <v/>
      </c>
    </row>
    <row r="205" spans="3:59" ht="27" x14ac:dyDescent="0.3">
      <c r="C205" s="266" t="s">
        <v>68</v>
      </c>
      <c r="D205" s="266" t="s">
        <v>382</v>
      </c>
      <c r="E205" s="265" t="s">
        <v>626</v>
      </c>
      <c r="F205" s="266" t="s">
        <v>627</v>
      </c>
      <c r="G205" s="266"/>
      <c r="H205" s="265" t="s">
        <v>166</v>
      </c>
      <c r="I205" s="265" t="s">
        <v>2433</v>
      </c>
      <c r="J205" s="212" t="s">
        <v>2587</v>
      </c>
      <c r="K205" s="212"/>
      <c r="L205" s="273">
        <v>44579</v>
      </c>
      <c r="M205" s="273">
        <v>44573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5</v>
      </c>
      <c r="S205" s="252" t="s">
        <v>14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107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11" t="s">
        <v>621</v>
      </c>
      <c r="AO205" s="282" t="s">
        <v>2637</v>
      </c>
      <c r="AP205" s="206" t="s">
        <v>2638</v>
      </c>
      <c r="AR205" s="484" t="str">
        <f t="shared" si="36"/>
        <v>4-2</v>
      </c>
      <c r="AS205" s="486" t="str">
        <f t="shared" si="37"/>
        <v/>
      </c>
      <c r="AT205" s="488" t="str">
        <f t="shared" si="38"/>
        <v/>
      </c>
      <c r="AU205" s="490" t="str">
        <f t="shared" si="39"/>
        <v/>
      </c>
      <c r="AV205" s="492" t="str">
        <f t="shared" si="40"/>
        <v/>
      </c>
      <c r="AW205" s="494" t="str">
        <f t="shared" si="41"/>
        <v/>
      </c>
      <c r="AX205" s="515" t="str">
        <f>IFERROR(VLOOKUP(功能_33[[#This Row],[功能代號]],SIT_FT_2021tmp!D:D,1,FALSE),"")</f>
        <v>L4920</v>
      </c>
      <c r="AY205" s="589">
        <v>44540</v>
      </c>
      <c r="AZ205" s="589">
        <v>44540</v>
      </c>
      <c r="BA205" s="515" t="s">
        <v>3007</v>
      </c>
      <c r="BB205" s="266" t="s">
        <v>3039</v>
      </c>
      <c r="BC205" s="596"/>
      <c r="BD205" s="265" t="str">
        <f t="shared" si="42"/>
        <v>4-2</v>
      </c>
      <c r="BE205" s="265" t="str">
        <f t="shared" si="43"/>
        <v/>
      </c>
      <c r="BF205" s="265" t="str">
        <f t="shared" si="44"/>
        <v/>
      </c>
      <c r="BG205" s="265" t="str">
        <f t="shared" si="45"/>
        <v/>
      </c>
    </row>
    <row r="206" spans="3:59" ht="13.5" x14ac:dyDescent="0.3">
      <c r="C206" s="266" t="s">
        <v>68</v>
      </c>
      <c r="D206" s="266" t="s">
        <v>382</v>
      </c>
      <c r="E206" s="265" t="s">
        <v>628</v>
      </c>
      <c r="F206" s="266" t="s">
        <v>629</v>
      </c>
      <c r="G206" s="266"/>
      <c r="H206" s="265" t="s">
        <v>166</v>
      </c>
      <c r="I206" s="265" t="s">
        <v>2433</v>
      </c>
      <c r="J206" s="212" t="s">
        <v>2587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65" t="s">
        <v>2604</v>
      </c>
      <c r="AP206" s="265" t="s">
        <v>2604</v>
      </c>
      <c r="AR206" s="484" t="str">
        <f t="shared" si="36"/>
        <v>4-2</v>
      </c>
      <c r="AS206" s="486" t="str">
        <f t="shared" si="37"/>
        <v/>
      </c>
      <c r="AT206" s="488" t="str">
        <f t="shared" si="38"/>
        <v/>
      </c>
      <c r="AU206" s="490" t="str">
        <f t="shared" si="39"/>
        <v/>
      </c>
      <c r="AV206" s="492" t="str">
        <f t="shared" si="40"/>
        <v/>
      </c>
      <c r="AW206" s="494" t="str">
        <f t="shared" si="41"/>
        <v/>
      </c>
      <c r="AX206" s="515" t="str">
        <f>IFERROR(VLOOKUP(功能_33[[#This Row],[功能代號]],SIT_FT_2021tmp!D:D,1,FALSE),"")</f>
        <v>L4925</v>
      </c>
      <c r="AY206" s="589">
        <v>44546</v>
      </c>
      <c r="AZ206" s="589">
        <v>44546</v>
      </c>
      <c r="BA206" s="515" t="s">
        <v>3007</v>
      </c>
      <c r="BB206" s="266" t="s">
        <v>3035</v>
      </c>
      <c r="BC206" s="596"/>
      <c r="BD206" s="265" t="str">
        <f t="shared" si="42"/>
        <v>4-2</v>
      </c>
      <c r="BE206" s="265" t="str">
        <f t="shared" si="43"/>
        <v/>
      </c>
      <c r="BF206" s="265" t="str">
        <f t="shared" si="44"/>
        <v/>
      </c>
      <c r="BG206" s="265" t="str">
        <f t="shared" si="45"/>
        <v/>
      </c>
    </row>
    <row r="207" spans="3:59" ht="13.5" x14ac:dyDescent="0.3">
      <c r="C207" s="266" t="s">
        <v>68</v>
      </c>
      <c r="D207" s="266" t="s">
        <v>382</v>
      </c>
      <c r="E207" s="265" t="s">
        <v>630</v>
      </c>
      <c r="F207" s="266" t="s">
        <v>631</v>
      </c>
      <c r="G207" s="266"/>
      <c r="H207" s="265" t="s">
        <v>166</v>
      </c>
      <c r="I207" s="265" t="s">
        <v>2433</v>
      </c>
      <c r="J207" s="212" t="s">
        <v>2587</v>
      </c>
      <c r="K207" s="212"/>
      <c r="L207" s="273">
        <v>44581</v>
      </c>
      <c r="M207" s="273">
        <v>44575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14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73"/>
      <c r="AO207" s="265" t="s">
        <v>2604</v>
      </c>
      <c r="AP207" s="265" t="s">
        <v>2604</v>
      </c>
      <c r="AR207" s="484" t="str">
        <f t="shared" si="36"/>
        <v>4-2</v>
      </c>
      <c r="AS207" s="486" t="str">
        <f t="shared" si="37"/>
        <v/>
      </c>
      <c r="AT207" s="488" t="str">
        <f t="shared" si="38"/>
        <v/>
      </c>
      <c r="AU207" s="490" t="str">
        <f t="shared" si="39"/>
        <v/>
      </c>
      <c r="AV207" s="492" t="str">
        <f t="shared" si="40"/>
        <v/>
      </c>
      <c r="AW207" s="494" t="str">
        <f t="shared" si="41"/>
        <v/>
      </c>
      <c r="AX207" s="515" t="str">
        <f>IFERROR(VLOOKUP(功能_33[[#This Row],[功能代號]],SIT_FT_2021tmp!D:D,1,FALSE),"")</f>
        <v>L4930</v>
      </c>
      <c r="AY207" s="589">
        <v>44536</v>
      </c>
      <c r="AZ207" s="589">
        <v>44536</v>
      </c>
      <c r="BA207" s="515" t="s">
        <v>3007</v>
      </c>
      <c r="BB207" s="266" t="s">
        <v>3026</v>
      </c>
      <c r="BC207" s="596"/>
      <c r="BD207" s="265" t="str">
        <f t="shared" si="42"/>
        <v>4-2</v>
      </c>
      <c r="BE207" s="265" t="str">
        <f t="shared" si="43"/>
        <v/>
      </c>
      <c r="BF207" s="265" t="str">
        <f t="shared" si="44"/>
        <v/>
      </c>
      <c r="BG207" s="265" t="str">
        <f t="shared" si="45"/>
        <v/>
      </c>
    </row>
    <row r="208" spans="3:59" ht="13.5" x14ac:dyDescent="0.3">
      <c r="C208" s="266" t="s">
        <v>68</v>
      </c>
      <c r="D208" s="266" t="s">
        <v>382</v>
      </c>
      <c r="E208" s="265" t="s">
        <v>632</v>
      </c>
      <c r="F208" s="266" t="s">
        <v>633</v>
      </c>
      <c r="G208" s="266"/>
      <c r="H208" s="265" t="s">
        <v>166</v>
      </c>
      <c r="I208" s="265" t="s">
        <v>2433</v>
      </c>
      <c r="J208" s="212" t="s">
        <v>2587</v>
      </c>
      <c r="K208" s="212"/>
      <c r="L208" s="273">
        <v>44581</v>
      </c>
      <c r="M208" s="273">
        <v>44579</v>
      </c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13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168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2604</v>
      </c>
      <c r="AP208" s="265" t="s">
        <v>2604</v>
      </c>
      <c r="AR208" s="484" t="str">
        <f t="shared" si="36"/>
        <v>4-2</v>
      </c>
      <c r="AS208" s="486" t="str">
        <f t="shared" si="37"/>
        <v/>
      </c>
      <c r="AT208" s="488" t="str">
        <f t="shared" si="38"/>
        <v/>
      </c>
      <c r="AU208" s="490" t="str">
        <f t="shared" si="39"/>
        <v/>
      </c>
      <c r="AV208" s="492" t="str">
        <f t="shared" si="40"/>
        <v/>
      </c>
      <c r="AW208" s="494" t="str">
        <f t="shared" si="41"/>
        <v/>
      </c>
      <c r="AX208" s="515" t="str">
        <f>IFERROR(VLOOKUP(功能_33[[#This Row],[功能代號]],SIT_FT_2021tmp!D:D,1,FALSE),"")</f>
        <v>L4202</v>
      </c>
      <c r="AY208" s="589">
        <v>44546</v>
      </c>
      <c r="AZ208" s="589">
        <v>44546</v>
      </c>
      <c r="BA208" s="515" t="s">
        <v>3007</v>
      </c>
      <c r="BB208" s="266" t="s">
        <v>3035</v>
      </c>
      <c r="BC208" s="596"/>
      <c r="BD208" s="265" t="str">
        <f t="shared" si="42"/>
        <v>4-2</v>
      </c>
      <c r="BE208" s="265" t="str">
        <f t="shared" si="43"/>
        <v/>
      </c>
      <c r="BF208" s="265" t="str">
        <f t="shared" si="44"/>
        <v/>
      </c>
      <c r="BG208" s="265" t="str">
        <f t="shared" si="45"/>
        <v/>
      </c>
    </row>
    <row r="209" spans="2:59" ht="13.5" x14ac:dyDescent="0.3">
      <c r="C209" s="266" t="s">
        <v>68</v>
      </c>
      <c r="D209" s="266" t="s">
        <v>382</v>
      </c>
      <c r="E209" s="265" t="s">
        <v>634</v>
      </c>
      <c r="F209" s="266" t="s">
        <v>635</v>
      </c>
      <c r="G209" s="266"/>
      <c r="H209" s="265" t="s">
        <v>166</v>
      </c>
      <c r="I209" s="265" t="s">
        <v>2433</v>
      </c>
      <c r="J209" s="212" t="s">
        <v>2587</v>
      </c>
      <c r="K209" s="212"/>
      <c r="L209" s="273">
        <v>44582</v>
      </c>
      <c r="M209" s="265"/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14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2604</v>
      </c>
      <c r="AP209" s="265" t="s">
        <v>2604</v>
      </c>
      <c r="AR209" s="484" t="str">
        <f t="shared" si="36"/>
        <v>4-2</v>
      </c>
      <c r="AS209" s="486" t="str">
        <f t="shared" si="37"/>
        <v/>
      </c>
      <c r="AT209" s="488" t="str">
        <f t="shared" si="38"/>
        <v/>
      </c>
      <c r="AU209" s="490" t="str">
        <f t="shared" si="39"/>
        <v/>
      </c>
      <c r="AV209" s="492" t="str">
        <f t="shared" si="40"/>
        <v/>
      </c>
      <c r="AW209" s="494" t="str">
        <f t="shared" si="41"/>
        <v/>
      </c>
      <c r="AX209" s="515" t="str">
        <f>IFERROR(VLOOKUP(功能_33[[#This Row],[功能代號]],SIT_FT_2021tmp!D:D,1,FALSE),"")</f>
        <v>L4203</v>
      </c>
      <c r="AY209" s="589">
        <v>44546</v>
      </c>
      <c r="AZ209" s="589">
        <v>44546</v>
      </c>
      <c r="BA209" s="515" t="s">
        <v>3007</v>
      </c>
      <c r="BB209" s="266" t="s">
        <v>3035</v>
      </c>
      <c r="BC209" s="596"/>
      <c r="BD209" s="265" t="str">
        <f t="shared" si="42"/>
        <v/>
      </c>
      <c r="BE209" s="265" t="str">
        <f t="shared" si="43"/>
        <v>4-2</v>
      </c>
      <c r="BF209" s="265" t="str">
        <f t="shared" si="44"/>
        <v/>
      </c>
      <c r="BG209" s="265" t="str">
        <f t="shared" si="45"/>
        <v/>
      </c>
    </row>
    <row r="210" spans="2:59" ht="135" x14ac:dyDescent="0.3">
      <c r="C210" s="266" t="s">
        <v>68</v>
      </c>
      <c r="D210" s="266" t="s">
        <v>437</v>
      </c>
      <c r="E210" s="265" t="s">
        <v>636</v>
      </c>
      <c r="F210" s="266" t="s">
        <v>637</v>
      </c>
      <c r="G210" s="266"/>
      <c r="H210" s="265" t="s">
        <v>166</v>
      </c>
      <c r="I210" s="265" t="s">
        <v>2433</v>
      </c>
      <c r="J210" s="212" t="s">
        <v>2969</v>
      </c>
      <c r="K210" s="586" t="s">
        <v>3000</v>
      </c>
      <c r="L210" s="273">
        <v>44579</v>
      </c>
      <c r="M210" s="273">
        <v>44573</v>
      </c>
      <c r="N210" s="273">
        <v>44469</v>
      </c>
      <c r="O210" s="273">
        <v>44484</v>
      </c>
      <c r="P210" s="215">
        <v>44550</v>
      </c>
      <c r="Q210" s="265" t="s">
        <v>2</v>
      </c>
      <c r="R210" s="265" t="s">
        <v>13</v>
      </c>
      <c r="S210" s="252" t="s">
        <v>440</v>
      </c>
      <c r="W210" s="265"/>
      <c r="Y210" s="265"/>
      <c r="Z210" s="265"/>
      <c r="AA210" s="266" t="str">
        <f>VLOOKUP(功能_33[[#This Row],[User]],SKL放款!A:G,7,FALSE)</f>
        <v>放款服務課</v>
      </c>
      <c r="AB210" s="215">
        <v>44550</v>
      </c>
      <c r="AC210" s="273" t="s">
        <v>107</v>
      </c>
      <c r="AD210" s="273">
        <v>44523</v>
      </c>
      <c r="AE210" s="273">
        <v>44525</v>
      </c>
      <c r="AF210" s="209" t="s">
        <v>2972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82" t="s">
        <v>2643</v>
      </c>
      <c r="AP210" s="206" t="s">
        <v>2644</v>
      </c>
      <c r="AR210" s="484" t="str">
        <f t="shared" si="36"/>
        <v>4-4</v>
      </c>
      <c r="AS210" s="486" t="str">
        <f t="shared" si="37"/>
        <v/>
      </c>
      <c r="AT210" s="488" t="str">
        <f t="shared" si="38"/>
        <v/>
      </c>
      <c r="AU210" s="490" t="str">
        <f t="shared" si="39"/>
        <v/>
      </c>
      <c r="AV210" s="492" t="str">
        <f t="shared" si="40"/>
        <v/>
      </c>
      <c r="AW210" s="494" t="str">
        <f t="shared" si="41"/>
        <v/>
      </c>
      <c r="AX210" s="515" t="str">
        <f>IFERROR(VLOOKUP(功能_33[[#This Row],[功能代號]],SIT_FT_2021tmp!D:D,1,FALSE),"")</f>
        <v>L4454</v>
      </c>
      <c r="AY210" s="589">
        <v>44546</v>
      </c>
      <c r="AZ210" s="589">
        <v>44546</v>
      </c>
      <c r="BA210" s="515" t="s">
        <v>3007</v>
      </c>
      <c r="BB210" s="266" t="s">
        <v>3035</v>
      </c>
      <c r="BC210" s="596"/>
      <c r="BD210" s="265" t="str">
        <f t="shared" si="42"/>
        <v>4-4</v>
      </c>
      <c r="BE210" s="265" t="str">
        <f t="shared" si="43"/>
        <v/>
      </c>
      <c r="BF210" s="265" t="str">
        <f t="shared" si="44"/>
        <v/>
      </c>
      <c r="BG210" s="265" t="str">
        <f t="shared" si="45"/>
        <v/>
      </c>
    </row>
    <row r="211" spans="2:59" ht="13.5" x14ac:dyDescent="0.3">
      <c r="C211" s="266" t="s">
        <v>68</v>
      </c>
      <c r="D211" s="266" t="s">
        <v>437</v>
      </c>
      <c r="E211" s="265" t="s">
        <v>638</v>
      </c>
      <c r="F211" s="266" t="s">
        <v>639</v>
      </c>
      <c r="G211" s="211" t="s">
        <v>640</v>
      </c>
      <c r="H211" s="265" t="s">
        <v>166</v>
      </c>
      <c r="I211" s="265" t="s">
        <v>2433</v>
      </c>
      <c r="J211" s="212" t="s">
        <v>2587</v>
      </c>
      <c r="K211" s="212"/>
      <c r="L211" s="273">
        <v>44580</v>
      </c>
      <c r="M211" s="273">
        <v>44573</v>
      </c>
      <c r="N211" s="273">
        <v>44469</v>
      </c>
      <c r="O211" s="273">
        <v>44484</v>
      </c>
      <c r="P211" s="273">
        <v>44523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73">
        <v>44533</v>
      </c>
      <c r="AC211" s="273">
        <v>44523</v>
      </c>
      <c r="AD211" s="273">
        <v>44523</v>
      </c>
      <c r="AE211" s="273">
        <v>44525</v>
      </c>
      <c r="AF211" s="209">
        <v>44539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65" t="s">
        <v>2615</v>
      </c>
      <c r="AP211" s="265" t="s">
        <v>2604</v>
      </c>
      <c r="AR211" s="484" t="str">
        <f t="shared" si="36"/>
        <v>4-4</v>
      </c>
      <c r="AS211" s="486" t="str">
        <f t="shared" si="37"/>
        <v/>
      </c>
      <c r="AT211" s="488" t="str">
        <f t="shared" si="38"/>
        <v/>
      </c>
      <c r="AU211" s="490" t="str">
        <f t="shared" si="39"/>
        <v/>
      </c>
      <c r="AV211" s="492" t="str">
        <f t="shared" si="40"/>
        <v/>
      </c>
      <c r="AW211" s="494" t="str">
        <f t="shared" si="41"/>
        <v/>
      </c>
      <c r="AX211" s="515" t="str">
        <f>IFERROR(VLOOKUP(功能_33[[#This Row],[功能代號]],SIT_FT_2021tmp!D:D,1,FALSE),"")</f>
        <v>L4455</v>
      </c>
      <c r="AY211" s="589">
        <v>44546</v>
      </c>
      <c r="AZ211" s="589">
        <v>44546</v>
      </c>
      <c r="BA211" s="515" t="s">
        <v>3007</v>
      </c>
      <c r="BB211" s="266" t="s">
        <v>3035</v>
      </c>
      <c r="BC211" s="596"/>
      <c r="BD211" s="265" t="str">
        <f t="shared" si="42"/>
        <v>4-4</v>
      </c>
      <c r="BE211" s="265" t="str">
        <f t="shared" si="43"/>
        <v/>
      </c>
      <c r="BF211" s="265" t="str">
        <f t="shared" si="44"/>
        <v/>
      </c>
      <c r="BG211" s="265" t="str">
        <f t="shared" si="45"/>
        <v/>
      </c>
    </row>
    <row r="212" spans="2:59" ht="13.5" x14ac:dyDescent="0.3">
      <c r="B212" s="266">
        <v>1</v>
      </c>
      <c r="C212" s="266" t="s">
        <v>67</v>
      </c>
      <c r="D212" s="326" t="s">
        <v>2485</v>
      </c>
      <c r="E212" s="265" t="s">
        <v>641</v>
      </c>
      <c r="F212" s="266" t="s">
        <v>642</v>
      </c>
      <c r="G212" s="266"/>
      <c r="H212" s="265" t="s">
        <v>166</v>
      </c>
      <c r="I212" s="265" t="s">
        <v>167</v>
      </c>
      <c r="J212" s="212" t="s">
        <v>2979</v>
      </c>
      <c r="K212" s="252" t="s">
        <v>2995</v>
      </c>
      <c r="L212" s="273">
        <v>44580</v>
      </c>
      <c r="M212" s="265"/>
      <c r="N212" s="273">
        <v>44491</v>
      </c>
      <c r="O212" s="273">
        <v>44491</v>
      </c>
      <c r="P212" s="273">
        <v>44537</v>
      </c>
      <c r="Q212" s="265" t="s">
        <v>2</v>
      </c>
      <c r="R212" s="265" t="s">
        <v>5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44496</v>
      </c>
      <c r="AC212" s="273">
        <v>44512</v>
      </c>
      <c r="AD212" s="273">
        <v>44496</v>
      </c>
      <c r="AE212" s="273">
        <v>44496</v>
      </c>
      <c r="AF212" s="209" t="s">
        <v>2981</v>
      </c>
      <c r="AG212" s="273" t="s">
        <v>169</v>
      </c>
      <c r="AH212" s="273"/>
      <c r="AI212" s="323"/>
      <c r="AJ212" s="273">
        <f>IFERROR(IF(VLOOKUP(功能_33[[#This Row],[功能代號]],E:T,11,FALSE)=0,"",VLOOKUP(功能_33[[#This Row],[功能代號]],E:T,11,FALSE)),"")</f>
        <v>44491</v>
      </c>
      <c r="AK212" s="273"/>
      <c r="AL212" s="273"/>
      <c r="AM212" s="266"/>
      <c r="AN212" s="273"/>
      <c r="AO212" s="265">
        <v>310</v>
      </c>
      <c r="AP212" s="266" t="s">
        <v>643</v>
      </c>
      <c r="AR212" s="484" t="str">
        <f t="shared" si="36"/>
        <v>3-3</v>
      </c>
      <c r="AS212" s="486" t="str">
        <f t="shared" si="37"/>
        <v/>
      </c>
      <c r="AT212" s="488" t="str">
        <f t="shared" si="38"/>
        <v/>
      </c>
      <c r="AU212" s="490" t="str">
        <f t="shared" si="39"/>
        <v/>
      </c>
      <c r="AV212" s="492" t="str">
        <f t="shared" si="40"/>
        <v/>
      </c>
      <c r="AW212" s="494" t="str">
        <f t="shared" si="41"/>
        <v/>
      </c>
      <c r="AX212" s="515" t="str">
        <f>IFERROR(VLOOKUP(功能_33[[#This Row],[功能代號]],SIT_FT_2021tmp!D:D,1,FALSE),"")</f>
        <v>L3911</v>
      </c>
      <c r="AY212" s="589">
        <v>44559</v>
      </c>
      <c r="AZ212" s="589">
        <v>44559</v>
      </c>
      <c r="BA212" s="515" t="s">
        <v>3080</v>
      </c>
      <c r="BB212" s="266" t="s">
        <v>3049</v>
      </c>
      <c r="BC212" s="596"/>
      <c r="BD212" s="265" t="str">
        <f t="shared" si="42"/>
        <v/>
      </c>
      <c r="BE212" s="265" t="str">
        <f t="shared" si="43"/>
        <v>3-3</v>
      </c>
      <c r="BF212" s="265" t="str">
        <f t="shared" si="44"/>
        <v/>
      </c>
      <c r="BG212" s="265" t="str">
        <f t="shared" si="45"/>
        <v/>
      </c>
    </row>
    <row r="213" spans="2:59" ht="13.5" x14ac:dyDescent="0.3">
      <c r="C213" s="266" t="s">
        <v>67</v>
      </c>
      <c r="D213" s="326" t="s">
        <v>2485</v>
      </c>
      <c r="E213" s="265" t="s">
        <v>2445</v>
      </c>
      <c r="F213" s="266" t="s">
        <v>2446</v>
      </c>
      <c r="G213" s="266" t="s">
        <v>2444</v>
      </c>
      <c r="H213" s="265" t="s">
        <v>166</v>
      </c>
      <c r="I213" s="265" t="s">
        <v>167</v>
      </c>
      <c r="J213" s="212" t="s">
        <v>2979</v>
      </c>
      <c r="K213" s="252" t="s">
        <v>2995</v>
      </c>
      <c r="L213" s="273">
        <v>44580</v>
      </c>
      <c r="M213" s="265"/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44533</v>
      </c>
      <c r="AC213" s="273">
        <v>44512</v>
      </c>
      <c r="AD213" s="273">
        <v>44496</v>
      </c>
      <c r="AE213" s="273">
        <v>44496</v>
      </c>
      <c r="AF213" s="209" t="s">
        <v>2982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R213" s="484" t="str">
        <f t="shared" si="36"/>
        <v>3-3</v>
      </c>
      <c r="AS213" s="486" t="str">
        <f t="shared" si="37"/>
        <v/>
      </c>
      <c r="AT213" s="488" t="str">
        <f t="shared" si="38"/>
        <v/>
      </c>
      <c r="AU213" s="490" t="str">
        <f t="shared" si="39"/>
        <v/>
      </c>
      <c r="AV213" s="492" t="str">
        <f t="shared" si="40"/>
        <v/>
      </c>
      <c r="AW213" s="494" t="str">
        <f t="shared" si="41"/>
        <v/>
      </c>
      <c r="AX213" s="515" t="str">
        <f>IFERROR(VLOOKUP(功能_33[[#This Row],[功能代號]],SIT_FT_2021tmp!D:D,1,FALSE),"")</f>
        <v>L3917</v>
      </c>
      <c r="AY213" s="589">
        <v>44559</v>
      </c>
      <c r="AZ213" s="589">
        <v>44559</v>
      </c>
      <c r="BA213" s="515" t="s">
        <v>3080</v>
      </c>
      <c r="BB213" s="266" t="s">
        <v>3049</v>
      </c>
      <c r="BC213" s="596"/>
      <c r="BD213" s="265" t="str">
        <f t="shared" si="42"/>
        <v/>
      </c>
      <c r="BE213" s="265" t="str">
        <f t="shared" si="43"/>
        <v>3-3</v>
      </c>
      <c r="BF213" s="265" t="str">
        <f t="shared" si="44"/>
        <v/>
      </c>
      <c r="BG213" s="265" t="str">
        <f t="shared" si="45"/>
        <v/>
      </c>
    </row>
    <row r="214" spans="2:59" ht="13.5" x14ac:dyDescent="0.3">
      <c r="B214" s="266">
        <v>1</v>
      </c>
      <c r="C214" s="266" t="s">
        <v>67</v>
      </c>
      <c r="D214" s="326" t="s">
        <v>2485</v>
      </c>
      <c r="E214" s="265" t="s">
        <v>644</v>
      </c>
      <c r="F214" s="266" t="s">
        <v>645</v>
      </c>
      <c r="G214" s="211" t="s">
        <v>646</v>
      </c>
      <c r="H214" s="265" t="s">
        <v>166</v>
      </c>
      <c r="I214" s="265" t="s">
        <v>167</v>
      </c>
      <c r="J214" s="212" t="s">
        <v>2979</v>
      </c>
      <c r="K214" s="252" t="s">
        <v>2995</v>
      </c>
      <c r="L214" s="273">
        <v>44580</v>
      </c>
      <c r="M214" s="265"/>
      <c r="N214" s="273">
        <v>44491</v>
      </c>
      <c r="O214" s="273">
        <v>44491</v>
      </c>
      <c r="P214" s="273">
        <f>IFERROR(IF(VLOOKUP(功能_33[[#This Row],[功能代號]],討論項目!A:H,8,FALSE)=0,"",VLOOKUP(功能_33[[#This Row],[功能代號]],討論項目!A:H,8,FALSE)),"")</f>
        <v>44510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44496</v>
      </c>
      <c r="AC214" s="273">
        <v>44512</v>
      </c>
      <c r="AD214" s="273">
        <v>44496</v>
      </c>
      <c r="AE214" s="273">
        <v>44496</v>
      </c>
      <c r="AF214" s="209" t="s">
        <v>2980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O214" s="265" t="s">
        <v>163</v>
      </c>
      <c r="AR214" s="484" t="str">
        <f t="shared" si="36"/>
        <v>3-3</v>
      </c>
      <c r="AS214" s="486" t="str">
        <f t="shared" si="37"/>
        <v/>
      </c>
      <c r="AT214" s="488" t="str">
        <f t="shared" si="38"/>
        <v/>
      </c>
      <c r="AU214" s="490" t="str">
        <f t="shared" si="39"/>
        <v/>
      </c>
      <c r="AV214" s="492" t="str">
        <f t="shared" si="40"/>
        <v/>
      </c>
      <c r="AW214" s="494" t="str">
        <f t="shared" si="41"/>
        <v/>
      </c>
      <c r="AX214" s="515" t="str">
        <f>IFERROR(VLOOKUP(功能_33[[#This Row],[功能代號]],SIT_FT_2021tmp!D:D,1,FALSE),"")</f>
        <v>L3913</v>
      </c>
      <c r="AY214" s="589">
        <v>44536</v>
      </c>
      <c r="AZ214" s="589">
        <v>44536</v>
      </c>
      <c r="BA214" s="515" t="s">
        <v>3007</v>
      </c>
      <c r="BB214" s="266" t="s">
        <v>3026</v>
      </c>
      <c r="BC214" s="596"/>
      <c r="BD214" s="265" t="str">
        <f t="shared" si="42"/>
        <v/>
      </c>
      <c r="BE214" s="265" t="str">
        <f t="shared" si="43"/>
        <v>3-3</v>
      </c>
      <c r="BF214" s="265" t="str">
        <f t="shared" si="44"/>
        <v/>
      </c>
      <c r="BG214" s="265" t="str">
        <f t="shared" si="45"/>
        <v/>
      </c>
    </row>
    <row r="215" spans="2:59" ht="27" x14ac:dyDescent="0.3">
      <c r="C215" s="266" t="s">
        <v>68</v>
      </c>
      <c r="D215" s="266" t="s">
        <v>382</v>
      </c>
      <c r="E215" s="265" t="s">
        <v>647</v>
      </c>
      <c r="F215" s="266" t="s">
        <v>648</v>
      </c>
      <c r="G215" s="266"/>
      <c r="H215" s="265" t="s">
        <v>166</v>
      </c>
      <c r="I215" s="265" t="s">
        <v>2433</v>
      </c>
      <c r="J215" s="212" t="s">
        <v>2587</v>
      </c>
      <c r="K215" s="212"/>
      <c r="L215" s="273">
        <v>44580</v>
      </c>
      <c r="M215" s="273">
        <v>44573</v>
      </c>
      <c r="N215" s="273">
        <v>44474</v>
      </c>
      <c r="O215" s="273">
        <v>44481</v>
      </c>
      <c r="P215" s="273">
        <v>44523</v>
      </c>
      <c r="Q215" s="265" t="s">
        <v>2</v>
      </c>
      <c r="R215" s="265" t="s">
        <v>5</v>
      </c>
      <c r="S215" s="252" t="s">
        <v>14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44533</v>
      </c>
      <c r="AC215" s="273" t="s">
        <v>107</v>
      </c>
      <c r="AD215" s="273">
        <v>44523</v>
      </c>
      <c r="AE215" s="273">
        <v>44525</v>
      </c>
      <c r="AF215" s="209">
        <v>44539</v>
      </c>
      <c r="AG215" s="273"/>
      <c r="AH215" s="273"/>
      <c r="AI215" s="323"/>
      <c r="AJ215" s="273">
        <f>IFERROR(IF(VLOOKUP(功能_33[[#This Row],[功能代號]],E:T,11,FALSE)=0,"",VLOOKUP(功能_33[[#This Row],[功能代號]],E:T,11,FALSE)),"")</f>
        <v>44481</v>
      </c>
      <c r="AK215" s="273"/>
      <c r="AL215" s="273"/>
      <c r="AM215" s="266"/>
      <c r="AN215" s="273"/>
      <c r="AO215" s="282" t="s">
        <v>2631</v>
      </c>
      <c r="AP215" s="266" t="s">
        <v>2632</v>
      </c>
      <c r="AR215" s="484" t="str">
        <f t="shared" si="36"/>
        <v>4-2</v>
      </c>
      <c r="AS215" s="486" t="str">
        <f t="shared" si="37"/>
        <v/>
      </c>
      <c r="AT215" s="488" t="str">
        <f t="shared" si="38"/>
        <v/>
      </c>
      <c r="AU215" s="490" t="str">
        <f t="shared" si="39"/>
        <v/>
      </c>
      <c r="AV215" s="492" t="str">
        <f t="shared" si="40"/>
        <v/>
      </c>
      <c r="AW215" s="494" t="str">
        <f t="shared" si="41"/>
        <v/>
      </c>
      <c r="AX215" s="515" t="str">
        <f>IFERROR(VLOOKUP(功能_33[[#This Row],[功能代號]],SIT_FT_2021tmp!D:D,1,FALSE),"")</f>
        <v>L4210</v>
      </c>
      <c r="AY215" s="589">
        <v>44536</v>
      </c>
      <c r="AZ215" s="589">
        <v>44536</v>
      </c>
      <c r="BA215" s="515" t="s">
        <v>3007</v>
      </c>
      <c r="BB215" s="266" t="s">
        <v>3026</v>
      </c>
      <c r="BC215" s="596"/>
      <c r="BD215" s="265" t="str">
        <f t="shared" si="42"/>
        <v>4-2</v>
      </c>
      <c r="BE215" s="265" t="str">
        <f t="shared" si="43"/>
        <v/>
      </c>
      <c r="BF215" s="265" t="str">
        <f t="shared" si="44"/>
        <v/>
      </c>
      <c r="BG215" s="265" t="str">
        <f t="shared" si="45"/>
        <v/>
      </c>
    </row>
    <row r="216" spans="2:59" ht="13.5" x14ac:dyDescent="0.3">
      <c r="C216" s="266" t="s">
        <v>68</v>
      </c>
      <c r="D216" s="266" t="s">
        <v>382</v>
      </c>
      <c r="E216" s="265" t="s">
        <v>649</v>
      </c>
      <c r="F216" s="266" t="s">
        <v>650</v>
      </c>
      <c r="G216" s="266"/>
      <c r="H216" s="265" t="s">
        <v>166</v>
      </c>
      <c r="I216" s="265" t="s">
        <v>2433</v>
      </c>
      <c r="J216" s="212" t="s">
        <v>2587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168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65" t="s">
        <v>2604</v>
      </c>
      <c r="AP216" s="265" t="s">
        <v>2604</v>
      </c>
      <c r="AR216" s="484" t="str">
        <f t="shared" si="36"/>
        <v>4-2</v>
      </c>
      <c r="AS216" s="486" t="str">
        <f t="shared" si="37"/>
        <v/>
      </c>
      <c r="AT216" s="488" t="str">
        <f t="shared" si="38"/>
        <v/>
      </c>
      <c r="AU216" s="490" t="str">
        <f t="shared" si="39"/>
        <v/>
      </c>
      <c r="AV216" s="492" t="str">
        <f t="shared" si="40"/>
        <v/>
      </c>
      <c r="AW216" s="494" t="str">
        <f t="shared" si="41"/>
        <v/>
      </c>
      <c r="AX216" s="515" t="str">
        <f>IFERROR(VLOOKUP(功能_33[[#This Row],[功能代號]],SIT_FT_2021tmp!D:D,1,FALSE),"")</f>
        <v>L4921</v>
      </c>
      <c r="AY216" s="589">
        <v>44536</v>
      </c>
      <c r="AZ216" s="589">
        <v>44536</v>
      </c>
      <c r="BA216" s="515" t="s">
        <v>3007</v>
      </c>
      <c r="BB216" s="266" t="s">
        <v>3026</v>
      </c>
      <c r="BC216" s="596"/>
      <c r="BD216" s="265" t="str">
        <f t="shared" si="42"/>
        <v>4-2</v>
      </c>
      <c r="BE216" s="265" t="str">
        <f t="shared" si="43"/>
        <v/>
      </c>
      <c r="BF216" s="265" t="str">
        <f t="shared" si="44"/>
        <v/>
      </c>
      <c r="BG216" s="265" t="str">
        <f t="shared" si="45"/>
        <v/>
      </c>
    </row>
    <row r="217" spans="2:59" ht="40.5" x14ac:dyDescent="0.3">
      <c r="B217" s="361"/>
      <c r="C217" s="266" t="s">
        <v>68</v>
      </c>
      <c r="D217" s="266" t="s">
        <v>382</v>
      </c>
      <c r="E217" s="265" t="s">
        <v>651</v>
      </c>
      <c r="F217" s="266" t="s">
        <v>652</v>
      </c>
      <c r="G217" s="266"/>
      <c r="H217" s="265" t="s">
        <v>166</v>
      </c>
      <c r="I217" s="265" t="s">
        <v>2433</v>
      </c>
      <c r="J217" s="212" t="s">
        <v>2587</v>
      </c>
      <c r="K217" s="212"/>
      <c r="L217" s="273">
        <v>44582</v>
      </c>
      <c r="M217" s="273">
        <v>44579</v>
      </c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14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107</v>
      </c>
      <c r="AD217" s="273">
        <v>44523</v>
      </c>
      <c r="AE217" s="273">
        <v>44525</v>
      </c>
      <c r="AF217" s="209">
        <v>44539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82" t="s">
        <v>2633</v>
      </c>
      <c r="AP217" s="206" t="s">
        <v>2634</v>
      </c>
      <c r="AR217" s="484" t="str">
        <f t="shared" si="36"/>
        <v>4-2</v>
      </c>
      <c r="AS217" s="486" t="str">
        <f t="shared" si="37"/>
        <v/>
      </c>
      <c r="AT217" s="488" t="str">
        <f t="shared" si="38"/>
        <v/>
      </c>
      <c r="AU217" s="490" t="str">
        <f t="shared" si="39"/>
        <v/>
      </c>
      <c r="AV217" s="492" t="str">
        <f t="shared" si="40"/>
        <v/>
      </c>
      <c r="AW217" s="494" t="str">
        <f t="shared" si="41"/>
        <v/>
      </c>
      <c r="AX217" s="515" t="str">
        <f>IFERROR(VLOOKUP(功能_33[[#This Row],[功能代號]],SIT_FT_2021tmp!D:D,1,FALSE),"")</f>
        <v>L4201</v>
      </c>
      <c r="AY217" s="589">
        <v>44546</v>
      </c>
      <c r="AZ217" s="589">
        <v>44546</v>
      </c>
      <c r="BA217" s="515" t="s">
        <v>3007</v>
      </c>
      <c r="BB217" s="266" t="s">
        <v>3035</v>
      </c>
      <c r="BC217" s="596"/>
      <c r="BD217" s="265" t="str">
        <f t="shared" si="42"/>
        <v>4-2</v>
      </c>
      <c r="BE217" s="265" t="str">
        <f t="shared" si="43"/>
        <v/>
      </c>
      <c r="BF217" s="265" t="str">
        <f t="shared" si="44"/>
        <v/>
      </c>
      <c r="BG217" s="265" t="str">
        <f t="shared" si="45"/>
        <v/>
      </c>
    </row>
    <row r="218" spans="2:59" ht="27" x14ac:dyDescent="0.3">
      <c r="C218" s="266" t="s">
        <v>68</v>
      </c>
      <c r="D218" s="266" t="s">
        <v>382</v>
      </c>
      <c r="E218" s="265" t="s">
        <v>2437</v>
      </c>
      <c r="F218" s="266" t="s">
        <v>2441</v>
      </c>
      <c r="G218" s="266" t="s">
        <v>2442</v>
      </c>
      <c r="H218" s="265" t="s">
        <v>166</v>
      </c>
      <c r="I218" s="265" t="s">
        <v>2433</v>
      </c>
      <c r="J218" s="212" t="s">
        <v>2969</v>
      </c>
      <c r="K218" s="586" t="s">
        <v>3000</v>
      </c>
      <c r="L218" s="273">
        <v>44580</v>
      </c>
      <c r="M218" s="273">
        <v>44574</v>
      </c>
      <c r="N218" s="273">
        <v>44474</v>
      </c>
      <c r="O218" s="273">
        <v>44481</v>
      </c>
      <c r="P218" s="215">
        <v>44550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15">
        <v>44550</v>
      </c>
      <c r="AC218" s="273" t="s">
        <v>2443</v>
      </c>
      <c r="AD218" s="273">
        <v>44523</v>
      </c>
      <c r="AE218" s="273">
        <v>44525</v>
      </c>
      <c r="AF218" s="209" t="s">
        <v>2972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2659</v>
      </c>
      <c r="AP218" s="206" t="s">
        <v>2658</v>
      </c>
      <c r="AR218" s="484" t="str">
        <f t="shared" si="36"/>
        <v>4-2</v>
      </c>
      <c r="AS218" s="486" t="str">
        <f t="shared" si="37"/>
        <v/>
      </c>
      <c r="AT218" s="488" t="str">
        <f t="shared" si="38"/>
        <v/>
      </c>
      <c r="AU218" s="490" t="str">
        <f t="shared" si="39"/>
        <v/>
      </c>
      <c r="AV218" s="492" t="str">
        <f t="shared" si="40"/>
        <v/>
      </c>
      <c r="AW218" s="494" t="str">
        <f t="shared" si="41"/>
        <v/>
      </c>
      <c r="AX218" s="515" t="str">
        <f>IFERROR(VLOOKUP(功能_33[[#This Row],[功能代號]],SIT_FT_2021tmp!D:D,1,FALSE),"")</f>
        <v>L4211</v>
      </c>
      <c r="AY218" s="589">
        <v>44546</v>
      </c>
      <c r="AZ218" s="589">
        <v>44546</v>
      </c>
      <c r="BA218" s="515" t="s">
        <v>3007</v>
      </c>
      <c r="BB218" s="266" t="s">
        <v>3035</v>
      </c>
      <c r="BC218" s="596"/>
      <c r="BD218" s="265" t="str">
        <f t="shared" si="42"/>
        <v>4-2</v>
      </c>
      <c r="BE218" s="265" t="str">
        <f t="shared" si="43"/>
        <v/>
      </c>
      <c r="BF218" s="265" t="str">
        <f t="shared" si="44"/>
        <v/>
      </c>
      <c r="BG218" s="265" t="str">
        <f t="shared" si="45"/>
        <v/>
      </c>
    </row>
    <row r="219" spans="2:59" ht="13.5" x14ac:dyDescent="0.3">
      <c r="C219" s="266" t="s">
        <v>68</v>
      </c>
      <c r="D219" s="266" t="s">
        <v>382</v>
      </c>
      <c r="E219" s="265" t="s">
        <v>653</v>
      </c>
      <c r="F219" s="266" t="s">
        <v>654</v>
      </c>
      <c r="G219" s="266"/>
      <c r="H219" s="265" t="s">
        <v>166</v>
      </c>
      <c r="I219" s="265" t="s">
        <v>2433</v>
      </c>
      <c r="J219" s="212" t="s">
        <v>2587</v>
      </c>
      <c r="K219" s="212"/>
      <c r="L219" s="273">
        <v>44580</v>
      </c>
      <c r="M219" s="273">
        <v>44574</v>
      </c>
      <c r="N219" s="273">
        <v>44474</v>
      </c>
      <c r="O219" s="273">
        <v>44482</v>
      </c>
      <c r="P219" s="273">
        <v>44523</v>
      </c>
      <c r="Q219" s="265" t="s">
        <v>2</v>
      </c>
      <c r="R219" s="265" t="s">
        <v>5</v>
      </c>
      <c r="W219" s="265"/>
      <c r="Y219" s="265"/>
      <c r="Z219" s="265"/>
      <c r="AA219" s="266" t="str">
        <f>VLOOKUP(功能_33[[#This Row],[User]],SKL放款!A:G,7,FALSE)</f>
        <v>放款服務課</v>
      </c>
      <c r="AB219" s="273">
        <v>44533</v>
      </c>
      <c r="AC219" s="273" t="s">
        <v>168</v>
      </c>
      <c r="AD219" s="273">
        <v>44523</v>
      </c>
      <c r="AE219" s="273">
        <v>44525</v>
      </c>
      <c r="AF219" s="209">
        <v>44539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44482</v>
      </c>
      <c r="AK219" s="273"/>
      <c r="AL219" s="273"/>
      <c r="AM219" s="266"/>
      <c r="AN219" s="273"/>
      <c r="AO219" s="265" t="s">
        <v>2604</v>
      </c>
      <c r="AP219" s="265" t="s">
        <v>2604</v>
      </c>
      <c r="AR219" s="484" t="str">
        <f t="shared" si="36"/>
        <v>4-2</v>
      </c>
      <c r="AS219" s="486" t="str">
        <f t="shared" si="37"/>
        <v/>
      </c>
      <c r="AT219" s="488" t="str">
        <f t="shared" si="38"/>
        <v/>
      </c>
      <c r="AU219" s="490" t="str">
        <f t="shared" si="39"/>
        <v/>
      </c>
      <c r="AV219" s="492" t="str">
        <f t="shared" si="40"/>
        <v/>
      </c>
      <c r="AW219" s="494" t="str">
        <f t="shared" si="41"/>
        <v/>
      </c>
      <c r="AX219" s="515" t="str">
        <f>IFERROR(VLOOKUP(功能_33[[#This Row],[功能代號]],SIT_FT_2021tmp!D:D,1,FALSE),"")</f>
        <v>L492A</v>
      </c>
      <c r="AY219" s="589">
        <v>44552</v>
      </c>
      <c r="AZ219" s="589">
        <v>44552</v>
      </c>
      <c r="BA219" s="515" t="s">
        <v>3080</v>
      </c>
      <c r="BB219" s="266" t="s">
        <v>3023</v>
      </c>
      <c r="BC219" s="596"/>
      <c r="BD219" s="265" t="str">
        <f t="shared" si="42"/>
        <v>4-2</v>
      </c>
      <c r="BE219" s="265" t="str">
        <f t="shared" si="43"/>
        <v/>
      </c>
      <c r="BF219" s="265" t="str">
        <f t="shared" si="44"/>
        <v/>
      </c>
      <c r="BG219" s="265" t="str">
        <f t="shared" si="45"/>
        <v/>
      </c>
    </row>
    <row r="220" spans="2:59" ht="27" x14ac:dyDescent="0.3">
      <c r="C220" s="266" t="s">
        <v>68</v>
      </c>
      <c r="D220" s="266" t="s">
        <v>391</v>
      </c>
      <c r="E220" s="265" t="s">
        <v>655</v>
      </c>
      <c r="F220" s="266" t="s">
        <v>656</v>
      </c>
      <c r="G220" s="266"/>
      <c r="H220" s="265" t="s">
        <v>166</v>
      </c>
      <c r="I220" s="265" t="s">
        <v>2433</v>
      </c>
      <c r="J220" s="212" t="s">
        <v>2969</v>
      </c>
      <c r="K220" s="586" t="s">
        <v>3000</v>
      </c>
      <c r="L220" s="273">
        <v>44580</v>
      </c>
      <c r="M220" s="273">
        <v>44574</v>
      </c>
      <c r="N220" s="273">
        <v>44474</v>
      </c>
      <c r="O220" s="273">
        <v>44481</v>
      </c>
      <c r="P220" s="215">
        <v>44550</v>
      </c>
      <c r="Q220" s="265" t="s">
        <v>2</v>
      </c>
      <c r="R220" s="265" t="s">
        <v>15</v>
      </c>
      <c r="S220" s="252" t="s">
        <v>14</v>
      </c>
      <c r="W220" s="265"/>
      <c r="Y220" s="265"/>
      <c r="Z220" s="265"/>
      <c r="AA220" s="266" t="str">
        <f>VLOOKUP(功能_33[[#This Row],[User]],SKL放款!A:G,7,FALSE)</f>
        <v>放款服務課</v>
      </c>
      <c r="AB220" s="215">
        <v>44550</v>
      </c>
      <c r="AC220" s="273" t="s">
        <v>107</v>
      </c>
      <c r="AD220" s="273">
        <v>44525</v>
      </c>
      <c r="AE220" s="273">
        <v>44524</v>
      </c>
      <c r="AF220" s="209" t="s">
        <v>2972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44481</v>
      </c>
      <c r="AK220" s="273"/>
      <c r="AL220" s="273"/>
      <c r="AM220" s="266"/>
      <c r="AN220" s="273"/>
      <c r="AO220" s="282" t="s">
        <v>2635</v>
      </c>
      <c r="AP220" s="266" t="s">
        <v>2636</v>
      </c>
      <c r="AR220" s="484" t="str">
        <f t="shared" si="36"/>
        <v>4-7</v>
      </c>
      <c r="AS220" s="486" t="str">
        <f t="shared" si="37"/>
        <v/>
      </c>
      <c r="AT220" s="488" t="str">
        <f t="shared" si="38"/>
        <v/>
      </c>
      <c r="AU220" s="490" t="str">
        <f t="shared" si="39"/>
        <v/>
      </c>
      <c r="AV220" s="492" t="str">
        <f t="shared" si="40"/>
        <v/>
      </c>
      <c r="AW220" s="494" t="str">
        <f t="shared" si="41"/>
        <v/>
      </c>
      <c r="AX220" s="515" t="str">
        <f>IFERROR(VLOOKUP(功能_33[[#This Row],[功能代號]],SIT_FT_2021tmp!D:D,1,FALSE),"")</f>
        <v>L4702</v>
      </c>
      <c r="AY220" s="589">
        <v>44546</v>
      </c>
      <c r="AZ220" s="589">
        <v>44546</v>
      </c>
      <c r="BA220" s="515" t="s">
        <v>3007</v>
      </c>
      <c r="BB220" s="266" t="s">
        <v>3035</v>
      </c>
      <c r="BC220" s="596"/>
      <c r="BD220" s="265" t="str">
        <f t="shared" si="42"/>
        <v>4-7</v>
      </c>
      <c r="BE220" s="265" t="str">
        <f t="shared" si="43"/>
        <v/>
      </c>
      <c r="BF220" s="265" t="str">
        <f t="shared" si="44"/>
        <v/>
      </c>
      <c r="BG220" s="265" t="str">
        <f t="shared" si="45"/>
        <v/>
      </c>
    </row>
    <row r="221" spans="2:59" ht="27" x14ac:dyDescent="0.3">
      <c r="C221" s="266" t="s">
        <v>68</v>
      </c>
      <c r="D221" s="266" t="s">
        <v>391</v>
      </c>
      <c r="E221" s="265" t="s">
        <v>657</v>
      </c>
      <c r="F221" s="266" t="s">
        <v>658</v>
      </c>
      <c r="G221" s="266"/>
      <c r="H221" s="265" t="s">
        <v>166</v>
      </c>
      <c r="I221" s="265" t="s">
        <v>2433</v>
      </c>
      <c r="J221" s="212" t="s">
        <v>2587</v>
      </c>
      <c r="K221" s="212"/>
      <c r="L221" s="273">
        <v>44582</v>
      </c>
      <c r="M221" s="273">
        <v>44574</v>
      </c>
      <c r="N221" s="273">
        <v>44474</v>
      </c>
      <c r="O221" s="273">
        <v>44481</v>
      </c>
      <c r="P221" s="273">
        <v>44533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73">
        <v>44533</v>
      </c>
      <c r="AC221" s="273" t="s">
        <v>107</v>
      </c>
      <c r="AD221" s="273">
        <v>44525</v>
      </c>
      <c r="AE221" s="273">
        <v>44524</v>
      </c>
      <c r="AF221" s="209">
        <v>44539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2635</v>
      </c>
      <c r="AP221" s="266" t="s">
        <v>2636</v>
      </c>
      <c r="AR221" s="484" t="str">
        <f t="shared" si="36"/>
        <v>4-7</v>
      </c>
      <c r="AS221" s="486" t="str">
        <f t="shared" si="37"/>
        <v/>
      </c>
      <c r="AT221" s="488" t="str">
        <f t="shared" si="38"/>
        <v/>
      </c>
      <c r="AU221" s="490" t="str">
        <f t="shared" si="39"/>
        <v/>
      </c>
      <c r="AV221" s="492" t="str">
        <f t="shared" si="40"/>
        <v/>
      </c>
      <c r="AW221" s="494" t="str">
        <f t="shared" si="41"/>
        <v/>
      </c>
      <c r="AX221" s="515" t="str">
        <f>IFERROR(VLOOKUP(功能_33[[#This Row],[功能代號]],SIT_FT_2021tmp!D:D,1,FALSE),"")</f>
        <v>L4703</v>
      </c>
      <c r="AY221" s="589">
        <v>44546</v>
      </c>
      <c r="AZ221" s="589">
        <v>44546</v>
      </c>
      <c r="BA221" s="515" t="s">
        <v>3007</v>
      </c>
      <c r="BB221" s="266" t="s">
        <v>3035</v>
      </c>
      <c r="BC221" s="596"/>
      <c r="BD221" s="265" t="str">
        <f t="shared" si="42"/>
        <v>4-7</v>
      </c>
      <c r="BE221" s="265" t="str">
        <f t="shared" si="43"/>
        <v/>
      </c>
      <c r="BF221" s="265" t="str">
        <f t="shared" si="44"/>
        <v/>
      </c>
      <c r="BG221" s="265" t="str">
        <f t="shared" si="45"/>
        <v/>
      </c>
    </row>
    <row r="222" spans="2:59" ht="13.5" x14ac:dyDescent="0.3">
      <c r="B222" s="266">
        <v>1</v>
      </c>
      <c r="C222" s="266" t="s">
        <v>67</v>
      </c>
      <c r="D222" s="266" t="s">
        <v>2482</v>
      </c>
      <c r="E222" s="265" t="s">
        <v>659</v>
      </c>
      <c r="F222" s="266" t="s">
        <v>660</v>
      </c>
      <c r="G222" s="266"/>
      <c r="H222" s="265" t="s">
        <v>166</v>
      </c>
      <c r="I222" s="265" t="s">
        <v>167</v>
      </c>
      <c r="J222" s="212" t="s">
        <v>2979</v>
      </c>
      <c r="K222" s="252" t="s">
        <v>2995</v>
      </c>
      <c r="L222" s="273">
        <v>44572</v>
      </c>
      <c r="M222" s="273">
        <v>44573</v>
      </c>
      <c r="N222" s="273">
        <v>44475</v>
      </c>
      <c r="O222" s="273">
        <v>44482</v>
      </c>
      <c r="P222" s="273">
        <v>44482</v>
      </c>
      <c r="Q222" s="265" t="s">
        <v>2</v>
      </c>
      <c r="R222" s="265" t="s">
        <v>5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44496</v>
      </c>
      <c r="AC222" s="273" t="s">
        <v>168</v>
      </c>
      <c r="AD222" s="273">
        <v>44496</v>
      </c>
      <c r="AE222" s="273">
        <v>44496</v>
      </c>
      <c r="AF222" s="209" t="s">
        <v>2981</v>
      </c>
      <c r="AG222" s="273" t="s">
        <v>169</v>
      </c>
      <c r="AH222" s="273"/>
      <c r="AI222" s="323"/>
      <c r="AJ222" s="273">
        <f>IFERROR(IF(VLOOKUP(功能_33[[#This Row],[功能代號]],E:T,11,FALSE)=0,"",VLOOKUP(功能_33[[#This Row],[功能代號]],E:T,11,FALSE)),"")</f>
        <v>44482</v>
      </c>
      <c r="AK222" s="273"/>
      <c r="AL222" s="273"/>
      <c r="AM222" s="266"/>
      <c r="AN222" s="273"/>
      <c r="AO222" s="265">
        <v>330</v>
      </c>
      <c r="AP222" s="266" t="s">
        <v>661</v>
      </c>
      <c r="AR222" s="484" t="str">
        <f t="shared" si="36"/>
        <v>3-1</v>
      </c>
      <c r="AS222" s="486" t="str">
        <f t="shared" si="37"/>
        <v/>
      </c>
      <c r="AT222" s="488" t="str">
        <f t="shared" si="38"/>
        <v/>
      </c>
      <c r="AU222" s="490" t="str">
        <f t="shared" si="39"/>
        <v/>
      </c>
      <c r="AV222" s="492" t="str">
        <f t="shared" si="40"/>
        <v/>
      </c>
      <c r="AW222" s="494" t="str">
        <f t="shared" si="41"/>
        <v/>
      </c>
      <c r="AX222" s="515" t="str">
        <f>IFERROR(VLOOKUP(功能_33[[#This Row],[功能代號]],SIT_FT_2021tmp!D:D,1,FALSE),"")</f>
        <v>L3921</v>
      </c>
      <c r="AY222" s="589">
        <v>44546</v>
      </c>
      <c r="AZ222" s="589">
        <v>44546</v>
      </c>
      <c r="BA222" s="515" t="s">
        <v>3007</v>
      </c>
      <c r="BB222" s="266" t="s">
        <v>3035</v>
      </c>
      <c r="BC222" s="596"/>
      <c r="BD222" s="265" t="str">
        <f t="shared" si="42"/>
        <v>3-1</v>
      </c>
      <c r="BE222" s="265" t="str">
        <f t="shared" si="43"/>
        <v/>
      </c>
      <c r="BF222" s="265" t="str">
        <f t="shared" si="44"/>
        <v/>
      </c>
      <c r="BG222" s="265" t="str">
        <f t="shared" si="45"/>
        <v/>
      </c>
    </row>
    <row r="223" spans="2:59" ht="13.5" x14ac:dyDescent="0.3">
      <c r="B223" s="266">
        <v>1</v>
      </c>
      <c r="C223" s="266" t="s">
        <v>67</v>
      </c>
      <c r="D223" s="266" t="s">
        <v>2482</v>
      </c>
      <c r="E223" s="265" t="s">
        <v>662</v>
      </c>
      <c r="F223" s="266" t="s">
        <v>663</v>
      </c>
      <c r="G223" s="266"/>
      <c r="H223" s="265" t="s">
        <v>166</v>
      </c>
      <c r="I223" s="265" t="s">
        <v>167</v>
      </c>
      <c r="J223" s="212" t="s">
        <v>283</v>
      </c>
      <c r="K223" s="212"/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S223" s="252" t="s">
        <v>10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>
        <v>44512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11" t="s">
        <v>664</v>
      </c>
      <c r="AO223" s="265">
        <v>340</v>
      </c>
      <c r="AP223" s="266" t="s">
        <v>665</v>
      </c>
      <c r="AR223" s="484" t="str">
        <f t="shared" si="36"/>
        <v>3-1</v>
      </c>
      <c r="AS223" s="486" t="str">
        <f t="shared" si="37"/>
        <v/>
      </c>
      <c r="AT223" s="488" t="str">
        <f t="shared" si="38"/>
        <v/>
      </c>
      <c r="AU223" s="490" t="str">
        <f t="shared" si="39"/>
        <v/>
      </c>
      <c r="AV223" s="492" t="str">
        <f t="shared" si="40"/>
        <v/>
      </c>
      <c r="AW223" s="494" t="str">
        <f t="shared" si="41"/>
        <v/>
      </c>
      <c r="AX223" s="515" t="str">
        <f>IFERROR(VLOOKUP(功能_33[[#This Row],[功能代號]],SIT_FT_2021tmp!D:D,1,FALSE),"")</f>
        <v>L3922</v>
      </c>
      <c r="AY223" s="589">
        <v>44559</v>
      </c>
      <c r="AZ223" s="589">
        <v>44559</v>
      </c>
      <c r="BA223" s="515" t="s">
        <v>3080</v>
      </c>
      <c r="BB223" s="266" t="s">
        <v>3050</v>
      </c>
      <c r="BC223" s="596"/>
      <c r="BD223" s="265" t="str">
        <f t="shared" si="42"/>
        <v>3-1</v>
      </c>
      <c r="BE223" s="265" t="str">
        <f t="shared" si="43"/>
        <v/>
      </c>
      <c r="BF223" s="265" t="str">
        <f t="shared" si="44"/>
        <v/>
      </c>
      <c r="BG223" s="265" t="str">
        <f t="shared" si="45"/>
        <v/>
      </c>
    </row>
    <row r="224" spans="2:59" ht="13.5" x14ac:dyDescent="0.3">
      <c r="B224" s="266">
        <v>1</v>
      </c>
      <c r="C224" s="266" t="s">
        <v>67</v>
      </c>
      <c r="D224" s="266" t="s">
        <v>2482</v>
      </c>
      <c r="E224" s="265" t="s">
        <v>666</v>
      </c>
      <c r="F224" s="266" t="s">
        <v>667</v>
      </c>
      <c r="G224" s="266"/>
      <c r="H224" s="265" t="s">
        <v>166</v>
      </c>
      <c r="I224" s="265" t="s">
        <v>167</v>
      </c>
      <c r="J224" s="212" t="s">
        <v>2979</v>
      </c>
      <c r="K224" s="252" t="s">
        <v>2995</v>
      </c>
      <c r="L224" s="273">
        <v>44573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 t="s">
        <v>2980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73"/>
      <c r="AO224" s="265">
        <v>345</v>
      </c>
      <c r="AP224" s="266" t="s">
        <v>668</v>
      </c>
      <c r="AR224" s="484" t="str">
        <f t="shared" si="36"/>
        <v>3-1</v>
      </c>
      <c r="AS224" s="486" t="str">
        <f t="shared" si="37"/>
        <v/>
      </c>
      <c r="AT224" s="488" t="str">
        <f t="shared" si="38"/>
        <v/>
      </c>
      <c r="AU224" s="490" t="str">
        <f t="shared" si="39"/>
        <v/>
      </c>
      <c r="AV224" s="492" t="str">
        <f t="shared" si="40"/>
        <v/>
      </c>
      <c r="AW224" s="494" t="str">
        <f t="shared" si="41"/>
        <v/>
      </c>
      <c r="AX224" s="515" t="str">
        <f>IFERROR(VLOOKUP(功能_33[[#This Row],[功能代號]],SIT_FT_2021tmp!D:D,1,FALSE),"")</f>
        <v/>
      </c>
      <c r="AY224" s="589">
        <v>44589</v>
      </c>
      <c r="BA224" s="515" t="s">
        <v>2453</v>
      </c>
      <c r="BB224" s="266" t="s">
        <v>2453</v>
      </c>
      <c r="BC224" s="596"/>
      <c r="BD224" s="266" t="str">
        <f t="shared" si="42"/>
        <v/>
      </c>
      <c r="BE224" s="266" t="str">
        <f t="shared" si="43"/>
        <v/>
      </c>
      <c r="BF224" s="266" t="str">
        <f t="shared" si="44"/>
        <v>3-1</v>
      </c>
      <c r="BG224" s="266" t="str">
        <f t="shared" si="45"/>
        <v/>
      </c>
    </row>
    <row r="225" spans="1:59" ht="13.5" x14ac:dyDescent="0.3">
      <c r="B225" s="266">
        <v>1</v>
      </c>
      <c r="C225" s="266" t="s">
        <v>67</v>
      </c>
      <c r="D225" s="266" t="s">
        <v>2482</v>
      </c>
      <c r="E225" s="265" t="s">
        <v>669</v>
      </c>
      <c r="F225" s="266" t="s">
        <v>670</v>
      </c>
      <c r="G225" s="266"/>
      <c r="H225" s="265" t="s">
        <v>166</v>
      </c>
      <c r="I225" s="265" t="s">
        <v>167</v>
      </c>
      <c r="J225" s="212" t="s">
        <v>283</v>
      </c>
      <c r="K225" s="212"/>
      <c r="L225" s="273">
        <v>44573</v>
      </c>
      <c r="M225" s="273">
        <v>44573</v>
      </c>
      <c r="N225" s="273">
        <v>44475</v>
      </c>
      <c r="O225" s="273">
        <v>44487</v>
      </c>
      <c r="P225" s="273">
        <v>44487</v>
      </c>
      <c r="Q225" s="265" t="s">
        <v>1</v>
      </c>
      <c r="R225" s="265" t="s">
        <v>15</v>
      </c>
      <c r="S225" s="252" t="s">
        <v>8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>
        <v>44512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44487</v>
      </c>
      <c r="AK225" s="273"/>
      <c r="AL225" s="273"/>
      <c r="AM225" s="266"/>
      <c r="AN225" s="273"/>
      <c r="AO225" s="265">
        <v>365</v>
      </c>
      <c r="AP225" s="266" t="s">
        <v>671</v>
      </c>
      <c r="AR225" s="484" t="str">
        <f t="shared" si="36"/>
        <v>3-1</v>
      </c>
      <c r="AS225" s="486" t="str">
        <f t="shared" si="37"/>
        <v/>
      </c>
      <c r="AT225" s="488" t="str">
        <f t="shared" si="38"/>
        <v/>
      </c>
      <c r="AU225" s="490" t="str">
        <f t="shared" si="39"/>
        <v/>
      </c>
      <c r="AV225" s="492" t="str">
        <f t="shared" si="40"/>
        <v/>
      </c>
      <c r="AW225" s="494" t="str">
        <f t="shared" si="41"/>
        <v/>
      </c>
      <c r="AX225" s="515" t="str">
        <f>IFERROR(VLOOKUP(功能_33[[#This Row],[功能代號]],SIT_FT_2021tmp!D:D,1,FALSE),"")</f>
        <v>L3924</v>
      </c>
      <c r="AY225" s="589">
        <v>44560</v>
      </c>
      <c r="AZ225" s="589">
        <v>44560</v>
      </c>
      <c r="BA225" s="515" t="s">
        <v>3080</v>
      </c>
      <c r="BB225" s="266" t="s">
        <v>3051</v>
      </c>
      <c r="BC225" s="596"/>
      <c r="BD225" s="265" t="str">
        <f t="shared" si="42"/>
        <v>3-1</v>
      </c>
      <c r="BE225" s="265" t="str">
        <f t="shared" si="43"/>
        <v/>
      </c>
      <c r="BF225" s="265" t="str">
        <f t="shared" si="44"/>
        <v/>
      </c>
      <c r="BG225" s="265" t="str">
        <f t="shared" si="45"/>
        <v/>
      </c>
    </row>
    <row r="226" spans="1:59" ht="13.5" x14ac:dyDescent="0.3">
      <c r="B226" s="266">
        <v>1</v>
      </c>
      <c r="C226" s="266" t="s">
        <v>67</v>
      </c>
      <c r="D226" s="266" t="s">
        <v>2482</v>
      </c>
      <c r="E226" s="265" t="s">
        <v>672</v>
      </c>
      <c r="F226" s="266" t="s">
        <v>673</v>
      </c>
      <c r="G226" s="266"/>
      <c r="H226" s="265" t="s">
        <v>166</v>
      </c>
      <c r="I226" s="265" t="s">
        <v>167</v>
      </c>
      <c r="J226" s="212" t="s">
        <v>2979</v>
      </c>
      <c r="K226" s="252" t="s">
        <v>2995</v>
      </c>
      <c r="L226" s="273">
        <v>44573</v>
      </c>
      <c r="M226" s="273">
        <v>44573</v>
      </c>
      <c r="N226" s="273">
        <v>44475</v>
      </c>
      <c r="O226" s="273">
        <v>44482</v>
      </c>
      <c r="P226" s="273">
        <v>44482</v>
      </c>
      <c r="Q226" s="265" t="s">
        <v>2</v>
      </c>
      <c r="R226" s="265" t="s">
        <v>5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 t="s">
        <v>2980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44482</v>
      </c>
      <c r="AK226" s="273"/>
      <c r="AL226" s="273"/>
      <c r="AM226" s="266"/>
      <c r="AN226" s="273"/>
      <c r="AO226" s="265">
        <v>370</v>
      </c>
      <c r="AP226" s="266" t="s">
        <v>674</v>
      </c>
      <c r="AR226" s="484" t="str">
        <f t="shared" si="36"/>
        <v>3-1</v>
      </c>
      <c r="AS226" s="486" t="str">
        <f t="shared" si="37"/>
        <v/>
      </c>
      <c r="AT226" s="488" t="str">
        <f t="shared" si="38"/>
        <v/>
      </c>
      <c r="AU226" s="490" t="str">
        <f t="shared" si="39"/>
        <v/>
      </c>
      <c r="AV226" s="492" t="str">
        <f t="shared" si="40"/>
        <v/>
      </c>
      <c r="AW226" s="494" t="str">
        <f t="shared" si="41"/>
        <v/>
      </c>
      <c r="AX226" s="515" t="str">
        <f>IFERROR(VLOOKUP(功能_33[[#This Row],[功能代號]],SIT_FT_2021tmp!D:D,1,FALSE),"")</f>
        <v>L3925</v>
      </c>
      <c r="AY226" s="589">
        <v>44559</v>
      </c>
      <c r="AZ226" s="589">
        <v>44559</v>
      </c>
      <c r="BA226" s="515" t="s">
        <v>3080</v>
      </c>
      <c r="BB226" s="266" t="s">
        <v>3049</v>
      </c>
      <c r="BC226" s="596"/>
      <c r="BD226" s="265" t="str">
        <f t="shared" si="42"/>
        <v>3-1</v>
      </c>
      <c r="BE226" s="265" t="str">
        <f t="shared" si="43"/>
        <v/>
      </c>
      <c r="BF226" s="265" t="str">
        <f t="shared" si="44"/>
        <v/>
      </c>
      <c r="BG226" s="265" t="str">
        <f t="shared" si="45"/>
        <v/>
      </c>
    </row>
    <row r="227" spans="1:59" ht="13.5" x14ac:dyDescent="0.3">
      <c r="B227" s="266">
        <v>1</v>
      </c>
      <c r="C227" s="266" t="s">
        <v>67</v>
      </c>
      <c r="D227" s="266" t="s">
        <v>2482</v>
      </c>
      <c r="E227" s="265" t="s">
        <v>675</v>
      </c>
      <c r="F227" s="266" t="s">
        <v>676</v>
      </c>
      <c r="G227" s="266"/>
      <c r="H227" s="265" t="s">
        <v>166</v>
      </c>
      <c r="I227" s="265" t="s">
        <v>167</v>
      </c>
      <c r="J227" s="212" t="s">
        <v>2979</v>
      </c>
      <c r="K227" s="252" t="s">
        <v>2995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f>IFERROR(IF(VLOOKUP(功能_33[[#This Row],[功能代號]],討論項目!A:H,8,FALSE)=0,"",VLOOKUP(功能_33[[#This Row],[功能代號]],討論項目!A:H,8,FALSE)),"")</f>
        <v>44510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>
        <v>44512</v>
      </c>
      <c r="AD227" s="273">
        <v>44496</v>
      </c>
      <c r="AE227" s="273">
        <v>44496</v>
      </c>
      <c r="AF227" s="209" t="s">
        <v>2980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375</v>
      </c>
      <c r="AP227" s="266" t="s">
        <v>677</v>
      </c>
      <c r="AR227" s="484" t="str">
        <f t="shared" si="36"/>
        <v>3-1</v>
      </c>
      <c r="AS227" s="486" t="str">
        <f t="shared" si="37"/>
        <v/>
      </c>
      <c r="AT227" s="488" t="str">
        <f t="shared" si="38"/>
        <v/>
      </c>
      <c r="AU227" s="490" t="str">
        <f t="shared" si="39"/>
        <v/>
      </c>
      <c r="AV227" s="492" t="str">
        <f t="shared" si="40"/>
        <v/>
      </c>
      <c r="AW227" s="494" t="str">
        <f t="shared" si="41"/>
        <v/>
      </c>
      <c r="AX227" s="515" t="str">
        <f>IFERROR(VLOOKUP(功能_33[[#This Row],[功能代號]],SIT_FT_2021tmp!D:D,1,FALSE),"")</f>
        <v>L3926</v>
      </c>
      <c r="AY227" s="589">
        <v>44559</v>
      </c>
      <c r="AZ227" s="589">
        <v>44559</v>
      </c>
      <c r="BA227" s="515" t="s">
        <v>3080</v>
      </c>
      <c r="BB227" s="266" t="s">
        <v>3049</v>
      </c>
      <c r="BC227" s="596"/>
      <c r="BD227" s="265" t="str">
        <f t="shared" si="42"/>
        <v>3-1</v>
      </c>
      <c r="BE227" s="265" t="str">
        <f t="shared" si="43"/>
        <v/>
      </c>
      <c r="BF227" s="265" t="str">
        <f t="shared" si="44"/>
        <v/>
      </c>
      <c r="BG227" s="265" t="str">
        <f t="shared" si="45"/>
        <v/>
      </c>
    </row>
    <row r="228" spans="1:59" ht="13.5" x14ac:dyDescent="0.3">
      <c r="B228" s="266">
        <v>1</v>
      </c>
      <c r="C228" s="266" t="s">
        <v>67</v>
      </c>
      <c r="D228" s="326" t="s">
        <v>2485</v>
      </c>
      <c r="E228" s="265" t="s">
        <v>678</v>
      </c>
      <c r="F228" s="266" t="s">
        <v>679</v>
      </c>
      <c r="G228" s="266"/>
      <c r="H228" s="265" t="s">
        <v>166</v>
      </c>
      <c r="I228" s="265" t="s">
        <v>167</v>
      </c>
      <c r="J228" s="212" t="s">
        <v>2979</v>
      </c>
      <c r="K228" s="252" t="s">
        <v>2995</v>
      </c>
      <c r="L228" s="273">
        <v>44580</v>
      </c>
      <c r="M228" s="265"/>
      <c r="N228" s="273">
        <v>44475</v>
      </c>
      <c r="O228" s="273">
        <v>44482</v>
      </c>
      <c r="P228" s="273">
        <v>44482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 t="s">
        <v>168</v>
      </c>
      <c r="AD228" s="273">
        <v>44496</v>
      </c>
      <c r="AE228" s="273">
        <v>44496</v>
      </c>
      <c r="AF228" s="209" t="s">
        <v>2980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 t="s">
        <v>163</v>
      </c>
      <c r="AR228" s="484" t="str">
        <f t="shared" si="36"/>
        <v>3-3</v>
      </c>
      <c r="AS228" s="486" t="str">
        <f t="shared" si="37"/>
        <v/>
      </c>
      <c r="AT228" s="488" t="str">
        <f t="shared" si="38"/>
        <v/>
      </c>
      <c r="AU228" s="490" t="str">
        <f t="shared" si="39"/>
        <v/>
      </c>
      <c r="AV228" s="492" t="str">
        <f t="shared" si="40"/>
        <v/>
      </c>
      <c r="AW228" s="494" t="str">
        <f t="shared" si="41"/>
        <v/>
      </c>
      <c r="AX228" s="515" t="str">
        <f>IFERROR(VLOOKUP(功能_33[[#This Row],[功能代號]],SIT_FT_2021tmp!D:D,1,FALSE),"")</f>
        <v>L3004</v>
      </c>
      <c r="AY228" s="589">
        <v>44559</v>
      </c>
      <c r="AZ228" s="589">
        <v>44559</v>
      </c>
      <c r="BA228" s="515" t="s">
        <v>3080</v>
      </c>
      <c r="BB228" s="266" t="s">
        <v>3049</v>
      </c>
      <c r="BC228" s="596"/>
      <c r="BD228" s="265" t="str">
        <f t="shared" si="42"/>
        <v/>
      </c>
      <c r="BE228" s="265" t="str">
        <f t="shared" si="43"/>
        <v>3-3</v>
      </c>
      <c r="BF228" s="265" t="str">
        <f t="shared" si="44"/>
        <v/>
      </c>
      <c r="BG228" s="265" t="str">
        <f t="shared" si="45"/>
        <v/>
      </c>
    </row>
    <row r="229" spans="1:59" ht="13.5" x14ac:dyDescent="0.3">
      <c r="B229" s="266">
        <v>1</v>
      </c>
      <c r="C229" s="266" t="s">
        <v>67</v>
      </c>
      <c r="D229" s="326" t="s">
        <v>2485</v>
      </c>
      <c r="E229" s="265" t="s">
        <v>680</v>
      </c>
      <c r="F229" s="266" t="s">
        <v>681</v>
      </c>
      <c r="G229" s="266"/>
      <c r="H229" s="265" t="s">
        <v>166</v>
      </c>
      <c r="I229" s="265" t="s">
        <v>167</v>
      </c>
      <c r="J229" s="212" t="s">
        <v>283</v>
      </c>
      <c r="K229" s="212"/>
      <c r="L229" s="273">
        <v>44580</v>
      </c>
      <c r="M229" s="265"/>
      <c r="N229" s="273">
        <v>44475</v>
      </c>
      <c r="O229" s="273">
        <v>44482</v>
      </c>
      <c r="P229" s="273">
        <f>IFERROR(IF(VLOOKUP(功能_33[[#This Row],[功能代號]],討論項目!A:H,8,FALSE)=0,"",VLOOKUP(功能_33[[#This Row],[功能代號]],討論項目!A:H,8,FALSE)),"")</f>
        <v>44510</v>
      </c>
      <c r="Q229" s="265" t="s">
        <v>2</v>
      </c>
      <c r="R229" s="265" t="s">
        <v>5</v>
      </c>
      <c r="S229" s="252" t="s">
        <v>14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>
        <v>44512</v>
      </c>
      <c r="AD229" s="273">
        <v>44496</v>
      </c>
      <c r="AE229" s="273">
        <v>44496</v>
      </c>
      <c r="AF229" s="209">
        <v>44512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R229" s="484" t="str">
        <f t="shared" si="36"/>
        <v>3-3</v>
      </c>
      <c r="AS229" s="486" t="str">
        <f t="shared" si="37"/>
        <v/>
      </c>
      <c r="AT229" s="488" t="str">
        <f t="shared" si="38"/>
        <v/>
      </c>
      <c r="AU229" s="490" t="str">
        <f t="shared" si="39"/>
        <v/>
      </c>
      <c r="AV229" s="492" t="str">
        <f t="shared" si="40"/>
        <v/>
      </c>
      <c r="AW229" s="494" t="str">
        <f t="shared" si="41"/>
        <v/>
      </c>
      <c r="AX229" s="515" t="str">
        <f>IFERROR(VLOOKUP(功能_33[[#This Row],[功能代號]],SIT_FT_2021tmp!D:D,1,FALSE),"")</f>
        <v>L3130</v>
      </c>
      <c r="AY229" s="589">
        <v>44559</v>
      </c>
      <c r="AZ229" s="589">
        <v>44559</v>
      </c>
      <c r="BA229" s="515" t="s">
        <v>3080</v>
      </c>
      <c r="BB229" s="266" t="s">
        <v>3049</v>
      </c>
      <c r="BC229" s="596"/>
      <c r="BD229" s="265" t="str">
        <f t="shared" si="42"/>
        <v/>
      </c>
      <c r="BE229" s="265" t="str">
        <f t="shared" si="43"/>
        <v>3-3</v>
      </c>
      <c r="BF229" s="265" t="str">
        <f t="shared" si="44"/>
        <v/>
      </c>
      <c r="BG229" s="265" t="str">
        <f t="shared" si="45"/>
        <v/>
      </c>
    </row>
    <row r="230" spans="1:59" ht="13.5" x14ac:dyDescent="0.3">
      <c r="B230" s="266">
        <v>1</v>
      </c>
      <c r="C230" s="266" t="s">
        <v>67</v>
      </c>
      <c r="D230" s="326" t="s">
        <v>2485</v>
      </c>
      <c r="E230" s="265" t="s">
        <v>682</v>
      </c>
      <c r="F230" s="266" t="s">
        <v>683</v>
      </c>
      <c r="G230" s="266"/>
      <c r="H230" s="265" t="s">
        <v>166</v>
      </c>
      <c r="I230" s="265" t="s">
        <v>167</v>
      </c>
      <c r="J230" s="212" t="s">
        <v>2979</v>
      </c>
      <c r="K230" s="252" t="s">
        <v>2995</v>
      </c>
      <c r="L230" s="273">
        <v>44578</v>
      </c>
      <c r="M230" s="265"/>
      <c r="N230" s="273">
        <v>44475</v>
      </c>
      <c r="O230" s="273">
        <v>44482</v>
      </c>
      <c r="P230" s="273">
        <v>44482</v>
      </c>
      <c r="Q230" s="265" t="s">
        <v>2</v>
      </c>
      <c r="R230" s="265" t="s">
        <v>5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 t="s">
        <v>2980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>
        <v>331</v>
      </c>
      <c r="AP230" s="266" t="s">
        <v>684</v>
      </c>
      <c r="AR230" s="484" t="str">
        <f t="shared" si="36"/>
        <v>3-3</v>
      </c>
      <c r="AS230" s="486" t="str">
        <f t="shared" si="37"/>
        <v/>
      </c>
      <c r="AT230" s="488" t="str">
        <f t="shared" si="38"/>
        <v/>
      </c>
      <c r="AU230" s="490" t="str">
        <f t="shared" si="39"/>
        <v/>
      </c>
      <c r="AV230" s="492" t="str">
        <f t="shared" si="40"/>
        <v/>
      </c>
      <c r="AW230" s="494" t="str">
        <f t="shared" si="41"/>
        <v/>
      </c>
      <c r="AX230" s="515" t="str">
        <f>IFERROR(VLOOKUP(功能_33[[#This Row],[功能代號]],SIT_FT_2021tmp!D:D,1,FALSE),"")</f>
        <v>L3200</v>
      </c>
      <c r="AY230" s="589">
        <v>44559</v>
      </c>
      <c r="AZ230" s="589">
        <v>44559</v>
      </c>
      <c r="BA230" s="515" t="s">
        <v>3080</v>
      </c>
      <c r="BB230" s="266" t="s">
        <v>3049</v>
      </c>
      <c r="BC230" s="596"/>
      <c r="BD230" s="265" t="str">
        <f t="shared" si="42"/>
        <v/>
      </c>
      <c r="BE230" s="265" t="str">
        <f t="shared" si="43"/>
        <v>3-3</v>
      </c>
      <c r="BF230" s="265" t="str">
        <f t="shared" si="44"/>
        <v/>
      </c>
      <c r="BG230" s="265" t="str">
        <f t="shared" si="45"/>
        <v/>
      </c>
    </row>
    <row r="231" spans="1:59" ht="13.5" x14ac:dyDescent="0.3">
      <c r="B231" s="266">
        <v>1</v>
      </c>
      <c r="C231" s="266" t="s">
        <v>67</v>
      </c>
      <c r="D231" s="326" t="s">
        <v>2485</v>
      </c>
      <c r="E231" s="265" t="s">
        <v>685</v>
      </c>
      <c r="F231" s="266" t="s">
        <v>686</v>
      </c>
      <c r="G231" s="266"/>
      <c r="H231" s="265" t="s">
        <v>166</v>
      </c>
      <c r="I231" s="265" t="s">
        <v>167</v>
      </c>
      <c r="J231" s="212" t="s">
        <v>2979</v>
      </c>
      <c r="K231" s="252" t="s">
        <v>2995</v>
      </c>
      <c r="L231" s="273">
        <v>44578</v>
      </c>
      <c r="M231" s="265"/>
      <c r="N231" s="273">
        <v>44475</v>
      </c>
      <c r="O231" s="273">
        <v>44482</v>
      </c>
      <c r="P231" s="273">
        <f>IFERROR(IF(VLOOKUP(功能_33[[#This Row],[功能代號]],討論項目!A:H,8,FALSE)=0,"",VLOOKUP(功能_33[[#This Row],[功能代號]],討論項目!A:H,8,FALSE)),"")</f>
        <v>44487</v>
      </c>
      <c r="Q231" s="265" t="s">
        <v>2</v>
      </c>
      <c r="R231" s="265" t="s">
        <v>15</v>
      </c>
      <c r="S231" s="252" t="s">
        <v>8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2980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11" t="s">
        <v>687</v>
      </c>
      <c r="AO231" s="265" t="s">
        <v>163</v>
      </c>
      <c r="AR231" s="484" t="str">
        <f t="shared" si="36"/>
        <v>3-3</v>
      </c>
      <c r="AS231" s="486" t="str">
        <f t="shared" si="37"/>
        <v/>
      </c>
      <c r="AT231" s="488" t="str">
        <f t="shared" si="38"/>
        <v/>
      </c>
      <c r="AU231" s="490" t="str">
        <f t="shared" si="39"/>
        <v/>
      </c>
      <c r="AV231" s="492" t="str">
        <f t="shared" si="40"/>
        <v/>
      </c>
      <c r="AW231" s="494" t="str">
        <f t="shared" si="41"/>
        <v/>
      </c>
      <c r="AX231" s="515" t="str">
        <f>IFERROR(VLOOKUP(功能_33[[#This Row],[功能代號]],SIT_FT_2021tmp!D:D,1,FALSE),"")</f>
        <v>L3230</v>
      </c>
      <c r="AY231" s="589">
        <v>44552</v>
      </c>
      <c r="AZ231" s="589">
        <v>44552</v>
      </c>
      <c r="BA231" s="515" t="s">
        <v>3080</v>
      </c>
      <c r="BB231" s="266" t="s">
        <v>3023</v>
      </c>
      <c r="BC231" s="596"/>
      <c r="BD231" s="265" t="str">
        <f t="shared" si="42"/>
        <v/>
      </c>
      <c r="BE231" s="265" t="str">
        <f t="shared" si="43"/>
        <v>3-3</v>
      </c>
      <c r="BF231" s="265" t="str">
        <f t="shared" si="44"/>
        <v/>
      </c>
      <c r="BG231" s="265" t="str">
        <f t="shared" si="45"/>
        <v/>
      </c>
    </row>
    <row r="232" spans="1:59" ht="13.5" x14ac:dyDescent="0.3">
      <c r="C232" s="266" t="s">
        <v>67</v>
      </c>
      <c r="D232" s="326" t="s">
        <v>2485</v>
      </c>
      <c r="E232" s="265" t="s">
        <v>2447</v>
      </c>
      <c r="F232" s="266" t="s">
        <v>2448</v>
      </c>
      <c r="G232" s="266" t="s">
        <v>2449</v>
      </c>
      <c r="H232" s="265" t="s">
        <v>166</v>
      </c>
      <c r="I232" s="265" t="s">
        <v>167</v>
      </c>
      <c r="J232" s="212" t="s">
        <v>2685</v>
      </c>
      <c r="K232" s="212"/>
      <c r="L232" s="273">
        <v>44578</v>
      </c>
      <c r="M232" s="265"/>
      <c r="N232" s="273">
        <v>44475</v>
      </c>
      <c r="O232" s="273">
        <v>44482</v>
      </c>
      <c r="P232" s="273">
        <v>44537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44533</v>
      </c>
      <c r="AC232" s="273">
        <v>44512</v>
      </c>
      <c r="AD232" s="273">
        <v>44496</v>
      </c>
      <c r="AE232" s="273">
        <v>44496</v>
      </c>
      <c r="AF232" s="209">
        <v>44539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R232" s="484" t="str">
        <f t="shared" si="36"/>
        <v>3-3</v>
      </c>
      <c r="AS232" s="486" t="str">
        <f t="shared" si="37"/>
        <v/>
      </c>
      <c r="AT232" s="488" t="str">
        <f t="shared" si="38"/>
        <v/>
      </c>
      <c r="AU232" s="490" t="str">
        <f t="shared" si="39"/>
        <v/>
      </c>
      <c r="AV232" s="492" t="str">
        <f t="shared" si="40"/>
        <v/>
      </c>
      <c r="AW232" s="494" t="str">
        <f t="shared" si="41"/>
        <v/>
      </c>
      <c r="AX232" s="515" t="str">
        <f>IFERROR(VLOOKUP(功能_33[[#This Row],[功能代號]],SIT_FT_2021tmp!D:D,1,FALSE),"")</f>
        <v>L3240</v>
      </c>
      <c r="AY232" s="589">
        <v>44558</v>
      </c>
      <c r="AZ232" s="589">
        <v>44558</v>
      </c>
      <c r="BA232" s="515" t="s">
        <v>3007</v>
      </c>
      <c r="BB232" s="266" t="s">
        <v>3052</v>
      </c>
      <c r="BC232" s="596"/>
      <c r="BD232" s="265" t="str">
        <f t="shared" si="42"/>
        <v/>
      </c>
      <c r="BE232" s="265" t="str">
        <f t="shared" si="43"/>
        <v>3-3</v>
      </c>
      <c r="BF232" s="265" t="str">
        <f t="shared" si="44"/>
        <v/>
      </c>
      <c r="BG232" s="265" t="str">
        <f t="shared" si="45"/>
        <v/>
      </c>
    </row>
    <row r="233" spans="1:59" ht="13.5" x14ac:dyDescent="0.3">
      <c r="B233" s="266">
        <v>1</v>
      </c>
      <c r="C233" s="266" t="s">
        <v>67</v>
      </c>
      <c r="D233" s="326" t="s">
        <v>2486</v>
      </c>
      <c r="E233" s="265" t="s">
        <v>688</v>
      </c>
      <c r="F233" s="266" t="s">
        <v>689</v>
      </c>
      <c r="G233" s="266"/>
      <c r="H233" s="265" t="s">
        <v>166</v>
      </c>
      <c r="I233" s="265" t="s">
        <v>167</v>
      </c>
      <c r="J233" s="212" t="s">
        <v>283</v>
      </c>
      <c r="K233" s="212"/>
      <c r="L233" s="273">
        <v>44578</v>
      </c>
      <c r="M233" s="265"/>
      <c r="N233" s="273">
        <v>44475</v>
      </c>
      <c r="O233" s="273">
        <v>44487</v>
      </c>
      <c r="P233" s="273">
        <v>44487</v>
      </c>
      <c r="Q233" s="265" t="s">
        <v>6</v>
      </c>
      <c r="R233" s="265" t="s">
        <v>15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44496</v>
      </c>
      <c r="AC233" s="273" t="s">
        <v>168</v>
      </c>
      <c r="AD233" s="273">
        <v>44496</v>
      </c>
      <c r="AE233" s="273">
        <v>44496</v>
      </c>
      <c r="AF233" s="209">
        <v>44512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44487</v>
      </c>
      <c r="AK233" s="273"/>
      <c r="AL233" s="273"/>
      <c r="AM233" s="266"/>
      <c r="AN233" s="273"/>
      <c r="AO233" s="265">
        <v>341</v>
      </c>
      <c r="AP233" s="266" t="s">
        <v>690</v>
      </c>
      <c r="AR233" s="484" t="str">
        <f t="shared" si="36"/>
        <v>3-4</v>
      </c>
      <c r="AS233" s="486" t="str">
        <f t="shared" si="37"/>
        <v/>
      </c>
      <c r="AT233" s="488" t="str">
        <f t="shared" si="38"/>
        <v/>
      </c>
      <c r="AU233" s="490" t="str">
        <f t="shared" si="39"/>
        <v/>
      </c>
      <c r="AV233" s="492" t="str">
        <f t="shared" si="40"/>
        <v/>
      </c>
      <c r="AW233" s="494" t="str">
        <f t="shared" si="41"/>
        <v/>
      </c>
      <c r="AX233" s="515" t="str">
        <f>IFERROR(VLOOKUP(功能_33[[#This Row],[功能代號]],SIT_FT_2021tmp!D:D,1,FALSE),"")</f>
        <v/>
      </c>
      <c r="AY233" s="589">
        <v>44589</v>
      </c>
      <c r="BA233" s="515" t="s">
        <v>2453</v>
      </c>
      <c r="BB233" s="266" t="s">
        <v>2453</v>
      </c>
      <c r="BC233" s="596"/>
      <c r="BD233" s="266" t="str">
        <f t="shared" si="42"/>
        <v/>
      </c>
      <c r="BE233" s="266" t="str">
        <f t="shared" si="43"/>
        <v/>
      </c>
      <c r="BF233" s="266" t="str">
        <f t="shared" si="44"/>
        <v/>
      </c>
      <c r="BG233" s="266" t="str">
        <f t="shared" si="45"/>
        <v>3-4</v>
      </c>
    </row>
    <row r="234" spans="1:59" ht="13.5" x14ac:dyDescent="0.3">
      <c r="B234" s="266">
        <v>1</v>
      </c>
      <c r="C234" s="266" t="s">
        <v>67</v>
      </c>
      <c r="D234" s="326" t="s">
        <v>2486</v>
      </c>
      <c r="E234" s="265" t="s">
        <v>691</v>
      </c>
      <c r="F234" s="266" t="s">
        <v>692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44579</v>
      </c>
      <c r="M234" s="265"/>
      <c r="N234" s="273">
        <v>44475</v>
      </c>
      <c r="O234" s="273">
        <v>44482</v>
      </c>
      <c r="P234" s="273">
        <v>44482</v>
      </c>
      <c r="Q234" s="265" t="s">
        <v>6</v>
      </c>
      <c r="R234" s="265" t="s">
        <v>5</v>
      </c>
      <c r="S234" s="252" t="s">
        <v>10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44482</v>
      </c>
      <c r="AK234" s="273"/>
      <c r="AL234" s="273"/>
      <c r="AM234" s="266"/>
      <c r="AN234" s="211" t="s">
        <v>664</v>
      </c>
      <c r="AO234" s="265">
        <v>342</v>
      </c>
      <c r="AP234" s="266" t="s">
        <v>692</v>
      </c>
      <c r="AR234" s="484" t="str">
        <f t="shared" si="36"/>
        <v>3-4</v>
      </c>
      <c r="AS234" s="486" t="str">
        <f t="shared" si="37"/>
        <v/>
      </c>
      <c r="AT234" s="488" t="str">
        <f t="shared" si="38"/>
        <v/>
      </c>
      <c r="AU234" s="490" t="str">
        <f t="shared" si="39"/>
        <v/>
      </c>
      <c r="AV234" s="492" t="str">
        <f t="shared" si="40"/>
        <v/>
      </c>
      <c r="AW234" s="494" t="str">
        <f t="shared" si="41"/>
        <v/>
      </c>
      <c r="AX234" s="515" t="str">
        <f>IFERROR(VLOOKUP(功能_33[[#This Row],[功能代號]],SIT_FT_2021tmp!D:D,1,FALSE),"")</f>
        <v>L3420</v>
      </c>
      <c r="AY234" s="589">
        <v>44559</v>
      </c>
      <c r="AZ234" s="589">
        <v>44559</v>
      </c>
      <c r="BA234" s="515" t="s">
        <v>3080</v>
      </c>
      <c r="BB234" s="266" t="s">
        <v>3050</v>
      </c>
      <c r="BC234" s="596"/>
      <c r="BD234" s="265" t="str">
        <f t="shared" si="42"/>
        <v/>
      </c>
      <c r="BE234" s="265" t="str">
        <f t="shared" si="43"/>
        <v>3-4</v>
      </c>
      <c r="BF234" s="265" t="str">
        <f t="shared" si="44"/>
        <v/>
      </c>
      <c r="BG234" s="265" t="str">
        <f t="shared" si="45"/>
        <v/>
      </c>
    </row>
    <row r="235" spans="1:59" ht="13.5" x14ac:dyDescent="0.3">
      <c r="B235" s="266">
        <v>1</v>
      </c>
      <c r="C235" s="266" t="s">
        <v>67</v>
      </c>
      <c r="D235" s="326" t="s">
        <v>2485</v>
      </c>
      <c r="E235" s="265" t="s">
        <v>693</v>
      </c>
      <c r="F235" s="266" t="s">
        <v>694</v>
      </c>
      <c r="G235" s="266"/>
      <c r="H235" s="265" t="s">
        <v>166</v>
      </c>
      <c r="I235" s="265" t="s">
        <v>167</v>
      </c>
      <c r="J235" s="212" t="s">
        <v>2979</v>
      </c>
      <c r="K235" s="252" t="s">
        <v>2995</v>
      </c>
      <c r="L235" s="273">
        <v>44579</v>
      </c>
      <c r="M235" s="265"/>
      <c r="N235" s="273">
        <v>44475</v>
      </c>
      <c r="O235" s="273">
        <v>44482</v>
      </c>
      <c r="P235" s="273">
        <f>IFERROR(IF(VLOOKUP(功能_33[[#This Row],[功能代號]],討論項目!A:H,8,FALSE)=0,"",VLOOKUP(功能_33[[#This Row],[功能代號]],討論項目!A:H,8,FALSE)),"")</f>
        <v>44510</v>
      </c>
      <c r="Q235" s="265" t="s">
        <v>2</v>
      </c>
      <c r="R235" s="265" t="s">
        <v>15</v>
      </c>
      <c r="S235" s="252" t="s">
        <v>8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>
        <v>44512</v>
      </c>
      <c r="AD235" s="273">
        <v>44496</v>
      </c>
      <c r="AE235" s="273">
        <v>44496</v>
      </c>
      <c r="AF235" s="209" t="s">
        <v>2980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632</v>
      </c>
      <c r="AP235" s="266" t="s">
        <v>694</v>
      </c>
      <c r="AR235" s="484" t="str">
        <f t="shared" si="36"/>
        <v>3-3</v>
      </c>
      <c r="AS235" s="486" t="str">
        <f t="shared" si="37"/>
        <v/>
      </c>
      <c r="AT235" s="488" t="str">
        <f t="shared" si="38"/>
        <v/>
      </c>
      <c r="AU235" s="490" t="str">
        <f t="shared" si="39"/>
        <v/>
      </c>
      <c r="AV235" s="492" t="str">
        <f t="shared" si="40"/>
        <v/>
      </c>
      <c r="AW235" s="494" t="str">
        <f t="shared" si="41"/>
        <v/>
      </c>
      <c r="AX235" s="515" t="str">
        <f>IFERROR(VLOOKUP(功能_33[[#This Row],[功能代號]],SIT_FT_2021tmp!D:D,1,FALSE),"")</f>
        <v/>
      </c>
      <c r="AY235" s="589">
        <v>44589</v>
      </c>
      <c r="BA235" s="515" t="s">
        <v>2453</v>
      </c>
      <c r="BB235" s="266" t="s">
        <v>2453</v>
      </c>
      <c r="BC235" s="596"/>
      <c r="BD235" s="266" t="str">
        <f t="shared" si="42"/>
        <v/>
      </c>
      <c r="BE235" s="266" t="str">
        <f t="shared" si="43"/>
        <v/>
      </c>
      <c r="BF235" s="266" t="str">
        <f t="shared" si="44"/>
        <v/>
      </c>
      <c r="BG235" s="266" t="str">
        <f t="shared" si="45"/>
        <v>3-3</v>
      </c>
    </row>
    <row r="236" spans="1:59" ht="13.5" x14ac:dyDescent="0.3">
      <c r="A236" s="536"/>
      <c r="B236" s="361"/>
      <c r="C236" s="266" t="s">
        <v>70</v>
      </c>
      <c r="D236" s="266" t="s">
        <v>2487</v>
      </c>
      <c r="E236" s="265" t="s">
        <v>2857</v>
      </c>
      <c r="F236" s="258" t="s">
        <v>2858</v>
      </c>
      <c r="G236" s="266" t="s">
        <v>2854</v>
      </c>
      <c r="H236" s="265" t="s">
        <v>166</v>
      </c>
      <c r="I236" s="265" t="s">
        <v>167</v>
      </c>
      <c r="J236" s="212" t="s">
        <v>2859</v>
      </c>
      <c r="K236" s="212"/>
      <c r="L236" s="273">
        <v>44571</v>
      </c>
      <c r="M236" s="273">
        <v>44575</v>
      </c>
      <c r="N236" s="273">
        <v>44475</v>
      </c>
      <c r="O236" s="273">
        <v>44482</v>
      </c>
      <c r="P236" s="273" t="str">
        <f>IFERROR(IF(VLOOKUP(功能_33[[#This Row],[功能代號]],討論項目!A:H,8,FALSE)=0,"",VLOOKUP(功能_33[[#This Row],[功能代號]],討論項目!A:H,8,FALSE)),"")</f>
        <v/>
      </c>
      <c r="Q236" s="265" t="s">
        <v>2</v>
      </c>
      <c r="R236" s="252" t="s">
        <v>8</v>
      </c>
      <c r="W236" s="265"/>
      <c r="Y236" s="265"/>
      <c r="Z236" s="265"/>
      <c r="AA236" s="361" t="str">
        <f>VLOOKUP(功能_33[[#This Row],[User]],SKL放款!A:G,7,FALSE)</f>
        <v>放款管理課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>
        <v>44512</v>
      </c>
      <c r="AG236" s="260"/>
      <c r="AH236" s="260"/>
      <c r="AI236" s="260"/>
      <c r="AJ236" s="260">
        <f>IFERROR(IF(VLOOKUP(功能_33[[#This Row],[功能代號]],E:T,11,FALSE)=0,"",VLOOKUP(功能_33[[#This Row],[功能代號]],E:T,11,FALSE)),"")</f>
        <v>44482</v>
      </c>
      <c r="AK236" s="260"/>
      <c r="AL236" s="260"/>
      <c r="AM236" s="361"/>
      <c r="AO236" s="557" t="s">
        <v>2604</v>
      </c>
      <c r="AP236" s="361"/>
      <c r="AR236" s="537" t="str">
        <f t="shared" si="36"/>
        <v>6-8</v>
      </c>
      <c r="AS236" s="486" t="str">
        <f t="shared" si="37"/>
        <v/>
      </c>
      <c r="AT236" s="488" t="str">
        <f t="shared" si="38"/>
        <v/>
      </c>
      <c r="AU236" s="490" t="str">
        <f t="shared" si="39"/>
        <v/>
      </c>
      <c r="AV236" s="492" t="str">
        <f t="shared" si="40"/>
        <v/>
      </c>
      <c r="AW236" s="494" t="str">
        <f t="shared" si="41"/>
        <v/>
      </c>
      <c r="AX236" s="515" t="str">
        <f>IFERROR(VLOOKUP(功能_33[[#This Row],[功能代號]],SIT_FT_2021tmp!D:D,1,FALSE),"")</f>
        <v/>
      </c>
      <c r="AY236" s="589">
        <v>44589</v>
      </c>
      <c r="BA236" s="515" t="s">
        <v>2453</v>
      </c>
      <c r="BB236" s="266" t="s">
        <v>2453</v>
      </c>
      <c r="BC236" s="596"/>
      <c r="BD236" s="266" t="str">
        <f t="shared" si="42"/>
        <v/>
      </c>
      <c r="BE236" s="266" t="str">
        <f t="shared" si="43"/>
        <v/>
      </c>
      <c r="BF236" s="266" t="str">
        <f t="shared" si="44"/>
        <v>6-8</v>
      </c>
      <c r="BG236" s="266" t="str">
        <f t="shared" si="45"/>
        <v/>
      </c>
    </row>
    <row r="237" spans="1:59" ht="13.5" x14ac:dyDescent="0.3">
      <c r="B237" s="266">
        <v>1</v>
      </c>
      <c r="C237" s="266" t="s">
        <v>67</v>
      </c>
      <c r="D237" s="326" t="s">
        <v>2485</v>
      </c>
      <c r="E237" s="265" t="s">
        <v>695</v>
      </c>
      <c r="F237" s="266" t="s">
        <v>696</v>
      </c>
      <c r="G237" s="266"/>
      <c r="H237" s="265" t="s">
        <v>166</v>
      </c>
      <c r="I237" s="265" t="s">
        <v>167</v>
      </c>
      <c r="J237" s="212" t="s">
        <v>2979</v>
      </c>
      <c r="K237" s="252" t="s">
        <v>2995</v>
      </c>
      <c r="L237" s="273">
        <v>44579</v>
      </c>
      <c r="M237" s="265"/>
      <c r="N237" s="273">
        <v>44475</v>
      </c>
      <c r="O237" s="273">
        <v>44482</v>
      </c>
      <c r="P237" s="273">
        <v>44482</v>
      </c>
      <c r="Q237" s="265" t="s">
        <v>6</v>
      </c>
      <c r="R237" s="265" t="s">
        <v>5</v>
      </c>
      <c r="W237" s="265"/>
      <c r="Y237" s="265"/>
      <c r="Z237" s="265"/>
      <c r="AA237" s="266" t="str">
        <f>VLOOKUP(功能_33[[#This Row],[User]],SKL放款!A:G,7,FALSE)</f>
        <v>放款服務課</v>
      </c>
      <c r="AB237" s="273">
        <v>44496</v>
      </c>
      <c r="AC237" s="273" t="s">
        <v>168</v>
      </c>
      <c r="AD237" s="273">
        <v>44496</v>
      </c>
      <c r="AE237" s="273">
        <v>44496</v>
      </c>
      <c r="AF237" s="209" t="s">
        <v>2980</v>
      </c>
      <c r="AG237" s="273" t="s">
        <v>169</v>
      </c>
      <c r="AH237" s="273"/>
      <c r="AI237" s="323"/>
      <c r="AJ237" s="273">
        <f>IFERROR(IF(VLOOKUP(功能_33[[#This Row],[功能代號]],E:T,11,FALSE)=0,"",VLOOKUP(功能_33[[#This Row],[功能代號]],E:T,11,FALSE)),"")</f>
        <v>44482</v>
      </c>
      <c r="AK237" s="273"/>
      <c r="AL237" s="273"/>
      <c r="AM237" s="266"/>
      <c r="AN237" s="273"/>
      <c r="AO237" s="265">
        <v>346</v>
      </c>
      <c r="AP237" s="266" t="s">
        <v>697</v>
      </c>
      <c r="AR237" s="484" t="str">
        <f t="shared" si="36"/>
        <v>3-3</v>
      </c>
      <c r="AS237" s="486" t="str">
        <f t="shared" si="37"/>
        <v/>
      </c>
      <c r="AT237" s="488" t="str">
        <f t="shared" si="38"/>
        <v/>
      </c>
      <c r="AU237" s="490" t="str">
        <f t="shared" si="39"/>
        <v/>
      </c>
      <c r="AV237" s="492" t="str">
        <f t="shared" si="40"/>
        <v/>
      </c>
      <c r="AW237" s="494" t="str">
        <f t="shared" si="41"/>
        <v/>
      </c>
      <c r="AX237" s="515" t="str">
        <f>IFERROR(VLOOKUP(功能_33[[#This Row],[功能代號]],SIT_FT_2021tmp!D:D,1,FALSE),"")</f>
        <v/>
      </c>
      <c r="AY237" s="589">
        <v>44589</v>
      </c>
      <c r="BA237" s="515" t="s">
        <v>2453</v>
      </c>
      <c r="BB237" s="266" t="s">
        <v>2453</v>
      </c>
      <c r="BC237" s="596"/>
      <c r="BD237" s="266" t="str">
        <f t="shared" si="42"/>
        <v/>
      </c>
      <c r="BE237" s="266" t="str">
        <f t="shared" si="43"/>
        <v/>
      </c>
      <c r="BF237" s="266" t="str">
        <f t="shared" si="44"/>
        <v/>
      </c>
      <c r="BG237" s="266" t="str">
        <f t="shared" si="45"/>
        <v>3-3</v>
      </c>
    </row>
    <row r="238" spans="1:59" ht="13.5" x14ac:dyDescent="0.3">
      <c r="B238" s="266">
        <v>1</v>
      </c>
      <c r="C238" s="266" t="s">
        <v>67</v>
      </c>
      <c r="D238" s="326" t="s">
        <v>2485</v>
      </c>
      <c r="E238" s="265" t="s">
        <v>698</v>
      </c>
      <c r="F238" s="266" t="s">
        <v>699</v>
      </c>
      <c r="G238" s="266"/>
      <c r="H238" s="265" t="s">
        <v>166</v>
      </c>
      <c r="I238" s="265" t="s">
        <v>167</v>
      </c>
      <c r="J238" s="212" t="s">
        <v>2979</v>
      </c>
      <c r="K238" s="252" t="s">
        <v>2995</v>
      </c>
      <c r="L238" s="273">
        <v>44579</v>
      </c>
      <c r="M238" s="265"/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2980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347</v>
      </c>
      <c r="AP238" s="266" t="s">
        <v>700</v>
      </c>
      <c r="AR238" s="484" t="str">
        <f t="shared" si="36"/>
        <v>3-3</v>
      </c>
      <c r="AS238" s="486" t="str">
        <f t="shared" si="37"/>
        <v/>
      </c>
      <c r="AT238" s="488" t="str">
        <f t="shared" si="38"/>
        <v/>
      </c>
      <c r="AU238" s="490" t="str">
        <f t="shared" si="39"/>
        <v/>
      </c>
      <c r="AV238" s="492" t="str">
        <f t="shared" si="40"/>
        <v/>
      </c>
      <c r="AW238" s="494" t="str">
        <f t="shared" si="41"/>
        <v/>
      </c>
      <c r="AX238" s="515" t="str">
        <f>IFERROR(VLOOKUP(功能_33[[#This Row],[功能代號]],SIT_FT_2021tmp!D:D,1,FALSE),"")</f>
        <v/>
      </c>
      <c r="AY238" s="589">
        <v>44589</v>
      </c>
      <c r="BA238" s="515" t="s">
        <v>2453</v>
      </c>
      <c r="BB238" s="266" t="s">
        <v>2453</v>
      </c>
      <c r="BC238" s="596"/>
      <c r="BD238" s="266" t="str">
        <f t="shared" si="42"/>
        <v/>
      </c>
      <c r="BE238" s="266" t="str">
        <f t="shared" si="43"/>
        <v/>
      </c>
      <c r="BF238" s="266" t="str">
        <f t="shared" si="44"/>
        <v/>
      </c>
      <c r="BG238" s="266" t="str">
        <f t="shared" si="45"/>
        <v>3-3</v>
      </c>
    </row>
    <row r="239" spans="1:59" ht="13.5" x14ac:dyDescent="0.3">
      <c r="C239" s="266" t="s">
        <v>66</v>
      </c>
      <c r="D239" s="266" t="s">
        <v>2492</v>
      </c>
      <c r="E239" s="265" t="s">
        <v>701</v>
      </c>
      <c r="F239" s="266" t="s">
        <v>702</v>
      </c>
      <c r="G239" s="266"/>
      <c r="H239" s="265" t="s">
        <v>166</v>
      </c>
      <c r="I239" s="265" t="s">
        <v>176</v>
      </c>
      <c r="J239" s="212" t="s">
        <v>2584</v>
      </c>
      <c r="K239" s="212"/>
      <c r="L239" s="273">
        <v>44558</v>
      </c>
      <c r="M239" s="273">
        <v>44558</v>
      </c>
      <c r="N239" s="273">
        <v>44475</v>
      </c>
      <c r="O239" s="273">
        <v>44475</v>
      </c>
      <c r="P239" s="273">
        <v>44536</v>
      </c>
      <c r="Q239" s="265" t="s">
        <v>1</v>
      </c>
      <c r="R239" s="265" t="s">
        <v>8</v>
      </c>
      <c r="W239" s="265"/>
      <c r="Y239" s="265"/>
      <c r="Z239" s="265"/>
      <c r="AA239" s="266" t="str">
        <f>VLOOKUP(功能_33[[#This Row],[User]],SKL放款!A:G,7,FALSE)</f>
        <v>放款管理課</v>
      </c>
      <c r="AB239" s="273">
        <v>44533</v>
      </c>
      <c r="AC239" s="273" t="s">
        <v>168</v>
      </c>
      <c r="AD239" s="273">
        <v>44477</v>
      </c>
      <c r="AE239" s="273">
        <v>44477</v>
      </c>
      <c r="AF239" s="209">
        <v>44539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44475</v>
      </c>
      <c r="AK239" s="273"/>
      <c r="AL239" s="273"/>
      <c r="AM239" s="266"/>
      <c r="AN239" s="273"/>
      <c r="AO239" s="265">
        <v>226</v>
      </c>
      <c r="AP239" s="266" t="s">
        <v>703</v>
      </c>
      <c r="AR239" s="484" t="str">
        <f t="shared" si="36"/>
        <v>2-5</v>
      </c>
      <c r="AS239" s="486" t="str">
        <f t="shared" si="37"/>
        <v/>
      </c>
      <c r="AT239" s="488" t="str">
        <f t="shared" si="38"/>
        <v/>
      </c>
      <c r="AU239" s="490" t="str">
        <f t="shared" si="39"/>
        <v/>
      </c>
      <c r="AV239" s="492" t="str">
        <f t="shared" si="40"/>
        <v/>
      </c>
      <c r="AW239" s="494" t="str">
        <f t="shared" si="41"/>
        <v/>
      </c>
      <c r="AX239" s="515" t="str">
        <f>IFERROR(VLOOKUP(功能_33[[#This Row],[功能代號]],SIT_FT_2021tmp!D:D,1,FALSE),"")</f>
        <v>L2603</v>
      </c>
      <c r="AY239" s="589">
        <v>44546</v>
      </c>
      <c r="AZ239" s="589">
        <v>44546</v>
      </c>
      <c r="BA239" s="515" t="s">
        <v>3080</v>
      </c>
      <c r="BB239" s="266" t="s">
        <v>3053</v>
      </c>
      <c r="BC239" s="596"/>
      <c r="BD239" s="265" t="str">
        <f t="shared" si="42"/>
        <v>2-5</v>
      </c>
      <c r="BE239" s="265" t="str">
        <f t="shared" si="43"/>
        <v/>
      </c>
      <c r="BF239" s="265" t="str">
        <f t="shared" si="44"/>
        <v/>
      </c>
      <c r="BG239" s="265" t="str">
        <f t="shared" si="45"/>
        <v/>
      </c>
    </row>
    <row r="240" spans="1:59" ht="13.5" x14ac:dyDescent="0.3">
      <c r="C240" s="266" t="s">
        <v>66</v>
      </c>
      <c r="D240" s="266" t="s">
        <v>2492</v>
      </c>
      <c r="E240" s="265" t="s">
        <v>704</v>
      </c>
      <c r="F240" s="266" t="s">
        <v>705</v>
      </c>
      <c r="G240" s="266"/>
      <c r="H240" s="265" t="s">
        <v>166</v>
      </c>
      <c r="I240" s="265" t="s">
        <v>176</v>
      </c>
      <c r="J240" s="212" t="s">
        <v>2584</v>
      </c>
      <c r="K240" s="212"/>
      <c r="L240" s="273">
        <v>44558</v>
      </c>
      <c r="M240" s="273">
        <v>44558</v>
      </c>
      <c r="N240" s="273">
        <v>44482</v>
      </c>
      <c r="O240" s="273">
        <v>44475</v>
      </c>
      <c r="P240" s="273">
        <f>IFERROR(IF(VLOOKUP(功能_33[[#This Row],[功能代號]],討論項目!A:H,8,FALSE)=0,"",VLOOKUP(功能_33[[#This Row],[功能代號]],討論項目!A:H,8,FALSE)),"")</f>
        <v>44475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107</v>
      </c>
      <c r="AD240" s="273">
        <v>44530</v>
      </c>
      <c r="AE240" s="273">
        <v>44530</v>
      </c>
      <c r="AF240" s="209">
        <v>44539</v>
      </c>
      <c r="AG240" s="273"/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706</v>
      </c>
      <c r="AR240" s="484" t="str">
        <f t="shared" si="36"/>
        <v>2-5</v>
      </c>
      <c r="AS240" s="486" t="str">
        <f t="shared" si="37"/>
        <v/>
      </c>
      <c r="AT240" s="488" t="str">
        <f t="shared" si="38"/>
        <v/>
      </c>
      <c r="AU240" s="490" t="str">
        <f t="shared" si="39"/>
        <v/>
      </c>
      <c r="AV240" s="492" t="str">
        <f t="shared" si="40"/>
        <v/>
      </c>
      <c r="AW240" s="494" t="str">
        <f t="shared" si="41"/>
        <v/>
      </c>
      <c r="AX240" s="515" t="str">
        <f>IFERROR(VLOOKUP(功能_33[[#This Row],[功能代號]],SIT_FT_2021tmp!D:D,1,FALSE),"")</f>
        <v>L2078</v>
      </c>
      <c r="AY240" s="589">
        <v>44559</v>
      </c>
      <c r="AZ240" s="589">
        <v>44559</v>
      </c>
      <c r="BA240" s="515" t="s">
        <v>3080</v>
      </c>
      <c r="BB240" s="266" t="s">
        <v>3050</v>
      </c>
      <c r="BC240" s="596"/>
      <c r="BD240" s="265" t="str">
        <f t="shared" si="42"/>
        <v>2-5</v>
      </c>
      <c r="BE240" s="265" t="str">
        <f t="shared" si="43"/>
        <v/>
      </c>
      <c r="BF240" s="265" t="str">
        <f t="shared" si="44"/>
        <v/>
      </c>
      <c r="BG240" s="265" t="str">
        <f t="shared" si="45"/>
        <v/>
      </c>
    </row>
    <row r="241" spans="1:59" ht="13.5" x14ac:dyDescent="0.3">
      <c r="C241" s="266" t="s">
        <v>66</v>
      </c>
      <c r="D241" s="266" t="s">
        <v>2492</v>
      </c>
      <c r="E241" s="265" t="s">
        <v>707</v>
      </c>
      <c r="F241" s="266" t="s">
        <v>708</v>
      </c>
      <c r="G241" s="266"/>
      <c r="H241" s="265" t="s">
        <v>166</v>
      </c>
      <c r="I241" s="265" t="s">
        <v>176</v>
      </c>
      <c r="J241" s="212" t="s">
        <v>2584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v>44536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168</v>
      </c>
      <c r="AD241" s="273">
        <v>44477</v>
      </c>
      <c r="AE241" s="273">
        <v>44477</v>
      </c>
      <c r="AF241" s="209">
        <v>44539</v>
      </c>
      <c r="AG241" s="273" t="s">
        <v>169</v>
      </c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709</v>
      </c>
      <c r="AR241" s="484" t="str">
        <f t="shared" si="36"/>
        <v>2-5</v>
      </c>
      <c r="AS241" s="486" t="str">
        <f t="shared" si="37"/>
        <v/>
      </c>
      <c r="AT241" s="488" t="str">
        <f t="shared" si="38"/>
        <v/>
      </c>
      <c r="AU241" s="490" t="str">
        <f t="shared" si="39"/>
        <v/>
      </c>
      <c r="AV241" s="492" t="str">
        <f t="shared" si="40"/>
        <v/>
      </c>
      <c r="AW241" s="494" t="str">
        <f t="shared" si="41"/>
        <v/>
      </c>
      <c r="AX241" s="515" t="str">
        <f>IFERROR(VLOOKUP(功能_33[[#This Row],[功能代號]],SIT_FT_2021tmp!D:D,1,FALSE),"")</f>
        <v>L2601</v>
      </c>
      <c r="AY241" s="589">
        <v>44546</v>
      </c>
      <c r="AZ241" s="589">
        <v>44546</v>
      </c>
      <c r="BA241" s="515" t="s">
        <v>3080</v>
      </c>
      <c r="BB241" s="266" t="s">
        <v>3053</v>
      </c>
      <c r="BC241" s="596"/>
      <c r="BD241" s="265" t="str">
        <f t="shared" si="42"/>
        <v>2-5</v>
      </c>
      <c r="BE241" s="265" t="str">
        <f t="shared" si="43"/>
        <v/>
      </c>
      <c r="BF241" s="265" t="str">
        <f t="shared" si="44"/>
        <v/>
      </c>
      <c r="BG241" s="265" t="str">
        <f t="shared" si="45"/>
        <v/>
      </c>
    </row>
    <row r="242" spans="1:59" ht="13.5" x14ac:dyDescent="0.3">
      <c r="C242" s="266" t="s">
        <v>66</v>
      </c>
      <c r="D242" s="266" t="s">
        <v>2492</v>
      </c>
      <c r="E242" s="265" t="s">
        <v>710</v>
      </c>
      <c r="F242" s="266" t="s">
        <v>711</v>
      </c>
      <c r="G242" s="266"/>
      <c r="H242" s="265" t="s">
        <v>166</v>
      </c>
      <c r="I242" s="265" t="s">
        <v>176</v>
      </c>
      <c r="J242" s="212" t="s">
        <v>2584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712</v>
      </c>
      <c r="AR242" s="484" t="str">
        <f t="shared" si="36"/>
        <v>2-5</v>
      </c>
      <c r="AS242" s="486" t="str">
        <f t="shared" si="37"/>
        <v/>
      </c>
      <c r="AT242" s="488" t="str">
        <f t="shared" si="38"/>
        <v/>
      </c>
      <c r="AU242" s="490" t="str">
        <f t="shared" si="39"/>
        <v/>
      </c>
      <c r="AV242" s="492" t="str">
        <f t="shared" si="40"/>
        <v/>
      </c>
      <c r="AW242" s="494" t="str">
        <f t="shared" si="41"/>
        <v/>
      </c>
      <c r="AX242" s="515" t="str">
        <f>IFERROR(VLOOKUP(功能_33[[#This Row],[功能代號]],SIT_FT_2021tmp!D:D,1,FALSE),"")</f>
        <v>L2602</v>
      </c>
      <c r="AY242" s="589">
        <v>44546</v>
      </c>
      <c r="AZ242" s="589">
        <v>44546</v>
      </c>
      <c r="BA242" s="515" t="s">
        <v>3080</v>
      </c>
      <c r="BB242" s="266" t="s">
        <v>3053</v>
      </c>
      <c r="BC242" s="596"/>
      <c r="BD242" s="265" t="str">
        <f t="shared" si="42"/>
        <v>2-5</v>
      </c>
      <c r="BE242" s="265" t="str">
        <f t="shared" si="43"/>
        <v/>
      </c>
      <c r="BF242" s="265" t="str">
        <f t="shared" si="44"/>
        <v/>
      </c>
      <c r="BG242" s="265" t="str">
        <f t="shared" si="45"/>
        <v/>
      </c>
    </row>
    <row r="243" spans="1:59" ht="13.5" x14ac:dyDescent="0.3">
      <c r="C243" s="266" t="s">
        <v>66</v>
      </c>
      <c r="D243" s="266" t="s">
        <v>2492</v>
      </c>
      <c r="E243" s="265" t="s">
        <v>713</v>
      </c>
      <c r="F243" s="266" t="s">
        <v>714</v>
      </c>
      <c r="G243" s="266"/>
      <c r="H243" s="265" t="s">
        <v>166</v>
      </c>
      <c r="I243" s="265" t="s">
        <v>176</v>
      </c>
      <c r="J243" s="212" t="s">
        <v>2584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715</v>
      </c>
      <c r="AR243" s="484" t="str">
        <f t="shared" si="36"/>
        <v>2-5</v>
      </c>
      <c r="AS243" s="486" t="str">
        <f t="shared" si="37"/>
        <v/>
      </c>
      <c r="AT243" s="488" t="str">
        <f t="shared" si="38"/>
        <v/>
      </c>
      <c r="AU243" s="490" t="str">
        <f t="shared" si="39"/>
        <v/>
      </c>
      <c r="AV243" s="492" t="str">
        <f t="shared" si="40"/>
        <v/>
      </c>
      <c r="AW243" s="494" t="str">
        <f t="shared" si="41"/>
        <v/>
      </c>
      <c r="AX243" s="515" t="str">
        <f>IFERROR(VLOOKUP(功能_33[[#This Row],[功能代號]],SIT_FT_2021tmp!D:D,1,FALSE),"")</f>
        <v>L2941</v>
      </c>
      <c r="AY243" s="589">
        <v>44546</v>
      </c>
      <c r="AZ243" s="589">
        <v>44546</v>
      </c>
      <c r="BA243" s="515" t="s">
        <v>3080</v>
      </c>
      <c r="BB243" s="266" t="s">
        <v>3053</v>
      </c>
      <c r="BC243" s="596"/>
      <c r="BD243" s="265" t="str">
        <f t="shared" si="42"/>
        <v>2-5</v>
      </c>
      <c r="BE243" s="265" t="str">
        <f t="shared" si="43"/>
        <v/>
      </c>
      <c r="BF243" s="265" t="str">
        <f t="shared" si="44"/>
        <v/>
      </c>
      <c r="BG243" s="265" t="str">
        <f t="shared" si="45"/>
        <v/>
      </c>
    </row>
    <row r="244" spans="1:59" ht="13.5" x14ac:dyDescent="0.3">
      <c r="C244" s="266" t="s">
        <v>66</v>
      </c>
      <c r="D244" s="266" t="s">
        <v>2492</v>
      </c>
      <c r="E244" s="265" t="s">
        <v>716</v>
      </c>
      <c r="F244" s="266" t="s">
        <v>717</v>
      </c>
      <c r="G244" s="266"/>
      <c r="H244" s="265" t="s">
        <v>166</v>
      </c>
      <c r="I244" s="265" t="s">
        <v>176</v>
      </c>
      <c r="J244" s="212" t="s">
        <v>2584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718</v>
      </c>
      <c r="AR244" s="484" t="str">
        <f t="shared" si="36"/>
        <v>2-5</v>
      </c>
      <c r="AS244" s="486" t="str">
        <f t="shared" si="37"/>
        <v/>
      </c>
      <c r="AT244" s="488" t="str">
        <f t="shared" si="38"/>
        <v/>
      </c>
      <c r="AU244" s="490" t="str">
        <f t="shared" si="39"/>
        <v/>
      </c>
      <c r="AV244" s="492" t="str">
        <f t="shared" si="40"/>
        <v/>
      </c>
      <c r="AW244" s="494" t="str">
        <f t="shared" si="41"/>
        <v/>
      </c>
      <c r="AX244" s="515" t="str">
        <f>IFERROR(VLOOKUP(功能_33[[#This Row],[功能代號]],SIT_FT_2021tmp!D:D,1,FALSE),"")</f>
        <v>L2942</v>
      </c>
      <c r="AY244" s="589">
        <v>44546</v>
      </c>
      <c r="AZ244" s="589">
        <v>44546</v>
      </c>
      <c r="BA244" s="515" t="s">
        <v>3080</v>
      </c>
      <c r="BB244" s="266" t="s">
        <v>3053</v>
      </c>
      <c r="BC244" s="596"/>
      <c r="BD244" s="265" t="str">
        <f t="shared" si="42"/>
        <v>2-5</v>
      </c>
      <c r="BE244" s="265" t="str">
        <f t="shared" si="43"/>
        <v/>
      </c>
      <c r="BF244" s="265" t="str">
        <f t="shared" si="44"/>
        <v/>
      </c>
      <c r="BG244" s="265" t="str">
        <f t="shared" si="45"/>
        <v/>
      </c>
    </row>
    <row r="245" spans="1:59" ht="13.5" x14ac:dyDescent="0.3">
      <c r="C245" s="266" t="s">
        <v>66</v>
      </c>
      <c r="D245" s="266" t="s">
        <v>2492</v>
      </c>
      <c r="E245" s="265" t="s">
        <v>719</v>
      </c>
      <c r="F245" s="266" t="s">
        <v>720</v>
      </c>
      <c r="G245" s="266"/>
      <c r="H245" s="265" t="s">
        <v>166</v>
      </c>
      <c r="I245" s="265" t="s">
        <v>176</v>
      </c>
      <c r="J245" s="212" t="s">
        <v>2584</v>
      </c>
      <c r="K245" s="212"/>
      <c r="L245" s="273">
        <v>44558</v>
      </c>
      <c r="M245" s="273">
        <v>44558</v>
      </c>
      <c r="N245" s="273">
        <v>44487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721</v>
      </c>
      <c r="AR245" s="484" t="str">
        <f t="shared" si="36"/>
        <v>2-5</v>
      </c>
      <c r="AS245" s="486" t="str">
        <f t="shared" si="37"/>
        <v/>
      </c>
      <c r="AT245" s="488" t="str">
        <f t="shared" si="38"/>
        <v/>
      </c>
      <c r="AU245" s="490" t="str">
        <f t="shared" si="39"/>
        <v/>
      </c>
      <c r="AV245" s="492" t="str">
        <f t="shared" si="40"/>
        <v/>
      </c>
      <c r="AW245" s="494" t="str">
        <f t="shared" si="41"/>
        <v/>
      </c>
      <c r="AX245" s="515" t="str">
        <f>IFERROR(VLOOKUP(功能_33[[#This Row],[功能代號]],SIT_FT_2021tmp!D:D,1,FALSE),"")</f>
        <v>L2605</v>
      </c>
      <c r="AY245" s="589">
        <v>44546</v>
      </c>
      <c r="AZ245" s="589">
        <v>44546</v>
      </c>
      <c r="BA245" s="515" t="s">
        <v>3080</v>
      </c>
      <c r="BB245" s="266" t="s">
        <v>3053</v>
      </c>
      <c r="BC245" s="596"/>
      <c r="BD245" s="265" t="str">
        <f t="shared" si="42"/>
        <v>2-5</v>
      </c>
      <c r="BE245" s="265" t="str">
        <f t="shared" si="43"/>
        <v/>
      </c>
      <c r="BF245" s="265" t="str">
        <f t="shared" si="44"/>
        <v/>
      </c>
      <c r="BG245" s="265" t="str">
        <f t="shared" si="45"/>
        <v/>
      </c>
    </row>
    <row r="246" spans="1:59" ht="13.5" x14ac:dyDescent="0.3">
      <c r="C246" s="266" t="s">
        <v>66</v>
      </c>
      <c r="D246" s="266" t="s">
        <v>2492</v>
      </c>
      <c r="E246" s="265" t="s">
        <v>722</v>
      </c>
      <c r="F246" s="266" t="s">
        <v>723</v>
      </c>
      <c r="G246" s="266"/>
      <c r="H246" s="265" t="s">
        <v>166</v>
      </c>
      <c r="I246" s="265" t="s">
        <v>176</v>
      </c>
      <c r="J246" s="212" t="s">
        <v>2584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724</v>
      </c>
      <c r="AR246" s="484" t="str">
        <f t="shared" si="36"/>
        <v>2-5</v>
      </c>
      <c r="AS246" s="486" t="str">
        <f t="shared" si="37"/>
        <v/>
      </c>
      <c r="AT246" s="488" t="str">
        <f t="shared" si="38"/>
        <v/>
      </c>
      <c r="AU246" s="490" t="str">
        <f t="shared" si="39"/>
        <v/>
      </c>
      <c r="AV246" s="492" t="str">
        <f t="shared" si="40"/>
        <v/>
      </c>
      <c r="AW246" s="494" t="str">
        <f t="shared" si="41"/>
        <v/>
      </c>
      <c r="AX246" s="515" t="str">
        <f>IFERROR(VLOOKUP(功能_33[[#This Row],[功能代號]],SIT_FT_2021tmp!D:D,1,FALSE),"")</f>
        <v>L2613</v>
      </c>
      <c r="AY246" s="589">
        <v>44559</v>
      </c>
      <c r="AZ246" s="589">
        <v>44559</v>
      </c>
      <c r="BA246" s="515" t="s">
        <v>3080</v>
      </c>
      <c r="BB246" s="266" t="s">
        <v>3050</v>
      </c>
      <c r="BC246" s="596"/>
      <c r="BD246" s="265" t="str">
        <f t="shared" si="42"/>
        <v>2-5</v>
      </c>
      <c r="BE246" s="265" t="str">
        <f t="shared" si="43"/>
        <v/>
      </c>
      <c r="BF246" s="265" t="str">
        <f t="shared" si="44"/>
        <v/>
      </c>
      <c r="BG246" s="265" t="str">
        <f t="shared" si="45"/>
        <v/>
      </c>
    </row>
    <row r="247" spans="1:59" ht="13.5" x14ac:dyDescent="0.3">
      <c r="C247" s="266" t="s">
        <v>66</v>
      </c>
      <c r="D247" s="266" t="s">
        <v>2492</v>
      </c>
      <c r="E247" s="265" t="s">
        <v>725</v>
      </c>
      <c r="F247" s="266" t="s">
        <v>726</v>
      </c>
      <c r="G247" s="266"/>
      <c r="H247" s="265" t="s">
        <v>166</v>
      </c>
      <c r="I247" s="265" t="s">
        <v>176</v>
      </c>
      <c r="J247" s="212" t="s">
        <v>2584</v>
      </c>
      <c r="K247" s="212"/>
      <c r="L247" s="273">
        <v>44558</v>
      </c>
      <c r="M247" s="273">
        <v>44558</v>
      </c>
      <c r="N247" s="273">
        <v>44487</v>
      </c>
      <c r="O247" s="273">
        <v>44488</v>
      </c>
      <c r="P247" s="273">
        <v>44536</v>
      </c>
      <c r="Q247" s="265" t="s">
        <v>1</v>
      </c>
      <c r="R247" s="265" t="s">
        <v>15</v>
      </c>
      <c r="S247" s="252" t="s">
        <v>8</v>
      </c>
      <c r="T247" s="266" t="s">
        <v>727</v>
      </c>
      <c r="W247" s="265"/>
      <c r="Y247" s="265"/>
      <c r="Z247" s="265"/>
      <c r="AA247" s="266" t="str">
        <f>VLOOKUP(功能_33[[#This Row],[User]],SKL放款!A:G,7,FALSE)</f>
        <v>放款服務課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11"/>
      <c r="AI247" s="273"/>
      <c r="AJ247" s="211">
        <f>IFERROR(IF(VLOOKUP(功能_33[[#This Row],[功能代號]],E:T,11,FALSE)=0,"",VLOOKUP(功能_33[[#This Row],[功能代號]],E:T,11,FALSE)),"")</f>
        <v>44488</v>
      </c>
      <c r="AK247" s="266">
        <v>180</v>
      </c>
      <c r="AL247" s="266"/>
      <c r="AM247" s="266"/>
      <c r="AO247" s="265">
        <v>226</v>
      </c>
      <c r="AP247" s="266" t="s">
        <v>728</v>
      </c>
      <c r="AR247" s="484" t="str">
        <f t="shared" si="36"/>
        <v>2-5</v>
      </c>
      <c r="AS247" s="486" t="str">
        <f t="shared" si="37"/>
        <v/>
      </c>
      <c r="AT247" s="488" t="str">
        <f t="shared" si="38"/>
        <v/>
      </c>
      <c r="AU247" s="490" t="str">
        <f t="shared" si="39"/>
        <v/>
      </c>
      <c r="AV247" s="492" t="str">
        <f t="shared" si="40"/>
        <v/>
      </c>
      <c r="AW247" s="494" t="str">
        <f t="shared" si="41"/>
        <v/>
      </c>
      <c r="AX247" s="515" t="str">
        <f>IFERROR(VLOOKUP(功能_33[[#This Row],[功能代號]],SIT_FT_2021tmp!D:D,1,FALSE),"")</f>
        <v>L2614</v>
      </c>
      <c r="AY247" s="589">
        <v>44559</v>
      </c>
      <c r="AZ247" s="589">
        <v>44559</v>
      </c>
      <c r="BA247" s="515" t="s">
        <v>3080</v>
      </c>
      <c r="BB247" s="266" t="s">
        <v>3050</v>
      </c>
      <c r="BC247" s="596"/>
      <c r="BD247" s="265" t="str">
        <f t="shared" si="42"/>
        <v>2-5</v>
      </c>
      <c r="BE247" s="265" t="str">
        <f t="shared" si="43"/>
        <v/>
      </c>
      <c r="BF247" s="265" t="str">
        <f t="shared" si="44"/>
        <v/>
      </c>
      <c r="BG247" s="265" t="str">
        <f t="shared" si="45"/>
        <v/>
      </c>
    </row>
    <row r="248" spans="1:59" ht="13.5" x14ac:dyDescent="0.3">
      <c r="C248" s="266" t="s">
        <v>68</v>
      </c>
      <c r="D248" s="266" t="s">
        <v>411</v>
      </c>
      <c r="E248" s="265" t="s">
        <v>729</v>
      </c>
      <c r="F248" s="266" t="s">
        <v>730</v>
      </c>
      <c r="G248" s="266"/>
      <c r="H248" s="265" t="s">
        <v>166</v>
      </c>
      <c r="I248" s="265" t="s">
        <v>2433</v>
      </c>
      <c r="J248" s="212" t="s">
        <v>2587</v>
      </c>
      <c r="K248" s="212"/>
      <c r="L248" s="273">
        <v>44582</v>
      </c>
      <c r="M248" s="273">
        <v>44579</v>
      </c>
      <c r="N248" s="273">
        <v>44488</v>
      </c>
      <c r="O248" s="273">
        <v>44488</v>
      </c>
      <c r="P248" s="273">
        <v>44523</v>
      </c>
      <c r="Q248" s="265" t="s">
        <v>4</v>
      </c>
      <c r="R248" s="265" t="s">
        <v>15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107</v>
      </c>
      <c r="AD248" s="273">
        <v>44524</v>
      </c>
      <c r="AE248" s="273">
        <v>44524</v>
      </c>
      <c r="AF248" s="209">
        <v>44539</v>
      </c>
      <c r="AG248" s="273"/>
      <c r="AH248" s="273"/>
      <c r="AI248" s="323"/>
      <c r="AJ248" s="273">
        <f>IFERROR(IF(VLOOKUP(功能_33[[#This Row],[功能代號]],E:T,11,FALSE)=0,"",VLOOKUP(功能_33[[#This Row],[功能代號]],E:T,11,FALSE)),"")</f>
        <v>44488</v>
      </c>
      <c r="AK248" s="273"/>
      <c r="AL248" s="273"/>
      <c r="AM248" s="266"/>
      <c r="AN248" s="273"/>
      <c r="AO248" s="265" t="s">
        <v>2604</v>
      </c>
      <c r="AP248" s="265" t="s">
        <v>2604</v>
      </c>
      <c r="AR248" s="484" t="str">
        <f t="shared" si="36"/>
        <v>4-6</v>
      </c>
      <c r="AS248" s="486" t="str">
        <f t="shared" si="37"/>
        <v/>
      </c>
      <c r="AT248" s="488" t="str">
        <f t="shared" si="38"/>
        <v/>
      </c>
      <c r="AU248" s="490" t="str">
        <f t="shared" si="39"/>
        <v/>
      </c>
      <c r="AV248" s="492" t="str">
        <f t="shared" si="40"/>
        <v/>
      </c>
      <c r="AW248" s="494" t="str">
        <f t="shared" si="41"/>
        <v/>
      </c>
      <c r="AX248" s="515" t="str">
        <f>IFERROR(VLOOKUP(功能_33[[#This Row],[功能代號]],SIT_FT_2021tmp!D:D,1,FALSE),"")</f>
        <v>L4604</v>
      </c>
      <c r="AY248" s="589">
        <v>44540</v>
      </c>
      <c r="AZ248" s="589">
        <v>44540</v>
      </c>
      <c r="BA248" s="515" t="s">
        <v>3007</v>
      </c>
      <c r="BB248" s="266" t="s">
        <v>3038</v>
      </c>
      <c r="BC248" s="596"/>
      <c r="BD248" s="265" t="str">
        <f t="shared" si="42"/>
        <v>4-6</v>
      </c>
      <c r="BE248" s="265" t="str">
        <f t="shared" si="43"/>
        <v/>
      </c>
      <c r="BF248" s="265" t="str">
        <f t="shared" si="44"/>
        <v/>
      </c>
      <c r="BG248" s="265" t="str">
        <f t="shared" si="45"/>
        <v/>
      </c>
    </row>
    <row r="249" spans="1:59" ht="13.5" x14ac:dyDescent="0.3">
      <c r="C249" s="266" t="s">
        <v>68</v>
      </c>
      <c r="D249" s="266" t="s">
        <v>411</v>
      </c>
      <c r="E249" s="265" t="s">
        <v>731</v>
      </c>
      <c r="F249" s="266" t="s">
        <v>732</v>
      </c>
      <c r="G249" s="266"/>
      <c r="H249" s="265" t="s">
        <v>166</v>
      </c>
      <c r="I249" s="265" t="s">
        <v>2433</v>
      </c>
      <c r="J249" s="212" t="s">
        <v>2587</v>
      </c>
      <c r="K249" s="212"/>
      <c r="L249" s="273">
        <v>44582</v>
      </c>
      <c r="M249" s="273">
        <v>44579</v>
      </c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>
        <v>44539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2603</v>
      </c>
      <c r="AP249" s="266" t="s">
        <v>2602</v>
      </c>
      <c r="AR249" s="484" t="str">
        <f t="shared" si="36"/>
        <v>4-6</v>
      </c>
      <c r="AS249" s="486" t="str">
        <f t="shared" si="37"/>
        <v/>
      </c>
      <c r="AT249" s="488" t="str">
        <f t="shared" si="38"/>
        <v/>
      </c>
      <c r="AU249" s="490" t="str">
        <f t="shared" si="39"/>
        <v/>
      </c>
      <c r="AV249" s="492" t="str">
        <f t="shared" si="40"/>
        <v/>
      </c>
      <c r="AW249" s="494" t="str">
        <f t="shared" si="41"/>
        <v/>
      </c>
      <c r="AX249" s="515" t="str">
        <f>IFERROR(VLOOKUP(功能_33[[#This Row],[功能代號]],SIT_FT_2021tmp!D:D,1,FALSE),"")</f>
        <v>L4605</v>
      </c>
      <c r="AY249" s="589">
        <v>44540</v>
      </c>
      <c r="AZ249" s="589">
        <v>44540</v>
      </c>
      <c r="BA249" s="515" t="s">
        <v>3007</v>
      </c>
      <c r="BB249" s="266" t="s">
        <v>3038</v>
      </c>
      <c r="BC249" s="596"/>
      <c r="BD249" s="265" t="str">
        <f t="shared" si="42"/>
        <v>4-6</v>
      </c>
      <c r="BE249" s="265" t="str">
        <f t="shared" si="43"/>
        <v/>
      </c>
      <c r="BF249" s="265" t="str">
        <f t="shared" si="44"/>
        <v/>
      </c>
      <c r="BG249" s="265" t="str">
        <f t="shared" si="45"/>
        <v/>
      </c>
    </row>
    <row r="250" spans="1:59" ht="40.5" x14ac:dyDescent="0.3">
      <c r="C250" s="266" t="s">
        <v>68</v>
      </c>
      <c r="D250" s="266" t="s">
        <v>411</v>
      </c>
      <c r="E250" s="265" t="s">
        <v>733</v>
      </c>
      <c r="F250" s="266" t="s">
        <v>734</v>
      </c>
      <c r="G250" s="266"/>
      <c r="H250" s="265" t="s">
        <v>166</v>
      </c>
      <c r="I250" s="265" t="s">
        <v>2433</v>
      </c>
      <c r="J250" s="212" t="s">
        <v>2587</v>
      </c>
      <c r="K250" s="212"/>
      <c r="L250" s="273">
        <v>44582</v>
      </c>
      <c r="M250" s="273">
        <v>44579</v>
      </c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>
        <v>44539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82" t="s">
        <v>2645</v>
      </c>
      <c r="AP250" s="206" t="s">
        <v>2646</v>
      </c>
      <c r="AR250" s="484" t="str">
        <f t="shared" si="36"/>
        <v>4-6</v>
      </c>
      <c r="AS250" s="486" t="str">
        <f t="shared" si="37"/>
        <v/>
      </c>
      <c r="AT250" s="488" t="str">
        <f t="shared" si="38"/>
        <v/>
      </c>
      <c r="AU250" s="490" t="str">
        <f t="shared" si="39"/>
        <v/>
      </c>
      <c r="AV250" s="492" t="str">
        <f t="shared" si="40"/>
        <v/>
      </c>
      <c r="AW250" s="494" t="str">
        <f t="shared" si="41"/>
        <v/>
      </c>
      <c r="AX250" s="515" t="str">
        <f>IFERROR(VLOOKUP(功能_33[[#This Row],[功能代號]],SIT_FT_2021tmp!D:D,1,FALSE),"")</f>
        <v>L4606</v>
      </c>
      <c r="AY250" s="589">
        <v>44551</v>
      </c>
      <c r="AZ250" s="589">
        <v>44551</v>
      </c>
      <c r="BA250" s="515" t="s">
        <v>3007</v>
      </c>
      <c r="BB250" s="266" t="s">
        <v>3054</v>
      </c>
      <c r="BC250" s="596"/>
      <c r="BD250" s="265" t="str">
        <f t="shared" si="42"/>
        <v>4-6</v>
      </c>
      <c r="BE250" s="265" t="str">
        <f t="shared" si="43"/>
        <v/>
      </c>
      <c r="BF250" s="265" t="str">
        <f t="shared" si="44"/>
        <v/>
      </c>
      <c r="BG250" s="265" t="str">
        <f t="shared" si="45"/>
        <v/>
      </c>
    </row>
    <row r="251" spans="1:59" ht="13.5" x14ac:dyDescent="0.3">
      <c r="C251" s="266" t="s">
        <v>68</v>
      </c>
      <c r="D251" s="266" t="s">
        <v>411</v>
      </c>
      <c r="E251" s="265" t="s">
        <v>735</v>
      </c>
      <c r="F251" s="266" t="s">
        <v>736</v>
      </c>
      <c r="G251" s="266" t="s">
        <v>640</v>
      </c>
      <c r="H251" s="265" t="s">
        <v>166</v>
      </c>
      <c r="I251" s="265" t="s">
        <v>2433</v>
      </c>
      <c r="J251" s="212" t="s">
        <v>2587</v>
      </c>
      <c r="K251" s="212"/>
      <c r="L251" s="273">
        <v>44582</v>
      </c>
      <c r="M251" s="273">
        <v>44574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318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65" t="s">
        <v>2604</v>
      </c>
      <c r="AP251" s="265" t="s">
        <v>2604</v>
      </c>
      <c r="AR251" s="484" t="str">
        <f t="shared" si="36"/>
        <v>4-6</v>
      </c>
      <c r="AS251" s="486" t="str">
        <f t="shared" si="37"/>
        <v/>
      </c>
      <c r="AT251" s="488" t="str">
        <f t="shared" si="38"/>
        <v/>
      </c>
      <c r="AU251" s="490" t="str">
        <f t="shared" si="39"/>
        <v/>
      </c>
      <c r="AV251" s="492" t="str">
        <f t="shared" si="40"/>
        <v/>
      </c>
      <c r="AW251" s="494" t="str">
        <f t="shared" si="41"/>
        <v/>
      </c>
      <c r="AX251" s="515" t="str">
        <f>IFERROR(VLOOKUP(功能_33[[#This Row],[功能代號]],SIT_FT_2021tmp!D:D,1,FALSE),"")</f>
        <v>L4607</v>
      </c>
      <c r="AY251" s="589">
        <v>44546</v>
      </c>
      <c r="AZ251" s="589">
        <v>44546</v>
      </c>
      <c r="BA251" s="515" t="s">
        <v>3007</v>
      </c>
      <c r="BB251" s="266" t="s">
        <v>3037</v>
      </c>
      <c r="BC251" s="596"/>
      <c r="BD251" s="265" t="str">
        <f t="shared" si="42"/>
        <v>4-6</v>
      </c>
      <c r="BE251" s="265" t="str">
        <f t="shared" si="43"/>
        <v/>
      </c>
      <c r="BF251" s="265" t="str">
        <f t="shared" si="44"/>
        <v/>
      </c>
      <c r="BG251" s="265" t="str">
        <f t="shared" si="45"/>
        <v/>
      </c>
    </row>
    <row r="252" spans="1:59" ht="13.5" x14ac:dyDescent="0.3">
      <c r="C252" s="266" t="s">
        <v>68</v>
      </c>
      <c r="D252" s="266" t="s">
        <v>411</v>
      </c>
      <c r="E252" s="265" t="s">
        <v>737</v>
      </c>
      <c r="F252" s="266" t="s">
        <v>738</v>
      </c>
      <c r="G252" s="266" t="s">
        <v>640</v>
      </c>
      <c r="H252" s="265" t="s">
        <v>166</v>
      </c>
      <c r="I252" s="265" t="s">
        <v>2433</v>
      </c>
      <c r="J252" s="212" t="s">
        <v>2587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>
        <v>44524</v>
      </c>
      <c r="AD252" s="273">
        <v>44524</v>
      </c>
      <c r="AE252" s="273">
        <v>44524</v>
      </c>
      <c r="AF252" s="209">
        <v>44539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2604</v>
      </c>
      <c r="AP252" s="265" t="s">
        <v>2604</v>
      </c>
      <c r="AR252" s="484" t="str">
        <f t="shared" si="36"/>
        <v>4-6</v>
      </c>
      <c r="AS252" s="486" t="str">
        <f t="shared" si="37"/>
        <v/>
      </c>
      <c r="AT252" s="488" t="str">
        <f t="shared" si="38"/>
        <v/>
      </c>
      <c r="AU252" s="490" t="str">
        <f t="shared" si="39"/>
        <v/>
      </c>
      <c r="AV252" s="492" t="str">
        <f t="shared" si="40"/>
        <v/>
      </c>
      <c r="AW252" s="494" t="str">
        <f t="shared" si="41"/>
        <v/>
      </c>
      <c r="AX252" s="515" t="str">
        <f>IFERROR(VLOOKUP(功能_33[[#This Row],[功能代號]],SIT_FT_2021tmp!D:D,1,FALSE),"")</f>
        <v>L4966</v>
      </c>
      <c r="AY252" s="589">
        <v>44551</v>
      </c>
      <c r="AZ252" s="589">
        <v>44551</v>
      </c>
      <c r="BA252" s="515" t="s">
        <v>3007</v>
      </c>
      <c r="BB252" s="266" t="s">
        <v>3054</v>
      </c>
      <c r="BC252" s="596"/>
      <c r="BD252" s="265" t="str">
        <f t="shared" si="42"/>
        <v>4-6</v>
      </c>
      <c r="BE252" s="265" t="str">
        <f t="shared" si="43"/>
        <v/>
      </c>
      <c r="BF252" s="265" t="str">
        <f t="shared" si="44"/>
        <v/>
      </c>
      <c r="BG252" s="265" t="str">
        <f t="shared" si="45"/>
        <v/>
      </c>
    </row>
    <row r="253" spans="1:59" ht="13.5" x14ac:dyDescent="0.3">
      <c r="A253" s="591"/>
      <c r="C253" s="266" t="s">
        <v>70</v>
      </c>
      <c r="D253" s="266" t="s">
        <v>2487</v>
      </c>
      <c r="E253" s="265" t="s">
        <v>739</v>
      </c>
      <c r="F253" s="266" t="s">
        <v>740</v>
      </c>
      <c r="G253" s="266"/>
      <c r="H253" s="265" t="s">
        <v>166</v>
      </c>
      <c r="I253" s="265" t="s">
        <v>167</v>
      </c>
      <c r="J253" s="212" t="s">
        <v>2855</v>
      </c>
      <c r="K253" s="212"/>
      <c r="L253" s="273">
        <v>44571</v>
      </c>
      <c r="M253" s="273">
        <v>44575</v>
      </c>
      <c r="N253" s="273">
        <v>44488</v>
      </c>
      <c r="O253" s="273">
        <v>44491</v>
      </c>
      <c r="P253" s="273">
        <v>44533</v>
      </c>
      <c r="Q253" s="265" t="s">
        <v>1</v>
      </c>
      <c r="R253" s="265" t="s">
        <v>15</v>
      </c>
      <c r="S253" s="252" t="s">
        <v>8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 t="s">
        <v>168</v>
      </c>
      <c r="AD253" s="273">
        <v>44531</v>
      </c>
      <c r="AE253" s="273">
        <v>44531</v>
      </c>
      <c r="AF253" s="209">
        <v>44550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44491</v>
      </c>
      <c r="AK253" s="273"/>
      <c r="AL253" s="273"/>
      <c r="AM253" s="266"/>
      <c r="AN253" s="273"/>
      <c r="AO253" s="265" t="s">
        <v>163</v>
      </c>
      <c r="AP253" s="266" t="s">
        <v>163</v>
      </c>
      <c r="AR253" s="484" t="str">
        <f t="shared" si="36"/>
        <v>6-8</v>
      </c>
      <c r="AS253" s="486" t="str">
        <f t="shared" si="37"/>
        <v/>
      </c>
      <c r="AT253" s="488" t="str">
        <f t="shared" si="38"/>
        <v/>
      </c>
      <c r="AU253" s="490" t="str">
        <f t="shared" si="39"/>
        <v/>
      </c>
      <c r="AV253" s="492" t="str">
        <f t="shared" si="40"/>
        <v/>
      </c>
      <c r="AW253" s="494" t="str">
        <f t="shared" si="41"/>
        <v/>
      </c>
      <c r="AX253" s="515" t="str">
        <f>IFERROR(VLOOKUP(功能_33[[#This Row],[功能代號]],SIT_FT_2021tmp!D:D,1,FALSE),"")</f>
        <v>L6982</v>
      </c>
      <c r="AY253" s="589">
        <v>44559</v>
      </c>
      <c r="AZ253" s="589">
        <v>44559</v>
      </c>
      <c r="BA253" s="515" t="s">
        <v>3080</v>
      </c>
      <c r="BB253" s="266" t="s">
        <v>3050</v>
      </c>
      <c r="BC253" s="596"/>
      <c r="BD253" s="265" t="str">
        <f t="shared" si="42"/>
        <v>6-8</v>
      </c>
      <c r="BE253" s="265" t="str">
        <f t="shared" si="43"/>
        <v/>
      </c>
      <c r="BF253" s="265" t="str">
        <f t="shared" si="44"/>
        <v/>
      </c>
      <c r="BG253" s="265" t="str">
        <f t="shared" si="45"/>
        <v/>
      </c>
    </row>
    <row r="254" spans="1:59" ht="13.5" x14ac:dyDescent="0.3">
      <c r="A254" s="591"/>
      <c r="C254" s="266" t="s">
        <v>70</v>
      </c>
      <c r="D254" s="266" t="s">
        <v>2487</v>
      </c>
      <c r="E254" s="265" t="s">
        <v>741</v>
      </c>
      <c r="F254" s="266" t="s">
        <v>742</v>
      </c>
      <c r="G254" s="266"/>
      <c r="H254" s="265" t="s">
        <v>166</v>
      </c>
      <c r="I254" s="265" t="s">
        <v>167</v>
      </c>
      <c r="J254" s="212" t="s">
        <v>2855</v>
      </c>
      <c r="K254" s="212"/>
      <c r="L254" s="273">
        <v>44571</v>
      </c>
      <c r="M254" s="273">
        <v>44575</v>
      </c>
      <c r="N254" s="273">
        <v>44488</v>
      </c>
      <c r="O254" s="273">
        <v>44488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44488</v>
      </c>
      <c r="AK254" s="273"/>
      <c r="AL254" s="273"/>
      <c r="AM254" s="266"/>
      <c r="AN254" s="211" t="s">
        <v>743</v>
      </c>
      <c r="AO254" s="265" t="s">
        <v>163</v>
      </c>
      <c r="AP254" s="266" t="s">
        <v>163</v>
      </c>
      <c r="AR254" s="484" t="str">
        <f>IF(COUNTA(AF254)=1,LEFT(D254,3),"")</f>
        <v>6-8</v>
      </c>
      <c r="AS254" s="486" t="str">
        <f>IF(AND(COUNTA(O254)=1,COUNTA(P254)=1,COUNTA(AB254)=1,COUNTA(AE254)=1,COUNTA(AF254)=0),LEFT(D254,3),"")</f>
        <v/>
      </c>
      <c r="AT254" s="488" t="str">
        <f>IF(AND(COUNTA(O254)=1,COUNTA(P254)=1,COUNTA(AB254)=1,COUNTA(AE254)=0,COUNTA(AF254)=0),LEFT(D254,3),"")</f>
        <v/>
      </c>
      <c r="AU254" s="490" t="str">
        <f>IF(AND(COUNTA(P254)=0,COUNTA(AB254)=1),LEFT(D254,3),"")</f>
        <v/>
      </c>
      <c r="AV254" s="492" t="str">
        <f>IF(AND(COUNTA(P254)=1,COUNTA(AB254)=0),LEFT(D254,3),"")</f>
        <v/>
      </c>
      <c r="AW254" s="494" t="str">
        <f>IF(AND(COUNTA(P254)=0,COUNTA(AB254)=0),LEFT(D254,3),"")</f>
        <v/>
      </c>
      <c r="AX254" s="515" t="str">
        <f>IFERROR(VLOOKUP(功能_33[[#This Row],[功能代號]],SIT_FT_2021tmp!D:D,1,FALSE),"")</f>
        <v>L6983</v>
      </c>
      <c r="AY254" s="589">
        <v>44559</v>
      </c>
      <c r="AZ254" s="589">
        <v>44559</v>
      </c>
      <c r="BA254" s="515" t="s">
        <v>3080</v>
      </c>
      <c r="BB254" s="266" t="s">
        <v>3050</v>
      </c>
      <c r="BC254" s="596"/>
      <c r="BD254" s="265" t="str">
        <f t="shared" si="42"/>
        <v>6-8</v>
      </c>
      <c r="BE254" s="265" t="str">
        <f t="shared" si="43"/>
        <v/>
      </c>
      <c r="BF254" s="265" t="str">
        <f t="shared" si="44"/>
        <v/>
      </c>
      <c r="BG254" s="265" t="str">
        <f t="shared" si="45"/>
        <v/>
      </c>
    </row>
    <row r="255" spans="1:59" ht="13.5" x14ac:dyDescent="0.3">
      <c r="A255" s="592"/>
      <c r="B255" s="361"/>
      <c r="C255" s="266" t="s">
        <v>70</v>
      </c>
      <c r="D255" s="266" t="s">
        <v>2487</v>
      </c>
      <c r="E255" s="265" t="s">
        <v>2937</v>
      </c>
      <c r="F255" s="258" t="s">
        <v>3081</v>
      </c>
      <c r="G255" s="258" t="s">
        <v>3087</v>
      </c>
      <c r="H255" s="265" t="s">
        <v>166</v>
      </c>
      <c r="I255" s="265" t="s">
        <v>167</v>
      </c>
      <c r="J255" s="212" t="s">
        <v>3129</v>
      </c>
      <c r="K255" s="272" t="s">
        <v>2836</v>
      </c>
      <c r="L255" s="273">
        <v>44578</v>
      </c>
      <c r="M255" s="265"/>
      <c r="N255" s="273"/>
      <c r="O255" s="273"/>
      <c r="P255" s="273" t="str">
        <f>IFERROR(IF(VLOOKUP(功能_33[[#This Row],[功能代號]],討論項目!A:H,8,FALSE)=0,"",VLOOKUP(功能_33[[#This Row],[功能代號]],討論項目!A:H,8,FALSE)),"")</f>
        <v/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361" t="str">
        <f>VLOOKUP(功能_33[[#This Row],[User]],SKL放款!A:G,7,FALSE)</f>
        <v>放款服務課</v>
      </c>
      <c r="AB255" s="273"/>
      <c r="AC255" s="273"/>
      <c r="AD255" s="259"/>
      <c r="AE255" s="260"/>
      <c r="AF255" s="585">
        <v>44578</v>
      </c>
      <c r="AG255" s="260"/>
      <c r="AH255" s="260"/>
      <c r="AI255" s="260"/>
      <c r="AJ255" s="260" t="str">
        <f>IFERROR(IF(VLOOKUP(功能_33[[#This Row],[功能代號]],E:T,11,FALSE)=0,"",VLOOKUP(功能_33[[#This Row],[功能代號]],E:T,11,FALSE)),"")</f>
        <v/>
      </c>
      <c r="AK255" s="260"/>
      <c r="AL255" s="260"/>
      <c r="AM255" s="361"/>
      <c r="AO255" s="557" t="s">
        <v>2604</v>
      </c>
      <c r="AP255" s="266" t="s">
        <v>163</v>
      </c>
      <c r="AR255" s="537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>6-8</v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/>
      </c>
      <c r="AY255" s="589">
        <v>44583</v>
      </c>
      <c r="AZ255" s="589">
        <v>44560</v>
      </c>
      <c r="BA255" s="515" t="s">
        <v>3080</v>
      </c>
      <c r="BB255" s="361" t="s">
        <v>3085</v>
      </c>
      <c r="BC255" s="595"/>
      <c r="BD255" s="361" t="str">
        <f t="shared" si="42"/>
        <v/>
      </c>
      <c r="BE255" s="361" t="str">
        <f t="shared" si="43"/>
        <v/>
      </c>
      <c r="BF255" s="361" t="str">
        <f t="shared" si="44"/>
        <v/>
      </c>
      <c r="BG255" s="361" t="str">
        <f t="shared" si="45"/>
        <v>6-8</v>
      </c>
    </row>
    <row r="256" spans="1:59" ht="13.5" x14ac:dyDescent="0.3">
      <c r="A256" s="592"/>
      <c r="B256" s="361"/>
      <c r="C256" s="266" t="s">
        <v>70</v>
      </c>
      <c r="D256" s="266" t="s">
        <v>2487</v>
      </c>
      <c r="E256" s="265" t="s">
        <v>2938</v>
      </c>
      <c r="F256" s="258" t="s">
        <v>3082</v>
      </c>
      <c r="G256" s="258" t="s">
        <v>3087</v>
      </c>
      <c r="H256" s="265" t="s">
        <v>166</v>
      </c>
      <c r="I256" s="265" t="s">
        <v>167</v>
      </c>
      <c r="J256" s="212" t="s">
        <v>3128</v>
      </c>
      <c r="K256" s="272" t="s">
        <v>2836</v>
      </c>
      <c r="L256" s="273">
        <v>44578</v>
      </c>
      <c r="M256" s="265"/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2604</v>
      </c>
      <c r="AP256" s="266" t="s">
        <v>163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44583</v>
      </c>
      <c r="AZ256" s="589">
        <v>44560</v>
      </c>
      <c r="BA256" s="515" t="s">
        <v>3080</v>
      </c>
      <c r="BB256" s="361" t="s">
        <v>3084</v>
      </c>
      <c r="BC256" s="595"/>
      <c r="BD256" s="361" t="str">
        <f>IF(AND(COUNTIF(AX256,"&gt;&lt;0")=1,COUNTA(M256)=1),LEFT(D256,3),"")</f>
        <v/>
      </c>
      <c r="BE256" s="361" t="str">
        <f>IF(AND(COUNTIF(AX256,"&gt;&lt;")=1,COUNTA(M256)=0),LEFT(D256,3),"")</f>
        <v/>
      </c>
      <c r="BF256" s="361" t="str">
        <f>IF(AND(COUNTIF(AX256,"&gt;&lt;0")=0,COUNTA(M256)=1),LEFT(D256,3),"")</f>
        <v/>
      </c>
      <c r="BG256" s="361" t="str">
        <f>IF(AND(COUNTIF(AX256,"&gt;&lt;0")=0,COUNTA(M256)=0),LEFT(D256,3),"")</f>
        <v>6-8</v>
      </c>
    </row>
    <row r="257" spans="1:59" ht="13.5" x14ac:dyDescent="0.3">
      <c r="A257" s="592"/>
      <c r="B257" s="361"/>
      <c r="C257" s="266" t="s">
        <v>70</v>
      </c>
      <c r="D257" s="266" t="s">
        <v>2487</v>
      </c>
      <c r="E257" s="265" t="s">
        <v>3130</v>
      </c>
      <c r="F257" s="258" t="s">
        <v>3131</v>
      </c>
      <c r="G257" s="258" t="s">
        <v>3087</v>
      </c>
      <c r="H257" s="265" t="s">
        <v>166</v>
      </c>
      <c r="I257" s="265" t="s">
        <v>167</v>
      </c>
      <c r="J257" s="212" t="s">
        <v>3128</v>
      </c>
      <c r="K257" s="272" t="s">
        <v>2836</v>
      </c>
      <c r="L257" s="273">
        <v>44578</v>
      </c>
      <c r="M257" s="265"/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2604</v>
      </c>
      <c r="AP257" s="266" t="s">
        <v>163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44583</v>
      </c>
      <c r="AZ257" s="589">
        <v>44560</v>
      </c>
      <c r="BA257" s="515" t="s">
        <v>3080</v>
      </c>
      <c r="BB257" s="361" t="s">
        <v>3084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/>
      </c>
      <c r="BG257" s="361" t="str">
        <f>IF(AND(COUNTIF(AX257,"&gt;&lt;0")=0,COUNTA(M257)=0),LEFT(D257,3),"")</f>
        <v>6-8</v>
      </c>
    </row>
    <row r="258" spans="1:59" x14ac:dyDescent="0.3">
      <c r="A258" s="591"/>
      <c r="C258" s="266" t="s">
        <v>70</v>
      </c>
      <c r="D258" s="266" t="s">
        <v>2487</v>
      </c>
      <c r="E258" s="265" t="s">
        <v>1785</v>
      </c>
      <c r="F258" s="258" t="s">
        <v>3083</v>
      </c>
      <c r="G258" s="258" t="s">
        <v>3087</v>
      </c>
      <c r="H258" s="265" t="s">
        <v>166</v>
      </c>
      <c r="I258" s="265" t="s">
        <v>167</v>
      </c>
      <c r="J258" s="212" t="s">
        <v>3128</v>
      </c>
      <c r="K258" s="272" t="s">
        <v>2836</v>
      </c>
      <c r="L258" s="273">
        <v>44578</v>
      </c>
      <c r="M258" s="265"/>
      <c r="Q258" s="265" t="s">
        <v>1</v>
      </c>
      <c r="R258" s="265" t="s">
        <v>15</v>
      </c>
      <c r="AF258" s="585">
        <v>44578</v>
      </c>
      <c r="AO258" s="557" t="s">
        <v>2604</v>
      </c>
      <c r="AP258" s="266" t="s">
        <v>163</v>
      </c>
      <c r="AX258" s="515" t="str">
        <f>IFERROR(VLOOKUP(功能_33[[#This Row],[功能代號]],SIT_FT_2021tmp!D:D,1,FALSE),"")</f>
        <v/>
      </c>
      <c r="AY258" s="589">
        <v>44583</v>
      </c>
      <c r="AZ258" s="589">
        <v>44540</v>
      </c>
      <c r="BA258" s="515" t="s">
        <v>3007</v>
      </c>
      <c r="BB258" s="266" t="s">
        <v>3086</v>
      </c>
      <c r="BC258" s="596"/>
      <c r="BD258" s="266" t="str">
        <f t="shared" si="42"/>
        <v/>
      </c>
      <c r="BE258" s="266" t="str">
        <f t="shared" si="43"/>
        <v/>
      </c>
      <c r="BF258" s="266" t="str">
        <f t="shared" si="44"/>
        <v/>
      </c>
      <c r="BG258" s="266" t="str">
        <f t="shared" si="45"/>
        <v>6-8</v>
      </c>
    </row>
    <row r="259" spans="1:59" ht="13.5" x14ac:dyDescent="0.3">
      <c r="A259" s="591"/>
      <c r="B259" s="266">
        <v>1</v>
      </c>
      <c r="C259" s="266" t="s">
        <v>67</v>
      </c>
      <c r="D259" s="326" t="s">
        <v>2486</v>
      </c>
      <c r="E259" s="265" t="s">
        <v>744</v>
      </c>
      <c r="F259" s="266" t="s">
        <v>745</v>
      </c>
      <c r="G259" s="266"/>
      <c r="H259" s="265" t="s">
        <v>166</v>
      </c>
      <c r="I259" s="265" t="s">
        <v>167</v>
      </c>
      <c r="J259" s="212" t="s">
        <v>283</v>
      </c>
      <c r="K259" s="212"/>
      <c r="L259" s="273">
        <v>44579</v>
      </c>
      <c r="M259" s="265"/>
      <c r="N259" s="273">
        <v>44487</v>
      </c>
      <c r="O259" s="273">
        <v>44487</v>
      </c>
      <c r="P259" s="273">
        <v>44487</v>
      </c>
      <c r="Q259" s="265" t="s">
        <v>1</v>
      </c>
      <c r="R259" s="265" t="s">
        <v>15</v>
      </c>
      <c r="S259" s="252" t="s">
        <v>8</v>
      </c>
      <c r="W259" s="265"/>
      <c r="Y259" s="265"/>
      <c r="Z259" s="265"/>
      <c r="AA259" s="266" t="str">
        <f>VLOOKUP(功能_33[[#This Row],[User]],SKL放款!A:G,7,FALSE)</f>
        <v>放款服務課</v>
      </c>
      <c r="AB259" s="273">
        <v>44496</v>
      </c>
      <c r="AC259" s="273" t="s">
        <v>168</v>
      </c>
      <c r="AD259" s="273">
        <v>44496</v>
      </c>
      <c r="AE259" s="273">
        <v>44496</v>
      </c>
      <c r="AF259" s="209">
        <v>44512</v>
      </c>
      <c r="AG259" s="273" t="s">
        <v>169</v>
      </c>
      <c r="AH259" s="273"/>
      <c r="AI259" s="323"/>
      <c r="AJ259" s="273">
        <f>IFERROR(IF(VLOOKUP(功能_33[[#This Row],[功能代號]],E:T,11,FALSE)=0,"",VLOOKUP(功能_33[[#This Row],[功能代號]],E:T,11,FALSE)),"")</f>
        <v>44487</v>
      </c>
      <c r="AK259" s="273"/>
      <c r="AL259" s="273"/>
      <c r="AM259" s="266"/>
      <c r="AN259" s="273"/>
      <c r="AO259" s="265">
        <v>366</v>
      </c>
      <c r="AP259" s="266" t="s">
        <v>746</v>
      </c>
      <c r="AR259" s="484" t="str">
        <f t="shared" si="36"/>
        <v>3-4</v>
      </c>
      <c r="AS259" s="486" t="str">
        <f t="shared" si="37"/>
        <v/>
      </c>
      <c r="AT259" s="488" t="str">
        <f t="shared" si="38"/>
        <v/>
      </c>
      <c r="AU259" s="490" t="str">
        <f t="shared" si="39"/>
        <v/>
      </c>
      <c r="AV259" s="492" t="str">
        <f t="shared" si="40"/>
        <v/>
      </c>
      <c r="AW259" s="494" t="str">
        <f t="shared" si="41"/>
        <v/>
      </c>
      <c r="AX259" s="515" t="str">
        <f>IFERROR(VLOOKUP(功能_33[[#This Row],[功能代號]],SIT_FT_2021tmp!D:D,1,FALSE),"")</f>
        <v>L3440</v>
      </c>
      <c r="AY259" s="589">
        <v>44560</v>
      </c>
      <c r="AZ259" s="589">
        <v>44560</v>
      </c>
      <c r="BA259" s="515" t="s">
        <v>3080</v>
      </c>
      <c r="BB259" s="266" t="s">
        <v>3051</v>
      </c>
      <c r="BC259" s="596"/>
      <c r="BD259" s="265" t="str">
        <f t="shared" ref="BD259:BD322" si="46">IF(AND(COUNTIF(AX259,"&gt;&lt;0")=1,COUNTA(M259)=1),LEFT(D259,3),"")</f>
        <v/>
      </c>
      <c r="BE259" s="265" t="str">
        <f t="shared" ref="BE259:BE322" si="47">IF(AND(COUNTIF(AX259,"&gt;&lt;")=1,COUNTA(M259)=0),LEFT(D259,3),"")</f>
        <v>3-4</v>
      </c>
      <c r="BF259" s="265" t="str">
        <f t="shared" ref="BF259:BF322" si="48">IF(AND(COUNTIF(AX259,"&gt;&lt;0")=0,COUNTA(M259)=1),LEFT(D259,3),"")</f>
        <v/>
      </c>
      <c r="BG259" s="265" t="str">
        <f t="shared" ref="BG259:BG322" si="49">IF(AND(COUNTIF(AX259,"&gt;&lt;0")=0,COUNTA(M259)=0),LEFT(D259,3),"")</f>
        <v/>
      </c>
    </row>
    <row r="260" spans="1:59" ht="13.5" x14ac:dyDescent="0.3">
      <c r="A260" s="591"/>
      <c r="C260" s="266" t="s">
        <v>66</v>
      </c>
      <c r="D260" s="266" t="s">
        <v>2493</v>
      </c>
      <c r="E260" s="265" t="s">
        <v>747</v>
      </c>
      <c r="F260" s="266" t="s">
        <v>748</v>
      </c>
      <c r="G260" s="266"/>
      <c r="H260" s="265" t="s">
        <v>166</v>
      </c>
      <c r="I260" s="265" t="s">
        <v>176</v>
      </c>
      <c r="J260" s="212" t="s">
        <v>2955</v>
      </c>
      <c r="K260" s="212" t="s">
        <v>2996</v>
      </c>
      <c r="L260" s="273">
        <v>44564</v>
      </c>
      <c r="M260" s="273">
        <v>44564</v>
      </c>
      <c r="N260" s="273">
        <v>44487</v>
      </c>
      <c r="O260" s="273">
        <v>44488</v>
      </c>
      <c r="P260" s="273">
        <v>44488</v>
      </c>
      <c r="Q260" s="265" t="s">
        <v>6</v>
      </c>
      <c r="R260" s="265" t="s">
        <v>145</v>
      </c>
      <c r="S260" s="252" t="s">
        <v>10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44524</v>
      </c>
      <c r="AC260" s="273" t="s">
        <v>168</v>
      </c>
      <c r="AD260" s="273">
        <v>44524</v>
      </c>
      <c r="AE260" s="273">
        <v>44524</v>
      </c>
      <c r="AF260" s="209" t="s">
        <v>2971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44488</v>
      </c>
      <c r="AK260" s="273"/>
      <c r="AL260" s="273"/>
      <c r="AM260" s="266"/>
      <c r="AN260" s="211" t="s">
        <v>743</v>
      </c>
      <c r="AO260" s="265">
        <v>226</v>
      </c>
      <c r="AP260" s="266" t="s">
        <v>749</v>
      </c>
      <c r="AR260" s="484" t="str">
        <f t="shared" si="36"/>
        <v>2-2</v>
      </c>
      <c r="AS260" s="486" t="str">
        <f t="shared" si="37"/>
        <v/>
      </c>
      <c r="AT260" s="488" t="str">
        <f t="shared" si="38"/>
        <v/>
      </c>
      <c r="AU260" s="490" t="str">
        <f t="shared" si="39"/>
        <v/>
      </c>
      <c r="AV260" s="492" t="str">
        <f t="shared" si="40"/>
        <v/>
      </c>
      <c r="AW260" s="494" t="str">
        <f t="shared" si="41"/>
        <v/>
      </c>
      <c r="AX260" s="515" t="str">
        <f>IFERROR(VLOOKUP(功能_33[[#This Row],[功能代號]],SIT_FT_2021tmp!D:D,1,FALSE),"")</f>
        <v/>
      </c>
      <c r="AY260" s="589">
        <v>44583</v>
      </c>
      <c r="BA260" s="515" t="s">
        <v>2453</v>
      </c>
      <c r="BB260" s="266" t="s">
        <v>2453</v>
      </c>
      <c r="BC260" s="596"/>
      <c r="BD260" s="266" t="str">
        <f t="shared" si="46"/>
        <v/>
      </c>
      <c r="BE260" s="266" t="str">
        <f t="shared" si="47"/>
        <v/>
      </c>
      <c r="BF260" s="266" t="str">
        <f t="shared" si="48"/>
        <v>2-2</v>
      </c>
      <c r="BG260" s="266" t="str">
        <f t="shared" si="49"/>
        <v/>
      </c>
    </row>
    <row r="261" spans="1:59" ht="13.5" x14ac:dyDescent="0.3">
      <c r="C261" s="266" t="s">
        <v>70</v>
      </c>
      <c r="D261" s="266" t="s">
        <v>2487</v>
      </c>
      <c r="E261" s="265" t="s">
        <v>750</v>
      </c>
      <c r="F261" s="266" t="s">
        <v>751</v>
      </c>
      <c r="G261" s="266"/>
      <c r="H261" s="265" t="s">
        <v>166</v>
      </c>
      <c r="I261" s="265" t="s">
        <v>167</v>
      </c>
      <c r="J261" s="212" t="s">
        <v>2855</v>
      </c>
      <c r="K261" s="212"/>
      <c r="L261" s="273">
        <v>44571</v>
      </c>
      <c r="M261" s="273">
        <v>44575</v>
      </c>
      <c r="N261" s="273">
        <v>44488</v>
      </c>
      <c r="O261" s="273">
        <v>44488</v>
      </c>
      <c r="P261" s="273">
        <v>44533</v>
      </c>
      <c r="Q261" s="265" t="s">
        <v>1</v>
      </c>
      <c r="R261" s="265" t="s">
        <v>15</v>
      </c>
      <c r="S261" s="252" t="s">
        <v>8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44533</v>
      </c>
      <c r="AC261" s="273" t="s">
        <v>168</v>
      </c>
      <c r="AD261" s="273">
        <v>44531</v>
      </c>
      <c r="AE261" s="273">
        <v>44531</v>
      </c>
      <c r="AF261" s="209">
        <v>44550</v>
      </c>
      <c r="AG261" s="273"/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 t="s">
        <v>163</v>
      </c>
      <c r="AP261" s="266" t="s">
        <v>163</v>
      </c>
      <c r="AR261" s="484" t="str">
        <f t="shared" ref="AR261:AR325" si="50">IF(COUNTA(AF261)=1,LEFT(D261,3),"")</f>
        <v>6-8</v>
      </c>
      <c r="AS261" s="486" t="str">
        <f t="shared" ref="AS261:AS325" si="51">IF(AND(COUNTA(O261)=1,COUNTA(P261)=1,COUNTA(AB261)=1,COUNTA(AE261)=1,COUNTA(AF261)=0),LEFT(D261,3),"")</f>
        <v/>
      </c>
      <c r="AT261" s="488" t="str">
        <f t="shared" ref="AT261:AT325" si="52">IF(AND(COUNTA(O261)=1,COUNTA(P261)=1,COUNTA(AB261)=1,COUNTA(AE261)=0,COUNTA(AF261)=0),LEFT(D261,3),"")</f>
        <v/>
      </c>
      <c r="AU261" s="490" t="str">
        <f t="shared" ref="AU261:AU325" si="53">IF(AND(COUNTA(P261)=0,COUNTA(AB261)=1),LEFT(D261,3),"")</f>
        <v/>
      </c>
      <c r="AV261" s="492" t="str">
        <f t="shared" ref="AV261:AV325" si="54">IF(AND(COUNTA(P261)=1,COUNTA(AB261)=0),LEFT(D261,3),"")</f>
        <v/>
      </c>
      <c r="AW261" s="494" t="str">
        <f t="shared" ref="AW261:AW325" si="55">IF(AND(COUNTA(P261)=0,COUNTA(AB261)=0),LEFT(D261,3),"")</f>
        <v/>
      </c>
      <c r="AX261" s="515" t="str">
        <f>IFERROR(VLOOKUP(功能_33[[#This Row],[功能代號]],SIT_FT_2021tmp!D:D,1,FALSE),"")</f>
        <v>L6981</v>
      </c>
      <c r="AY261" s="589">
        <v>44560</v>
      </c>
      <c r="AZ261" s="589">
        <v>44560</v>
      </c>
      <c r="BA261" s="515" t="s">
        <v>3007</v>
      </c>
      <c r="BB261" s="266" t="s">
        <v>3055</v>
      </c>
      <c r="BC261" s="596"/>
      <c r="BD261" s="265" t="str">
        <f t="shared" si="46"/>
        <v>6-8</v>
      </c>
      <c r="BE261" s="265" t="str">
        <f t="shared" si="47"/>
        <v/>
      </c>
      <c r="BF261" s="265" t="str">
        <f t="shared" si="48"/>
        <v/>
      </c>
      <c r="BG261" s="265" t="str">
        <f t="shared" si="49"/>
        <v/>
      </c>
    </row>
    <row r="262" spans="1:59" ht="13.5" x14ac:dyDescent="0.3">
      <c r="A262" s="536"/>
      <c r="B262" s="361"/>
      <c r="C262" s="266" t="s">
        <v>70</v>
      </c>
      <c r="D262" s="408" t="s">
        <v>2463</v>
      </c>
      <c r="E262" s="265" t="s">
        <v>2805</v>
      </c>
      <c r="F262" s="266" t="s">
        <v>2807</v>
      </c>
      <c r="G262" s="266" t="s">
        <v>2809</v>
      </c>
      <c r="H262" s="265" t="s">
        <v>166</v>
      </c>
      <c r="I262" s="265" t="s">
        <v>287</v>
      </c>
      <c r="J262" s="212" t="s">
        <v>389</v>
      </c>
      <c r="K262" s="212"/>
      <c r="L262" s="273">
        <v>44568</v>
      </c>
      <c r="M262" s="273">
        <v>44567</v>
      </c>
      <c r="N262" s="273">
        <v>44529</v>
      </c>
      <c r="O262" s="273">
        <v>44529</v>
      </c>
      <c r="P262" s="273">
        <v>44538</v>
      </c>
      <c r="Q262" s="265" t="s">
        <v>6</v>
      </c>
      <c r="R262" s="265" t="s">
        <v>145</v>
      </c>
      <c r="T262" s="273">
        <v>44533</v>
      </c>
      <c r="U262" s="273" t="s">
        <v>107</v>
      </c>
      <c r="V262" s="273" t="s">
        <v>2586</v>
      </c>
      <c r="W262" s="273">
        <v>44544</v>
      </c>
      <c r="X262" s="273">
        <v>44544</v>
      </c>
      <c r="Y262" s="265" t="s">
        <v>163</v>
      </c>
      <c r="AA262" s="266" t="e">
        <v>#N/A</v>
      </c>
      <c r="AB262" s="273">
        <v>44544</v>
      </c>
      <c r="AC262" s="273" t="s">
        <v>2557</v>
      </c>
      <c r="AD262" s="273" t="s">
        <v>2586</v>
      </c>
      <c r="AE262" s="273">
        <v>44544</v>
      </c>
      <c r="AF262" s="209">
        <v>44544</v>
      </c>
      <c r="AG262" s="260"/>
      <c r="AH262" s="260"/>
      <c r="AI262" s="260"/>
      <c r="AJ262" s="260">
        <f>IFERROR(IF(VLOOKUP(功能_33[[#This Row],[功能代號]],E:T,11,FALSE)=0,"",VLOOKUP(功能_33[[#This Row],[功能代號]],E:T,11,FALSE)),"")</f>
        <v>44529</v>
      </c>
      <c r="AK262" s="260"/>
      <c r="AL262" s="260"/>
      <c r="AM262" s="361"/>
      <c r="AO262" s="265" t="s">
        <v>163</v>
      </c>
      <c r="AP262" s="361"/>
      <c r="AR262" s="537" t="str">
        <f t="shared" si="50"/>
        <v>6-4</v>
      </c>
      <c r="AS262" s="486" t="str">
        <f t="shared" si="51"/>
        <v/>
      </c>
      <c r="AT262" s="488" t="str">
        <f t="shared" si="52"/>
        <v/>
      </c>
      <c r="AU262" s="490" t="str">
        <f t="shared" si="53"/>
        <v/>
      </c>
      <c r="AV262" s="492" t="str">
        <f t="shared" si="54"/>
        <v/>
      </c>
      <c r="AW262" s="494" t="str">
        <f t="shared" si="55"/>
        <v/>
      </c>
      <c r="AX262" s="515" t="str">
        <f>IFERROR(VLOOKUP(功能_33[[#This Row],[功能代號]],SIT_FT_2021tmp!D:D,1,FALSE),"")</f>
        <v>L6933</v>
      </c>
      <c r="AY262" s="589">
        <v>44512</v>
      </c>
      <c r="AZ262" s="589">
        <v>44512</v>
      </c>
      <c r="BA262" s="515" t="s">
        <v>3007</v>
      </c>
      <c r="BB262" s="266" t="s">
        <v>3047</v>
      </c>
      <c r="BC262" s="596"/>
      <c r="BD262" s="265" t="str">
        <f t="shared" si="46"/>
        <v>6-4</v>
      </c>
      <c r="BE262" s="265" t="str">
        <f t="shared" si="47"/>
        <v/>
      </c>
      <c r="BF262" s="265" t="str">
        <f t="shared" si="48"/>
        <v/>
      </c>
      <c r="BG262" s="265" t="str">
        <f t="shared" si="49"/>
        <v/>
      </c>
    </row>
    <row r="263" spans="1:59" ht="13.5" x14ac:dyDescent="0.3">
      <c r="A263" s="536"/>
      <c r="B263" s="361"/>
      <c r="C263" s="266" t="s">
        <v>70</v>
      </c>
      <c r="D263" s="408" t="s">
        <v>2463</v>
      </c>
      <c r="E263" s="265" t="s">
        <v>2806</v>
      </c>
      <c r="F263" s="266" t="s">
        <v>2808</v>
      </c>
      <c r="G263" s="266" t="s">
        <v>2809</v>
      </c>
      <c r="H263" s="265" t="s">
        <v>166</v>
      </c>
      <c r="I263" s="265" t="s">
        <v>287</v>
      </c>
      <c r="J263" s="212" t="s">
        <v>2859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2586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2586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R263" s="537" t="str">
        <f t="shared" si="50"/>
        <v>6-4</v>
      </c>
      <c r="AS263" s="486" t="str">
        <f t="shared" si="51"/>
        <v/>
      </c>
      <c r="AT263" s="488" t="str">
        <f t="shared" si="52"/>
        <v/>
      </c>
      <c r="AU263" s="490" t="str">
        <f t="shared" si="53"/>
        <v/>
      </c>
      <c r="AV263" s="492" t="str">
        <f t="shared" si="54"/>
        <v/>
      </c>
      <c r="AW263" s="494" t="str">
        <f t="shared" si="55"/>
        <v/>
      </c>
      <c r="AX263" s="515" t="str">
        <f>IFERROR(VLOOKUP(功能_33[[#This Row],[功能代號]],SIT_FT_2021tmp!D:D,1,FALSE),"")</f>
        <v>L6934</v>
      </c>
      <c r="AY263" s="589">
        <v>44512</v>
      </c>
      <c r="AZ263" s="589">
        <v>44512</v>
      </c>
      <c r="BA263" s="515" t="s">
        <v>3007</v>
      </c>
      <c r="BB263" s="266" t="s">
        <v>3047</v>
      </c>
      <c r="BC263" s="596"/>
      <c r="BD263" s="265" t="str">
        <f t="shared" si="46"/>
        <v>6-4</v>
      </c>
      <c r="BE263" s="265" t="str">
        <f t="shared" si="47"/>
        <v/>
      </c>
      <c r="BF263" s="265" t="str">
        <f t="shared" si="48"/>
        <v/>
      </c>
      <c r="BG263" s="265" t="str">
        <f t="shared" si="49"/>
        <v/>
      </c>
    </row>
    <row r="264" spans="1:59" ht="13.5" x14ac:dyDescent="0.3">
      <c r="C264" s="266" t="s">
        <v>70</v>
      </c>
      <c r="D264" s="408" t="s">
        <v>2464</v>
      </c>
      <c r="E264" s="265" t="s">
        <v>592</v>
      </c>
      <c r="F264" s="266" t="s">
        <v>593</v>
      </c>
      <c r="G264" s="266"/>
      <c r="H264" s="265" t="s">
        <v>166</v>
      </c>
      <c r="I264" s="265" t="s">
        <v>287</v>
      </c>
      <c r="J264" s="212" t="s">
        <v>389</v>
      </c>
      <c r="K264" s="212"/>
      <c r="L264" s="273">
        <v>44567</v>
      </c>
      <c r="M264" s="273">
        <v>44567</v>
      </c>
      <c r="N264" s="273">
        <v>44516</v>
      </c>
      <c r="O264" s="273">
        <v>44467</v>
      </c>
      <c r="P264" s="273">
        <v>44472</v>
      </c>
      <c r="Q264" s="265" t="s">
        <v>6</v>
      </c>
      <c r="R264" s="265" t="s">
        <v>145</v>
      </c>
      <c r="W264" s="265"/>
      <c r="Y264" s="265"/>
      <c r="Z264" s="265"/>
      <c r="AA264" s="266" t="str">
        <f>VLOOKUP(功能_33[[#This Row],[User]],SKL放款!A:G,7,FALSE)</f>
        <v>放款服務課</v>
      </c>
      <c r="AB264" s="273">
        <v>44472</v>
      </c>
      <c r="AC264" s="273" t="s">
        <v>107</v>
      </c>
      <c r="AD264" s="259">
        <v>44544</v>
      </c>
      <c r="AE264" s="259">
        <v>44544</v>
      </c>
      <c r="AF264" s="209">
        <v>44544</v>
      </c>
      <c r="AG264" s="273"/>
      <c r="AH264" s="273"/>
      <c r="AI264" s="323"/>
      <c r="AJ264" s="273">
        <f>IFERROR(IF(VLOOKUP(功能_33[[#This Row],[功能代號]],E:T,11,FALSE)=0,"",VLOOKUP(功能_33[[#This Row],[功能代號]],E:T,11,FALSE)),"")</f>
        <v>44467</v>
      </c>
      <c r="AK264" s="273"/>
      <c r="AL264" s="273"/>
      <c r="AM264" s="266"/>
      <c r="AN264" s="273"/>
      <c r="AO264" s="265" t="s">
        <v>163</v>
      </c>
      <c r="AP264" s="278"/>
      <c r="AR264" s="484" t="str">
        <f t="shared" si="50"/>
        <v>6-5</v>
      </c>
      <c r="AS264" s="486" t="str">
        <f t="shared" si="51"/>
        <v/>
      </c>
      <c r="AT264" s="488" t="str">
        <f t="shared" si="52"/>
        <v/>
      </c>
      <c r="AU264" s="490" t="str">
        <f t="shared" si="53"/>
        <v/>
      </c>
      <c r="AV264" s="492" t="str">
        <f t="shared" si="54"/>
        <v/>
      </c>
      <c r="AW264" s="494" t="str">
        <f t="shared" si="55"/>
        <v/>
      </c>
      <c r="AX264" s="515" t="str">
        <f>IFERROR(VLOOKUP(功能_33[[#This Row],[功能代號]],SIT_FT_2021tmp!D:D,1,FALSE),"")</f>
        <v>L6052</v>
      </c>
      <c r="AY264" s="589">
        <v>44512</v>
      </c>
      <c r="AZ264" s="589">
        <v>44512</v>
      </c>
      <c r="BA264" s="515" t="s">
        <v>3007</v>
      </c>
      <c r="BB264" s="266" t="s">
        <v>3056</v>
      </c>
      <c r="BC264" s="596"/>
      <c r="BD264" s="265" t="str">
        <f t="shared" si="46"/>
        <v>6-5</v>
      </c>
      <c r="BE264" s="265" t="str">
        <f t="shared" si="47"/>
        <v/>
      </c>
      <c r="BF264" s="265" t="str">
        <f t="shared" si="48"/>
        <v/>
      </c>
      <c r="BG264" s="265" t="str">
        <f t="shared" si="49"/>
        <v/>
      </c>
    </row>
    <row r="265" spans="1:59" ht="13.5" x14ac:dyDescent="0.3">
      <c r="C265" s="266" t="s">
        <v>70</v>
      </c>
      <c r="D265" s="408" t="s">
        <v>2464</v>
      </c>
      <c r="E265" s="265" t="s">
        <v>594</v>
      </c>
      <c r="F265" s="266" t="s">
        <v>595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R265" s="484" t="str">
        <f t="shared" si="50"/>
        <v>6-5</v>
      </c>
      <c r="AS265" s="486" t="str">
        <f t="shared" si="51"/>
        <v/>
      </c>
      <c r="AT265" s="488" t="str">
        <f t="shared" si="52"/>
        <v/>
      </c>
      <c r="AU265" s="490" t="str">
        <f t="shared" si="53"/>
        <v/>
      </c>
      <c r="AV265" s="492" t="str">
        <f t="shared" si="54"/>
        <v/>
      </c>
      <c r="AW265" s="494" t="str">
        <f t="shared" si="55"/>
        <v/>
      </c>
      <c r="AX265" s="515" t="str">
        <f>IFERROR(VLOOKUP(功能_33[[#This Row],[功能代號]],SIT_FT_2021tmp!D:D,1,FALSE),"")</f>
        <v>L6502</v>
      </c>
      <c r="AY265" s="589">
        <v>44512</v>
      </c>
      <c r="AZ265" s="589">
        <v>44512</v>
      </c>
      <c r="BA265" s="515" t="s">
        <v>3007</v>
      </c>
      <c r="BB265" s="266" t="s">
        <v>3056</v>
      </c>
      <c r="BC265" s="596"/>
      <c r="BD265" s="265" t="str">
        <f t="shared" si="46"/>
        <v>6-5</v>
      </c>
      <c r="BE265" s="265" t="str">
        <f t="shared" si="47"/>
        <v/>
      </c>
      <c r="BF265" s="265" t="str">
        <f t="shared" si="48"/>
        <v/>
      </c>
      <c r="BG265" s="265" t="str">
        <f t="shared" si="49"/>
        <v/>
      </c>
    </row>
    <row r="266" spans="1:59" ht="13.5" x14ac:dyDescent="0.3">
      <c r="C266" s="266" t="s">
        <v>70</v>
      </c>
      <c r="D266" s="408" t="s">
        <v>2464</v>
      </c>
      <c r="E266" s="265" t="s">
        <v>1025</v>
      </c>
      <c r="F266" s="266" t="s">
        <v>1026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44565</v>
      </c>
      <c r="M266" s="273">
        <v>44565</v>
      </c>
      <c r="N266" s="273">
        <v>44397</v>
      </c>
      <c r="O266" s="273">
        <v>44397</v>
      </c>
      <c r="P266" s="273">
        <v>44537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44537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44397</v>
      </c>
      <c r="AK266" s="273"/>
      <c r="AL266" s="273"/>
      <c r="AM266" s="266"/>
      <c r="AN266" s="273">
        <v>44397</v>
      </c>
      <c r="AO266" s="265" t="s">
        <v>163</v>
      </c>
      <c r="AR266" s="484" t="str">
        <f t="shared" si="50"/>
        <v>6-5</v>
      </c>
      <c r="AS266" s="486" t="str">
        <f t="shared" si="51"/>
        <v/>
      </c>
      <c r="AT266" s="488" t="str">
        <f t="shared" si="52"/>
        <v/>
      </c>
      <c r="AU266" s="490" t="str">
        <f t="shared" si="53"/>
        <v/>
      </c>
      <c r="AV266" s="492" t="str">
        <f t="shared" si="54"/>
        <v/>
      </c>
      <c r="AW266" s="494" t="str">
        <f t="shared" si="55"/>
        <v/>
      </c>
      <c r="AX266" s="515" t="str">
        <f>IFERROR(VLOOKUP(功能_33[[#This Row],[功能代號]],SIT_FT_2021tmp!D:D,1,FALSE),"")</f>
        <v>L6501</v>
      </c>
      <c r="AY266" s="589">
        <v>44512</v>
      </c>
      <c r="AZ266" s="589">
        <v>44512</v>
      </c>
      <c r="BA266" s="515" t="s">
        <v>3007</v>
      </c>
      <c r="BB266" s="266" t="s">
        <v>3056</v>
      </c>
      <c r="BC266" s="596"/>
      <c r="BD266" s="265" t="str">
        <f t="shared" si="46"/>
        <v>6-5</v>
      </c>
      <c r="BE266" s="265" t="str">
        <f t="shared" si="47"/>
        <v/>
      </c>
      <c r="BF266" s="265" t="str">
        <f t="shared" si="48"/>
        <v/>
      </c>
      <c r="BG266" s="265" t="str">
        <f t="shared" si="49"/>
        <v/>
      </c>
    </row>
    <row r="267" spans="1:59" ht="13.5" x14ac:dyDescent="0.3">
      <c r="C267" s="266" t="s">
        <v>70</v>
      </c>
      <c r="D267" s="266" t="s">
        <v>2465</v>
      </c>
      <c r="E267" s="265" t="s">
        <v>522</v>
      </c>
      <c r="F267" s="266" t="s">
        <v>523</v>
      </c>
      <c r="G267" s="266"/>
      <c r="H267" s="265" t="s">
        <v>166</v>
      </c>
      <c r="I267" s="265" t="s">
        <v>287</v>
      </c>
      <c r="J267" s="212" t="s">
        <v>2855</v>
      </c>
      <c r="K267" s="212"/>
      <c r="L267" s="273">
        <v>44565</v>
      </c>
      <c r="M267" s="273">
        <v>44565</v>
      </c>
      <c r="N267" s="273">
        <v>44515</v>
      </c>
      <c r="O267" s="273">
        <v>44466</v>
      </c>
      <c r="P267" s="273">
        <v>44466</v>
      </c>
      <c r="Q267" s="265" t="s">
        <v>6</v>
      </c>
      <c r="R267" s="265" t="s">
        <v>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44533</v>
      </c>
      <c r="AC267" s="273" t="s">
        <v>168</v>
      </c>
      <c r="AD267" s="273">
        <v>44529</v>
      </c>
      <c r="AE267" s="273">
        <v>44529</v>
      </c>
      <c r="AF267" s="209">
        <v>44550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44466</v>
      </c>
      <c r="AK267" s="273"/>
      <c r="AL267" s="273"/>
      <c r="AM267" s="266"/>
      <c r="AN267" s="273"/>
      <c r="AO267" s="277" t="s">
        <v>524</v>
      </c>
      <c r="AP267" s="278" t="s">
        <v>525</v>
      </c>
      <c r="AR267" s="484" t="str">
        <f t="shared" si="50"/>
        <v>6-6</v>
      </c>
      <c r="AS267" s="486" t="str">
        <f t="shared" si="51"/>
        <v/>
      </c>
      <c r="AT267" s="488" t="str">
        <f t="shared" si="52"/>
        <v/>
      </c>
      <c r="AU267" s="490" t="str">
        <f t="shared" si="53"/>
        <v/>
      </c>
      <c r="AV267" s="492" t="str">
        <f t="shared" si="54"/>
        <v/>
      </c>
      <c r="AW267" s="494" t="str">
        <f t="shared" si="55"/>
        <v/>
      </c>
      <c r="AX267" s="515" t="str">
        <f>IFERROR(VLOOKUP(功能_33[[#This Row],[功能代號]],SIT_FT_2021tmp!D:D,1,FALSE),"")</f>
        <v>L6061</v>
      </c>
      <c r="AY267" s="589">
        <v>44517</v>
      </c>
      <c r="AZ267" s="589">
        <v>44517</v>
      </c>
      <c r="BA267" s="515" t="s">
        <v>3080</v>
      </c>
      <c r="BB267" s="266" t="s">
        <v>3041</v>
      </c>
      <c r="BC267" s="596"/>
      <c r="BD267" s="265" t="str">
        <f t="shared" si="46"/>
        <v>6-6</v>
      </c>
      <c r="BE267" s="265" t="str">
        <f t="shared" si="47"/>
        <v/>
      </c>
      <c r="BF267" s="265" t="str">
        <f t="shared" si="48"/>
        <v/>
      </c>
      <c r="BG267" s="265" t="str">
        <f t="shared" si="49"/>
        <v/>
      </c>
    </row>
    <row r="268" spans="1:59" ht="13.5" x14ac:dyDescent="0.3">
      <c r="C268" s="266" t="s">
        <v>70</v>
      </c>
      <c r="D268" s="266" t="s">
        <v>2465</v>
      </c>
      <c r="E268" s="265" t="s">
        <v>555</v>
      </c>
      <c r="F268" s="266" t="s">
        <v>556</v>
      </c>
      <c r="G268" s="266"/>
      <c r="H268" s="265" t="s">
        <v>166</v>
      </c>
      <c r="I268" s="265" t="s">
        <v>287</v>
      </c>
      <c r="J268" s="212" t="s">
        <v>2855</v>
      </c>
      <c r="K268" s="212"/>
      <c r="L268" s="273">
        <v>44565</v>
      </c>
      <c r="M268" s="273">
        <v>44565</v>
      </c>
      <c r="N268" s="273">
        <v>44516</v>
      </c>
      <c r="O268" s="273">
        <v>44467</v>
      </c>
      <c r="P268" s="273">
        <v>44467</v>
      </c>
      <c r="Q268" s="265" t="s">
        <v>6</v>
      </c>
      <c r="R268" s="265" t="s">
        <v>539</v>
      </c>
      <c r="W268" s="265"/>
      <c r="Y268" s="265"/>
      <c r="Z268" s="265"/>
      <c r="AA268" s="266" t="str">
        <f>VLOOKUP(功能_33[[#This Row],[User]],SKL放款!A:G,7,FALSE)</f>
        <v>放款審查課</v>
      </c>
      <c r="AB268" s="273">
        <v>44533</v>
      </c>
      <c r="AC268" s="273" t="s">
        <v>168</v>
      </c>
      <c r="AD268" s="273">
        <v>44467</v>
      </c>
      <c r="AE268" s="273">
        <v>44467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44467</v>
      </c>
      <c r="AK268" s="273"/>
      <c r="AL268" s="273"/>
      <c r="AM268" s="266"/>
      <c r="AN268" s="273"/>
      <c r="AO268" s="277" t="s">
        <v>557</v>
      </c>
      <c r="AP268" s="278" t="s">
        <v>558</v>
      </c>
      <c r="AR268" s="484" t="str">
        <f t="shared" si="50"/>
        <v>6-6</v>
      </c>
      <c r="AS268" s="486" t="str">
        <f t="shared" si="51"/>
        <v/>
      </c>
      <c r="AT268" s="488" t="str">
        <f t="shared" si="52"/>
        <v/>
      </c>
      <c r="AU268" s="490" t="str">
        <f t="shared" si="53"/>
        <v/>
      </c>
      <c r="AV268" s="492" t="str">
        <f t="shared" si="54"/>
        <v/>
      </c>
      <c r="AW268" s="494" t="str">
        <f t="shared" si="55"/>
        <v/>
      </c>
      <c r="AX268" s="515" t="str">
        <f>IFERROR(VLOOKUP(功能_33[[#This Row],[功能代號]],SIT_FT_2021tmp!D:D,1,FALSE),"")</f>
        <v>L6062</v>
      </c>
      <c r="AY268" s="589">
        <v>44512</v>
      </c>
      <c r="AZ268" s="589">
        <v>44512</v>
      </c>
      <c r="BA268" s="515" t="s">
        <v>3007</v>
      </c>
      <c r="BB268" s="266" t="s">
        <v>3057</v>
      </c>
      <c r="BC268" s="596"/>
      <c r="BD268" s="265" t="str">
        <f t="shared" si="46"/>
        <v>6-6</v>
      </c>
      <c r="BE268" s="265" t="str">
        <f t="shared" si="47"/>
        <v/>
      </c>
      <c r="BF268" s="265" t="str">
        <f t="shared" si="48"/>
        <v/>
      </c>
      <c r="BG268" s="265" t="str">
        <f t="shared" si="49"/>
        <v/>
      </c>
    </row>
    <row r="269" spans="1:59" ht="13.5" x14ac:dyDescent="0.3">
      <c r="C269" s="266" t="s">
        <v>70</v>
      </c>
      <c r="D269" s="266" t="s">
        <v>2465</v>
      </c>
      <c r="E269" s="265" t="s">
        <v>537</v>
      </c>
      <c r="F269" s="266" t="s">
        <v>538</v>
      </c>
      <c r="G269" s="266"/>
      <c r="H269" s="265" t="s">
        <v>166</v>
      </c>
      <c r="I269" s="265" t="s">
        <v>287</v>
      </c>
      <c r="J269" s="212" t="s">
        <v>2855</v>
      </c>
      <c r="K269" s="212"/>
      <c r="L269" s="273">
        <v>44565</v>
      </c>
      <c r="M269" s="273">
        <v>44565</v>
      </c>
      <c r="N269" s="273">
        <v>44467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540</v>
      </c>
      <c r="AP269" s="278" t="s">
        <v>541</v>
      </c>
      <c r="AR269" s="484" t="str">
        <f t="shared" si="50"/>
        <v>6-6</v>
      </c>
      <c r="AS269" s="486" t="str">
        <f t="shared" si="51"/>
        <v/>
      </c>
      <c r="AT269" s="488" t="str">
        <f t="shared" si="52"/>
        <v/>
      </c>
      <c r="AU269" s="490" t="str">
        <f t="shared" si="53"/>
        <v/>
      </c>
      <c r="AV269" s="492" t="str">
        <f t="shared" si="54"/>
        <v/>
      </c>
      <c r="AW269" s="494" t="str">
        <f t="shared" si="55"/>
        <v/>
      </c>
      <c r="AX269" s="515" t="str">
        <f>IFERROR(VLOOKUP(功能_33[[#This Row],[功能代號]],SIT_FT_2021tmp!D:D,1,FALSE),"")</f>
        <v>L6063</v>
      </c>
      <c r="AY269" s="589">
        <v>44517</v>
      </c>
      <c r="AZ269" s="589">
        <v>44517</v>
      </c>
      <c r="BA269" s="515" t="s">
        <v>3007</v>
      </c>
      <c r="BB269" s="266" t="s">
        <v>3058</v>
      </c>
      <c r="BC269" s="596"/>
      <c r="BD269" s="265" t="str">
        <f t="shared" si="46"/>
        <v>6-6</v>
      </c>
      <c r="BE269" s="265" t="str">
        <f t="shared" si="47"/>
        <v/>
      </c>
      <c r="BF269" s="265" t="str">
        <f t="shared" si="48"/>
        <v/>
      </c>
      <c r="BG269" s="265" t="str">
        <f t="shared" si="49"/>
        <v/>
      </c>
    </row>
    <row r="270" spans="1:59" ht="13.5" x14ac:dyDescent="0.3">
      <c r="C270" s="266" t="s">
        <v>70</v>
      </c>
      <c r="D270" s="266" t="s">
        <v>2465</v>
      </c>
      <c r="E270" s="265" t="s">
        <v>518</v>
      </c>
      <c r="F270" s="266" t="s">
        <v>519</v>
      </c>
      <c r="G270" s="266"/>
      <c r="H270" s="265" t="s">
        <v>166</v>
      </c>
      <c r="I270" s="265" t="s">
        <v>287</v>
      </c>
      <c r="J270" s="212" t="s">
        <v>2855</v>
      </c>
      <c r="K270" s="212"/>
      <c r="L270" s="273">
        <v>44565</v>
      </c>
      <c r="M270" s="273">
        <v>44565</v>
      </c>
      <c r="N270" s="273">
        <v>44515</v>
      </c>
      <c r="O270" s="273">
        <v>44466</v>
      </c>
      <c r="P270" s="273">
        <v>44472</v>
      </c>
      <c r="Q270" s="265" t="s">
        <v>2</v>
      </c>
      <c r="R270" s="265" t="s">
        <v>145</v>
      </c>
      <c r="W270" s="265"/>
      <c r="Y270" s="265"/>
      <c r="Z270" s="265"/>
      <c r="AA270" s="266" t="str">
        <f>VLOOKUP(功能_33[[#This Row],[User]],SKL放款!A:G,7,FALSE)</f>
        <v>放款服務課</v>
      </c>
      <c r="AB270" s="273">
        <v>44472</v>
      </c>
      <c r="AC270" s="273" t="s">
        <v>107</v>
      </c>
      <c r="AD270" s="259">
        <v>44544</v>
      </c>
      <c r="AE270" s="259">
        <v>44544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44466</v>
      </c>
      <c r="AK270" s="273"/>
      <c r="AL270" s="273"/>
      <c r="AM270" s="266"/>
      <c r="AN270" s="273"/>
      <c r="AO270" s="265" t="s">
        <v>163</v>
      </c>
      <c r="AR270" s="484" t="str">
        <f t="shared" si="50"/>
        <v>6-6</v>
      </c>
      <c r="AS270" s="486" t="str">
        <f t="shared" si="51"/>
        <v/>
      </c>
      <c r="AT270" s="488" t="str">
        <f t="shared" si="52"/>
        <v/>
      </c>
      <c r="AU270" s="490" t="str">
        <f t="shared" si="53"/>
        <v/>
      </c>
      <c r="AV270" s="492" t="str">
        <f t="shared" si="54"/>
        <v/>
      </c>
      <c r="AW270" s="494" t="str">
        <f t="shared" si="55"/>
        <v/>
      </c>
      <c r="AX270" s="515" t="str">
        <f>IFERROR(VLOOKUP(功能_33[[#This Row],[功能代號]],SIT_FT_2021tmp!D:D,1,FALSE),"")</f>
        <v>L6064</v>
      </c>
      <c r="AY270" s="589">
        <v>44512</v>
      </c>
      <c r="AZ270" s="589">
        <v>44512</v>
      </c>
      <c r="BA270" s="515" t="s">
        <v>3007</v>
      </c>
      <c r="BB270" s="266" t="s">
        <v>3059</v>
      </c>
      <c r="BC270" s="596"/>
      <c r="BD270" s="265" t="str">
        <f t="shared" si="46"/>
        <v>6-6</v>
      </c>
      <c r="BE270" s="265" t="str">
        <f t="shared" si="47"/>
        <v/>
      </c>
      <c r="BF270" s="265" t="str">
        <f t="shared" si="48"/>
        <v/>
      </c>
      <c r="BG270" s="265" t="str">
        <f t="shared" si="49"/>
        <v/>
      </c>
    </row>
    <row r="271" spans="1:59" ht="13.5" x14ac:dyDescent="0.3">
      <c r="C271" s="266" t="s">
        <v>70</v>
      </c>
      <c r="D271" s="266" t="s">
        <v>2465</v>
      </c>
      <c r="E271" s="265" t="s">
        <v>2967</v>
      </c>
      <c r="F271" s="266" t="s">
        <v>2968</v>
      </c>
      <c r="G271" s="266" t="s">
        <v>2975</v>
      </c>
      <c r="H271" s="265" t="s">
        <v>166</v>
      </c>
      <c r="I271" s="265" t="s">
        <v>287</v>
      </c>
      <c r="J271" s="212" t="s">
        <v>2951</v>
      </c>
      <c r="K271" s="252" t="s">
        <v>2994</v>
      </c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44568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P271" s="214" t="s">
        <v>2604</v>
      </c>
      <c r="AR271" s="484" t="str">
        <f t="shared" ref="AR271" si="56">IF(COUNTA(AF271)=1,LEFT(D271,3),"")</f>
        <v>6-6</v>
      </c>
      <c r="AS271" s="486" t="str">
        <f t="shared" ref="AS271" si="57">IF(AND(COUNTA(O271)=1,COUNTA(P271)=1,COUNTA(AB271)=1,COUNTA(AE271)=1,COUNTA(AF271)=0),LEFT(D271,3),"")</f>
        <v/>
      </c>
      <c r="AT271" s="488" t="str">
        <f t="shared" ref="AT271" si="58">IF(AND(COUNTA(O271)=1,COUNTA(P271)=1,COUNTA(AB271)=1,COUNTA(AE271)=0,COUNTA(AF271)=0),LEFT(D271,3),"")</f>
        <v/>
      </c>
      <c r="AU271" s="490" t="str">
        <f t="shared" ref="AU271" si="59">IF(AND(COUNTA(P271)=0,COUNTA(AB271)=1),LEFT(D271,3),"")</f>
        <v/>
      </c>
      <c r="AV271" s="492" t="str">
        <f t="shared" ref="AV271" si="60">IF(AND(COUNTA(P271)=1,COUNTA(AB271)=0),LEFT(D271,3),"")</f>
        <v/>
      </c>
      <c r="AW271" s="494" t="str">
        <f t="shared" ref="AW271" si="61">IF(AND(COUNTA(P271)=0,COUNTA(AB271)=0),LEFT(D271,3),"")</f>
        <v/>
      </c>
      <c r="AX271" s="515" t="str">
        <f>IFERROR(VLOOKUP(功能_33[[#This Row],[功能代號]],SIT_FT_2021tmp!D:D,1,FALSE),"")</f>
        <v>L6069</v>
      </c>
      <c r="AY271" s="589">
        <v>44512</v>
      </c>
      <c r="AZ271" s="589">
        <v>44512</v>
      </c>
      <c r="BA271" s="515" t="s">
        <v>3007</v>
      </c>
      <c r="BB271" s="266" t="s">
        <v>3059</v>
      </c>
      <c r="BC271" s="596"/>
      <c r="BD271" s="265" t="str">
        <f t="shared" si="46"/>
        <v>6-6</v>
      </c>
      <c r="BE271" s="265" t="str">
        <f t="shared" si="47"/>
        <v/>
      </c>
      <c r="BF271" s="265" t="str">
        <f t="shared" si="48"/>
        <v/>
      </c>
      <c r="BG271" s="265" t="str">
        <f t="shared" si="49"/>
        <v/>
      </c>
    </row>
    <row r="272" spans="1:59" ht="13.5" x14ac:dyDescent="0.3">
      <c r="C272" s="266" t="s">
        <v>70</v>
      </c>
      <c r="D272" s="266" t="s">
        <v>2465</v>
      </c>
      <c r="E272" s="265" t="s">
        <v>564</v>
      </c>
      <c r="F272" s="266" t="s">
        <v>565</v>
      </c>
      <c r="G272" s="266"/>
      <c r="H272" s="265" t="s">
        <v>166</v>
      </c>
      <c r="I272" s="265" t="s">
        <v>287</v>
      </c>
      <c r="J272" s="212" t="s">
        <v>2855</v>
      </c>
      <c r="K272" s="212"/>
      <c r="L272" s="273">
        <v>44565</v>
      </c>
      <c r="M272" s="273">
        <v>44565</v>
      </c>
      <c r="N272" s="273">
        <v>44516</v>
      </c>
      <c r="O272" s="273">
        <v>44467</v>
      </c>
      <c r="P272" s="273">
        <v>44467</v>
      </c>
      <c r="Q272" s="265" t="s">
        <v>2</v>
      </c>
      <c r="R272" s="265" t="s">
        <v>8</v>
      </c>
      <c r="W272" s="265"/>
      <c r="Y272" s="265"/>
      <c r="Z272" s="265"/>
      <c r="AA272" s="266" t="str">
        <f>VLOOKUP(功能_33[[#This Row],[User]],SKL放款!A:G,7,FALSE)</f>
        <v>放款管理課</v>
      </c>
      <c r="AB272" s="273">
        <v>44533</v>
      </c>
      <c r="AC272" s="273" t="s">
        <v>168</v>
      </c>
      <c r="AD272" s="273">
        <v>44530</v>
      </c>
      <c r="AE272" s="273">
        <v>44530</v>
      </c>
      <c r="AF272" s="209">
        <v>44550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44467</v>
      </c>
      <c r="AK272" s="273"/>
      <c r="AL272" s="273"/>
      <c r="AM272" s="266"/>
      <c r="AN272" s="273"/>
      <c r="AO272" s="277" t="s">
        <v>566</v>
      </c>
      <c r="AP272" s="278" t="s">
        <v>567</v>
      </c>
      <c r="AR272" s="484" t="str">
        <f t="shared" si="50"/>
        <v>6-6</v>
      </c>
      <c r="AS272" s="486" t="str">
        <f t="shared" si="51"/>
        <v/>
      </c>
      <c r="AT272" s="488" t="str">
        <f t="shared" si="52"/>
        <v/>
      </c>
      <c r="AU272" s="490" t="str">
        <f t="shared" si="53"/>
        <v/>
      </c>
      <c r="AV272" s="492" t="str">
        <f t="shared" si="54"/>
        <v/>
      </c>
      <c r="AW272" s="494" t="str">
        <f t="shared" si="55"/>
        <v/>
      </c>
      <c r="AX272" s="515" t="str">
        <f>IFERROR(VLOOKUP(功能_33[[#This Row],[功能代號]],SIT_FT_2021tmp!D:D,1,FALSE),"")</f>
        <v>L6065</v>
      </c>
      <c r="AY272" s="589">
        <v>44512</v>
      </c>
      <c r="AZ272" s="589">
        <v>44512</v>
      </c>
      <c r="BA272" s="515" t="s">
        <v>3007</v>
      </c>
      <c r="BB272" s="266" t="s">
        <v>3060</v>
      </c>
      <c r="BC272" s="596"/>
      <c r="BD272" s="265" t="str">
        <f t="shared" si="46"/>
        <v>6-6</v>
      </c>
      <c r="BE272" s="265" t="str">
        <f t="shared" si="47"/>
        <v/>
      </c>
      <c r="BF272" s="265" t="str">
        <f t="shared" si="48"/>
        <v/>
      </c>
      <c r="BG272" s="265" t="str">
        <f t="shared" si="49"/>
        <v/>
      </c>
    </row>
    <row r="273" spans="3:59" ht="13.5" x14ac:dyDescent="0.3">
      <c r="C273" s="266" t="s">
        <v>66</v>
      </c>
      <c r="D273" s="266" t="s">
        <v>2481</v>
      </c>
      <c r="E273" s="265" t="s">
        <v>776</v>
      </c>
      <c r="F273" s="266" t="s">
        <v>777</v>
      </c>
      <c r="G273" s="266"/>
      <c r="H273" s="265" t="s">
        <v>166</v>
      </c>
      <c r="I273" s="265" t="s">
        <v>167</v>
      </c>
      <c r="J273" s="212" t="s">
        <v>2755</v>
      </c>
      <c r="K273" s="212"/>
      <c r="L273" s="273">
        <v>44558</v>
      </c>
      <c r="M273" s="273">
        <v>44558</v>
      </c>
      <c r="N273" s="273">
        <v>44491</v>
      </c>
      <c r="O273" s="273">
        <v>44498</v>
      </c>
      <c r="P273" s="273">
        <v>44537</v>
      </c>
      <c r="Q273" s="265" t="s">
        <v>2</v>
      </c>
      <c r="R273" s="265" t="s">
        <v>2679</v>
      </c>
      <c r="S273" s="252" t="s">
        <v>15</v>
      </c>
      <c r="W273" s="265"/>
      <c r="Y273" s="265"/>
      <c r="Z273" s="265"/>
      <c r="AA273" s="266" t="str">
        <f>VLOOKUP(功能_33[[#This Row],[User]],SKL放款!A:G,7,FALSE)</f>
        <v>放款服務課</v>
      </c>
      <c r="AB273" s="273">
        <v>44533</v>
      </c>
      <c r="AC273" s="273" t="s">
        <v>2394</v>
      </c>
      <c r="AD273" s="273">
        <v>44543</v>
      </c>
      <c r="AE273" s="273">
        <v>44544</v>
      </c>
      <c r="AF273" s="209">
        <v>44544</v>
      </c>
      <c r="AG273" s="273" t="s">
        <v>169</v>
      </c>
      <c r="AH273" s="273"/>
      <c r="AI273" s="323"/>
      <c r="AJ273" s="273">
        <f>IFERROR(IF(VLOOKUP(功能_33[[#This Row],[功能代號]],E:T,11,FALSE)=0,"",VLOOKUP(功能_33[[#This Row],[功能代號]],E:T,11,FALSE)),"")</f>
        <v>44498</v>
      </c>
      <c r="AK273" s="273"/>
      <c r="AL273" s="273"/>
      <c r="AM273" s="266"/>
      <c r="AN273" s="209" t="s">
        <v>778</v>
      </c>
      <c r="AO273" s="265" t="s">
        <v>779</v>
      </c>
      <c r="AP273" s="266" t="s">
        <v>780</v>
      </c>
      <c r="AR273" s="484" t="str">
        <f t="shared" si="50"/>
        <v>2-6</v>
      </c>
      <c r="AS273" s="486" t="str">
        <f t="shared" si="51"/>
        <v/>
      </c>
      <c r="AT273" s="488" t="str">
        <f t="shared" si="52"/>
        <v/>
      </c>
      <c r="AU273" s="490" t="str">
        <f t="shared" si="53"/>
        <v/>
      </c>
      <c r="AV273" s="492" t="str">
        <f t="shared" si="54"/>
        <v/>
      </c>
      <c r="AW273" s="494" t="str">
        <f t="shared" si="55"/>
        <v/>
      </c>
      <c r="AX273" s="515" t="str">
        <f>IFERROR(VLOOKUP(功能_33[[#This Row],[功能代號]],SIT_FT_2021tmp!D:D,1,FALSE),"")</f>
        <v/>
      </c>
      <c r="AY273" s="589">
        <v>44583</v>
      </c>
      <c r="BA273" s="515" t="s">
        <v>2453</v>
      </c>
      <c r="BB273" s="266" t="s">
        <v>2453</v>
      </c>
      <c r="BC273" s="596"/>
      <c r="BD273" s="266" t="str">
        <f t="shared" si="46"/>
        <v/>
      </c>
      <c r="BE273" s="266" t="str">
        <f t="shared" si="47"/>
        <v/>
      </c>
      <c r="BF273" s="266" t="str">
        <f t="shared" si="48"/>
        <v>2-6</v>
      </c>
      <c r="BG273" s="266" t="str">
        <f t="shared" si="49"/>
        <v/>
      </c>
    </row>
    <row r="274" spans="3:59" ht="13.5" x14ac:dyDescent="0.3">
      <c r="C274" s="266" t="s">
        <v>66</v>
      </c>
      <c r="D274" s="266" t="s">
        <v>2481</v>
      </c>
      <c r="E274" s="265" t="s">
        <v>781</v>
      </c>
      <c r="F274" s="266" t="s">
        <v>782</v>
      </c>
      <c r="G274" s="266"/>
      <c r="H274" s="265" t="s">
        <v>166</v>
      </c>
      <c r="I274" s="265" t="s">
        <v>167</v>
      </c>
      <c r="J274" s="212" t="s">
        <v>2755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107</v>
      </c>
      <c r="AD274" s="273">
        <v>44529</v>
      </c>
      <c r="AE274" s="273">
        <v>44529</v>
      </c>
      <c r="AF274" s="209">
        <v>44544</v>
      </c>
      <c r="AG274" s="273" t="s">
        <v>783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73">
        <v>44491</v>
      </c>
      <c r="AO274" s="265">
        <v>232</v>
      </c>
      <c r="AP274" s="266" t="s">
        <v>784</v>
      </c>
      <c r="AR274" s="484" t="str">
        <f t="shared" si="50"/>
        <v>2-6</v>
      </c>
      <c r="AS274" s="486" t="str">
        <f t="shared" si="51"/>
        <v/>
      </c>
      <c r="AT274" s="488" t="str">
        <f t="shared" si="52"/>
        <v/>
      </c>
      <c r="AU274" s="490" t="str">
        <f t="shared" si="53"/>
        <v/>
      </c>
      <c r="AV274" s="492" t="str">
        <f t="shared" si="54"/>
        <v/>
      </c>
      <c r="AW274" s="494" t="str">
        <f t="shared" si="55"/>
        <v/>
      </c>
      <c r="AX274" s="515" t="str">
        <f>IFERROR(VLOOKUP(功能_33[[#This Row],[功能代號]],SIT_FT_2021tmp!D:D,1,FALSE),"")</f>
        <v/>
      </c>
      <c r="AY274" s="589">
        <v>44583</v>
      </c>
      <c r="BA274" s="515" t="s">
        <v>2453</v>
      </c>
      <c r="BB274" s="266" t="s">
        <v>2453</v>
      </c>
      <c r="BC274" s="596"/>
      <c r="BD274" s="266" t="str">
        <f t="shared" si="46"/>
        <v/>
      </c>
      <c r="BE274" s="266" t="str">
        <f t="shared" si="47"/>
        <v/>
      </c>
      <c r="BF274" s="266" t="str">
        <f t="shared" si="48"/>
        <v>2-6</v>
      </c>
      <c r="BG274" s="266" t="str">
        <f t="shared" si="49"/>
        <v/>
      </c>
    </row>
    <row r="275" spans="3:59" ht="13.5" x14ac:dyDescent="0.3">
      <c r="C275" s="266" t="s">
        <v>66</v>
      </c>
      <c r="D275" s="266" t="s">
        <v>2481</v>
      </c>
      <c r="E275" s="265" t="s">
        <v>785</v>
      </c>
      <c r="F275" s="266" t="s">
        <v>786</v>
      </c>
      <c r="G275" s="266"/>
      <c r="H275" s="265" t="s">
        <v>166</v>
      </c>
      <c r="I275" s="265" t="s">
        <v>167</v>
      </c>
      <c r="J275" s="212" t="s">
        <v>2755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44498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168</v>
      </c>
      <c r="AD275" s="273">
        <v>44543</v>
      </c>
      <c r="AE275" s="273">
        <v>44544</v>
      </c>
      <c r="AF275" s="209">
        <v>44544</v>
      </c>
      <c r="AG275" s="273" t="s">
        <v>169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787</v>
      </c>
      <c r="AR275" s="484" t="str">
        <f t="shared" si="50"/>
        <v>2-6</v>
      </c>
      <c r="AS275" s="486" t="str">
        <f t="shared" si="51"/>
        <v/>
      </c>
      <c r="AT275" s="488" t="str">
        <f t="shared" si="52"/>
        <v/>
      </c>
      <c r="AU275" s="490" t="str">
        <f t="shared" si="53"/>
        <v/>
      </c>
      <c r="AV275" s="492" t="str">
        <f t="shared" si="54"/>
        <v/>
      </c>
      <c r="AW275" s="494" t="str">
        <f t="shared" si="55"/>
        <v/>
      </c>
      <c r="AX275" s="515" t="str">
        <f>IFERROR(VLOOKUP(功能_33[[#This Row],[功能代號]],SIT_FT_2021tmp!D:D,1,FALSE),"")</f>
        <v/>
      </c>
      <c r="AY275" s="589">
        <v>44583</v>
      </c>
      <c r="BA275" s="515" t="s">
        <v>2453</v>
      </c>
      <c r="BB275" s="266" t="s">
        <v>2453</v>
      </c>
      <c r="BC275" s="596"/>
      <c r="BD275" s="266" t="str">
        <f t="shared" si="46"/>
        <v/>
      </c>
      <c r="BE275" s="266" t="str">
        <f t="shared" si="47"/>
        <v/>
      </c>
      <c r="BF275" s="266" t="str">
        <f t="shared" si="48"/>
        <v>2-6</v>
      </c>
      <c r="BG275" s="266" t="str">
        <f t="shared" si="49"/>
        <v/>
      </c>
    </row>
    <row r="276" spans="3:59" ht="13.5" x14ac:dyDescent="0.3">
      <c r="C276" s="266" t="s">
        <v>66</v>
      </c>
      <c r="D276" s="266" t="s">
        <v>2481</v>
      </c>
      <c r="E276" s="265" t="s">
        <v>788</v>
      </c>
      <c r="F276" s="266" t="s">
        <v>789</v>
      </c>
      <c r="G276" s="266"/>
      <c r="H276" s="265" t="s">
        <v>166</v>
      </c>
      <c r="I276" s="265" t="s">
        <v>167</v>
      </c>
      <c r="J276" s="212" t="s">
        <v>2755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44537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233</v>
      </c>
      <c r="AP276" s="266" t="s">
        <v>790</v>
      </c>
      <c r="AR276" s="484" t="str">
        <f t="shared" si="50"/>
        <v>2-6</v>
      </c>
      <c r="AS276" s="486" t="str">
        <f t="shared" si="51"/>
        <v/>
      </c>
      <c r="AT276" s="488" t="str">
        <f t="shared" si="52"/>
        <v/>
      </c>
      <c r="AU276" s="490" t="str">
        <f t="shared" si="53"/>
        <v/>
      </c>
      <c r="AV276" s="492" t="str">
        <f t="shared" si="54"/>
        <v/>
      </c>
      <c r="AW276" s="494" t="str">
        <f t="shared" si="55"/>
        <v/>
      </c>
      <c r="AX276" s="515" t="str">
        <f>IFERROR(VLOOKUP(功能_33[[#This Row],[功能代號]],SIT_FT_2021tmp!D:D,1,FALSE),"")</f>
        <v/>
      </c>
      <c r="AY276" s="589">
        <v>44583</v>
      </c>
      <c r="BA276" s="515" t="s">
        <v>2453</v>
      </c>
      <c r="BB276" s="266" t="s">
        <v>2453</v>
      </c>
      <c r="BC276" s="596"/>
      <c r="BD276" s="266" t="str">
        <f t="shared" si="46"/>
        <v/>
      </c>
      <c r="BE276" s="266" t="str">
        <f t="shared" si="47"/>
        <v/>
      </c>
      <c r="BF276" s="266" t="str">
        <f t="shared" si="48"/>
        <v>2-6</v>
      </c>
      <c r="BG276" s="266" t="str">
        <f t="shared" si="49"/>
        <v/>
      </c>
    </row>
    <row r="277" spans="3:59" ht="13.5" x14ac:dyDescent="0.3">
      <c r="C277" s="266" t="s">
        <v>66</v>
      </c>
      <c r="D277" s="266" t="s">
        <v>2481</v>
      </c>
      <c r="E277" s="265" t="s">
        <v>791</v>
      </c>
      <c r="F277" s="266" t="s">
        <v>792</v>
      </c>
      <c r="G277" s="266"/>
      <c r="H277" s="265" t="s">
        <v>166</v>
      </c>
      <c r="I277" s="265" t="s">
        <v>167</v>
      </c>
      <c r="J277" s="212" t="s">
        <v>2755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44498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 t="s">
        <v>163</v>
      </c>
      <c r="AP277" s="265" t="s">
        <v>163</v>
      </c>
      <c r="AR277" s="484" t="str">
        <f t="shared" si="50"/>
        <v>2-6</v>
      </c>
      <c r="AS277" s="486" t="str">
        <f t="shared" si="51"/>
        <v/>
      </c>
      <c r="AT277" s="488" t="str">
        <f t="shared" si="52"/>
        <v/>
      </c>
      <c r="AU277" s="490" t="str">
        <f t="shared" si="53"/>
        <v/>
      </c>
      <c r="AV277" s="492" t="str">
        <f t="shared" si="54"/>
        <v/>
      </c>
      <c r="AW277" s="494" t="str">
        <f t="shared" si="55"/>
        <v/>
      </c>
      <c r="AX277" s="515" t="str">
        <f>IFERROR(VLOOKUP(功能_33[[#This Row],[功能代號]],SIT_FT_2021tmp!D:D,1,FALSE),"")</f>
        <v/>
      </c>
      <c r="AY277" s="589">
        <v>44583</v>
      </c>
      <c r="BA277" s="515" t="s">
        <v>2453</v>
      </c>
      <c r="BB277" s="266" t="s">
        <v>2453</v>
      </c>
      <c r="BC277" s="596"/>
      <c r="BD277" s="266" t="str">
        <f t="shared" si="46"/>
        <v/>
      </c>
      <c r="BE277" s="266" t="str">
        <f t="shared" si="47"/>
        <v/>
      </c>
      <c r="BF277" s="266" t="str">
        <f t="shared" si="48"/>
        <v>2-6</v>
      </c>
      <c r="BG277" s="266" t="str">
        <f t="shared" si="49"/>
        <v/>
      </c>
    </row>
    <row r="278" spans="3:59" ht="13.5" x14ac:dyDescent="0.3">
      <c r="C278" s="266" t="s">
        <v>66</v>
      </c>
      <c r="D278" s="266" t="s">
        <v>2481</v>
      </c>
      <c r="E278" s="265" t="s">
        <v>793</v>
      </c>
      <c r="F278" s="266" t="s">
        <v>794</v>
      </c>
      <c r="G278" s="266"/>
      <c r="H278" s="265" t="s">
        <v>166</v>
      </c>
      <c r="I278" s="265" t="s">
        <v>167</v>
      </c>
      <c r="J278" s="212" t="s">
        <v>2755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44537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>
        <v>233</v>
      </c>
      <c r="AP278" s="266" t="s">
        <v>795</v>
      </c>
      <c r="AR278" s="484" t="str">
        <f t="shared" si="50"/>
        <v>2-6</v>
      </c>
      <c r="AS278" s="486" t="str">
        <f t="shared" si="51"/>
        <v/>
      </c>
      <c r="AT278" s="488" t="str">
        <f t="shared" si="52"/>
        <v/>
      </c>
      <c r="AU278" s="490" t="str">
        <f t="shared" si="53"/>
        <v/>
      </c>
      <c r="AV278" s="492" t="str">
        <f t="shared" si="54"/>
        <v/>
      </c>
      <c r="AW278" s="494" t="str">
        <f t="shared" si="55"/>
        <v/>
      </c>
      <c r="AX278" s="515" t="str">
        <f>IFERROR(VLOOKUP(功能_33[[#This Row],[功能代號]],SIT_FT_2021tmp!D:D,1,FALSE),"")</f>
        <v/>
      </c>
      <c r="AY278" s="589">
        <v>44583</v>
      </c>
      <c r="BA278" s="515" t="s">
        <v>2453</v>
      </c>
      <c r="BB278" s="266" t="s">
        <v>2453</v>
      </c>
      <c r="BC278" s="596"/>
      <c r="BD278" s="266" t="str">
        <f t="shared" si="46"/>
        <v/>
      </c>
      <c r="BE278" s="266" t="str">
        <f t="shared" si="47"/>
        <v/>
      </c>
      <c r="BF278" s="266" t="str">
        <f t="shared" si="48"/>
        <v>2-6</v>
      </c>
      <c r="BG278" s="266" t="str">
        <f t="shared" si="49"/>
        <v/>
      </c>
    </row>
    <row r="279" spans="3:59" ht="27" x14ac:dyDescent="0.3">
      <c r="C279" s="266" t="s">
        <v>68</v>
      </c>
      <c r="D279" s="266" t="s">
        <v>796</v>
      </c>
      <c r="E279" s="265" t="s">
        <v>797</v>
      </c>
      <c r="F279" s="266" t="s">
        <v>798</v>
      </c>
      <c r="G279" s="266"/>
      <c r="H279" s="265" t="s">
        <v>166</v>
      </c>
      <c r="I279" s="265" t="s">
        <v>2433</v>
      </c>
      <c r="J279" s="212" t="s">
        <v>2587</v>
      </c>
      <c r="K279" s="212"/>
      <c r="L279" s="273">
        <v>44582</v>
      </c>
      <c r="M279" s="273">
        <v>44575</v>
      </c>
      <c r="N279" s="273">
        <v>44490</v>
      </c>
      <c r="O279" s="273">
        <v>44490</v>
      </c>
      <c r="P279" s="273">
        <v>44533</v>
      </c>
      <c r="Q279" s="265" t="s">
        <v>1</v>
      </c>
      <c r="R279" s="265" t="s">
        <v>145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44531</v>
      </c>
      <c r="AE279" s="273">
        <v>44531</v>
      </c>
      <c r="AF279" s="209">
        <v>44539</v>
      </c>
      <c r="AG279" s="273"/>
      <c r="AH279" s="273"/>
      <c r="AI279" s="323"/>
      <c r="AJ279" s="273">
        <f>IFERROR(IF(VLOOKUP(功能_33[[#This Row],[功能代號]],E:T,11,FALSE)=0,"",VLOOKUP(功能_33[[#This Row],[功能代號]],E:T,11,FALSE)),"")</f>
        <v>44490</v>
      </c>
      <c r="AK279" s="273"/>
      <c r="AL279" s="273"/>
      <c r="AM279" s="266"/>
      <c r="AN279" s="273"/>
      <c r="AO279" s="282" t="s">
        <v>2650</v>
      </c>
      <c r="AP279" s="266" t="s">
        <v>2651</v>
      </c>
      <c r="AR279" s="484" t="str">
        <f t="shared" si="50"/>
        <v>4-3</v>
      </c>
      <c r="AS279" s="486" t="str">
        <f t="shared" si="51"/>
        <v/>
      </c>
      <c r="AT279" s="488" t="str">
        <f t="shared" si="52"/>
        <v/>
      </c>
      <c r="AU279" s="490" t="str">
        <f t="shared" si="53"/>
        <v/>
      </c>
      <c r="AV279" s="492" t="str">
        <f t="shared" si="54"/>
        <v/>
      </c>
      <c r="AW279" s="494" t="str">
        <f t="shared" si="55"/>
        <v/>
      </c>
      <c r="AX279" s="515" t="str">
        <f>IFERROR(VLOOKUP(功能_33[[#This Row],[功能代號]],SIT_FT_2021tmp!D:D,1,FALSE),"")</f>
        <v>L4322</v>
      </c>
      <c r="AY279" s="589">
        <v>44550</v>
      </c>
      <c r="AZ279" s="589">
        <v>44550</v>
      </c>
      <c r="BA279" s="515" t="s">
        <v>3007</v>
      </c>
      <c r="BB279" s="266" t="s">
        <v>3027</v>
      </c>
      <c r="BC279" s="596"/>
      <c r="BD279" s="265" t="str">
        <f t="shared" si="46"/>
        <v>4-3</v>
      </c>
      <c r="BE279" s="265" t="str">
        <f t="shared" si="47"/>
        <v/>
      </c>
      <c r="BF279" s="265" t="str">
        <f t="shared" si="48"/>
        <v/>
      </c>
      <c r="BG279" s="265" t="str">
        <f t="shared" si="49"/>
        <v/>
      </c>
    </row>
    <row r="280" spans="3:59" ht="40.5" x14ac:dyDescent="0.3">
      <c r="C280" s="266" t="s">
        <v>68</v>
      </c>
      <c r="D280" s="266" t="s">
        <v>796</v>
      </c>
      <c r="E280" s="265" t="s">
        <v>799</v>
      </c>
      <c r="F280" s="266" t="s">
        <v>800</v>
      </c>
      <c r="G280" s="266"/>
      <c r="H280" s="265" t="s">
        <v>166</v>
      </c>
      <c r="I280" s="265" t="s">
        <v>2433</v>
      </c>
      <c r="J280" s="212" t="s">
        <v>2587</v>
      </c>
      <c r="K280" s="212"/>
      <c r="L280" s="273">
        <v>44583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107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2652</v>
      </c>
      <c r="AP280" s="206" t="s">
        <v>2653</v>
      </c>
      <c r="AR280" s="484" t="str">
        <f t="shared" si="50"/>
        <v>4-3</v>
      </c>
      <c r="AS280" s="486" t="str">
        <f t="shared" si="51"/>
        <v/>
      </c>
      <c r="AT280" s="488" t="str">
        <f t="shared" si="52"/>
        <v/>
      </c>
      <c r="AU280" s="490" t="str">
        <f t="shared" si="53"/>
        <v/>
      </c>
      <c r="AV280" s="492" t="str">
        <f t="shared" si="54"/>
        <v/>
      </c>
      <c r="AW280" s="494" t="str">
        <f t="shared" si="55"/>
        <v/>
      </c>
      <c r="AX280" s="515" t="str">
        <f>IFERROR(VLOOKUP(功能_33[[#This Row],[功能代號]],SIT_FT_2021tmp!D:D,1,FALSE),"")</f>
        <v>L4320</v>
      </c>
      <c r="AY280" s="589">
        <v>44550</v>
      </c>
      <c r="AZ280" s="589">
        <v>44550</v>
      </c>
      <c r="BA280" s="515" t="s">
        <v>3007</v>
      </c>
      <c r="BB280" s="266" t="s">
        <v>3027</v>
      </c>
      <c r="BC280" s="596"/>
      <c r="BD280" s="265" t="str">
        <f t="shared" si="46"/>
        <v>4-3</v>
      </c>
      <c r="BE280" s="265" t="str">
        <f t="shared" si="47"/>
        <v/>
      </c>
      <c r="BF280" s="265" t="str">
        <f t="shared" si="48"/>
        <v/>
      </c>
      <c r="BG280" s="265" t="str">
        <f t="shared" si="49"/>
        <v/>
      </c>
    </row>
    <row r="281" spans="3:59" ht="13.5" x14ac:dyDescent="0.3">
      <c r="C281" s="266" t="s">
        <v>68</v>
      </c>
      <c r="D281" s="266" t="s">
        <v>796</v>
      </c>
      <c r="E281" s="265" t="s">
        <v>801</v>
      </c>
      <c r="F281" s="266" t="s">
        <v>802</v>
      </c>
      <c r="G281" s="266"/>
      <c r="H281" s="265" t="s">
        <v>166</v>
      </c>
      <c r="I281" s="265" t="s">
        <v>2433</v>
      </c>
      <c r="J281" s="212" t="s">
        <v>2587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65" t="s">
        <v>2604</v>
      </c>
      <c r="AP281" s="265" t="s">
        <v>2604</v>
      </c>
      <c r="AR281" s="484" t="str">
        <f t="shared" si="50"/>
        <v>4-3</v>
      </c>
      <c r="AS281" s="486" t="str">
        <f t="shared" si="51"/>
        <v/>
      </c>
      <c r="AT281" s="488" t="str">
        <f t="shared" si="52"/>
        <v/>
      </c>
      <c r="AU281" s="490" t="str">
        <f t="shared" si="53"/>
        <v/>
      </c>
      <c r="AV281" s="492" t="str">
        <f t="shared" si="54"/>
        <v/>
      </c>
      <c r="AW281" s="494" t="str">
        <f t="shared" si="55"/>
        <v/>
      </c>
      <c r="AX281" s="515" t="str">
        <f>IFERROR(VLOOKUP(功能_33[[#This Row],[功能代號]],SIT_FT_2021tmp!D:D,1,FALSE),"")</f>
        <v>L4031</v>
      </c>
      <c r="AY281" s="589">
        <v>44550</v>
      </c>
      <c r="AZ281" s="589">
        <v>44550</v>
      </c>
      <c r="BA281" s="515" t="s">
        <v>3007</v>
      </c>
      <c r="BB281" s="266" t="s">
        <v>3027</v>
      </c>
      <c r="BC281" s="596"/>
      <c r="BD281" s="265" t="str">
        <f t="shared" si="46"/>
        <v>4-3</v>
      </c>
      <c r="BE281" s="265" t="str">
        <f t="shared" si="47"/>
        <v/>
      </c>
      <c r="BF281" s="265" t="str">
        <f t="shared" si="48"/>
        <v/>
      </c>
      <c r="BG281" s="265" t="str">
        <f t="shared" si="49"/>
        <v/>
      </c>
    </row>
    <row r="282" spans="3:59" ht="27" x14ac:dyDescent="0.3">
      <c r="C282" s="266" t="s">
        <v>68</v>
      </c>
      <c r="D282" s="266" t="s">
        <v>796</v>
      </c>
      <c r="E282" s="265" t="s">
        <v>803</v>
      </c>
      <c r="F282" s="266" t="s">
        <v>804</v>
      </c>
      <c r="G282" s="266"/>
      <c r="H282" s="265" t="s">
        <v>166</v>
      </c>
      <c r="I282" s="265" t="s">
        <v>2433</v>
      </c>
      <c r="J282" s="212" t="s">
        <v>2587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82" t="s">
        <v>2654</v>
      </c>
      <c r="AP282" s="206" t="s">
        <v>2655</v>
      </c>
      <c r="AR282" s="484" t="str">
        <f t="shared" si="50"/>
        <v>4-3</v>
      </c>
      <c r="AS282" s="486" t="str">
        <f t="shared" si="51"/>
        <v/>
      </c>
      <c r="AT282" s="488" t="str">
        <f t="shared" si="52"/>
        <v/>
      </c>
      <c r="AU282" s="490" t="str">
        <f t="shared" si="53"/>
        <v/>
      </c>
      <c r="AV282" s="492" t="str">
        <f t="shared" si="54"/>
        <v/>
      </c>
      <c r="AW282" s="494" t="str">
        <f t="shared" si="55"/>
        <v/>
      </c>
      <c r="AX282" s="515" t="str">
        <f>IFERROR(VLOOKUP(功能_33[[#This Row],[功能代號]],SIT_FT_2021tmp!D:D,1,FALSE),"")</f>
        <v>L4321</v>
      </c>
      <c r="AY282" s="589">
        <v>44550</v>
      </c>
      <c r="AZ282" s="589">
        <v>44550</v>
      </c>
      <c r="BA282" s="515" t="s">
        <v>3007</v>
      </c>
      <c r="BB282" s="266" t="s">
        <v>3027</v>
      </c>
      <c r="BC282" s="596"/>
      <c r="BD282" s="265" t="str">
        <f t="shared" si="46"/>
        <v>4-3</v>
      </c>
      <c r="BE282" s="265" t="str">
        <f t="shared" si="47"/>
        <v/>
      </c>
      <c r="BF282" s="265" t="str">
        <f t="shared" si="48"/>
        <v/>
      </c>
      <c r="BG282" s="265" t="str">
        <f t="shared" si="49"/>
        <v/>
      </c>
    </row>
    <row r="283" spans="3:59" ht="13.5" x14ac:dyDescent="0.3">
      <c r="C283" s="266" t="s">
        <v>68</v>
      </c>
      <c r="D283" s="266" t="s">
        <v>796</v>
      </c>
      <c r="E283" s="265" t="s">
        <v>805</v>
      </c>
      <c r="F283" s="266" t="s">
        <v>806</v>
      </c>
      <c r="G283" s="266" t="s">
        <v>807</v>
      </c>
      <c r="H283" s="265" t="s">
        <v>166</v>
      </c>
      <c r="I283" s="265" t="s">
        <v>2433</v>
      </c>
      <c r="J283" s="212" t="s">
        <v>2587</v>
      </c>
      <c r="K283" s="212"/>
      <c r="L283" s="273">
        <v>44582</v>
      </c>
      <c r="M283" s="273">
        <v>44579</v>
      </c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168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65" t="s">
        <v>2604</v>
      </c>
      <c r="AP283" s="265" t="s">
        <v>2604</v>
      </c>
      <c r="AR283" s="484" t="str">
        <f t="shared" si="50"/>
        <v>4-3</v>
      </c>
      <c r="AS283" s="486" t="str">
        <f t="shared" si="51"/>
        <v/>
      </c>
      <c r="AT283" s="488" t="str">
        <f t="shared" si="52"/>
        <v/>
      </c>
      <c r="AU283" s="490" t="str">
        <f t="shared" si="53"/>
        <v/>
      </c>
      <c r="AV283" s="492" t="str">
        <f t="shared" si="54"/>
        <v/>
      </c>
      <c r="AW283" s="494" t="str">
        <f t="shared" si="55"/>
        <v/>
      </c>
      <c r="AX283" s="515" t="str">
        <f>IFERROR(VLOOKUP(功能_33[[#This Row],[功能代號]],SIT_FT_2021tmp!D:D,1,FALSE),"")</f>
        <v>L4325</v>
      </c>
      <c r="AY283" s="589">
        <v>44551</v>
      </c>
      <c r="AZ283" s="589">
        <v>44551</v>
      </c>
      <c r="BA283" s="515" t="s">
        <v>3007</v>
      </c>
      <c r="BB283" s="266" t="s">
        <v>3061</v>
      </c>
      <c r="BC283" s="596"/>
      <c r="BD283" s="265" t="str">
        <f t="shared" si="46"/>
        <v>4-3</v>
      </c>
      <c r="BE283" s="265" t="str">
        <f t="shared" si="47"/>
        <v/>
      </c>
      <c r="BF283" s="265" t="str">
        <f t="shared" si="48"/>
        <v/>
      </c>
      <c r="BG283" s="265" t="str">
        <f t="shared" si="49"/>
        <v/>
      </c>
    </row>
    <row r="284" spans="3:59" ht="13.5" x14ac:dyDescent="0.3">
      <c r="C284" s="266" t="s">
        <v>68</v>
      </c>
      <c r="D284" s="266" t="s">
        <v>796</v>
      </c>
      <c r="E284" s="265" t="s">
        <v>808</v>
      </c>
      <c r="F284" s="266" t="s">
        <v>809</v>
      </c>
      <c r="G284" s="266"/>
      <c r="H284" s="265" t="s">
        <v>166</v>
      </c>
      <c r="I284" s="265" t="s">
        <v>2433</v>
      </c>
      <c r="J284" s="212" t="s">
        <v>2587</v>
      </c>
      <c r="K284" s="212"/>
      <c r="L284" s="273">
        <v>44583</v>
      </c>
      <c r="M284" s="273">
        <v>44575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107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2604</v>
      </c>
      <c r="AP284" s="265" t="s">
        <v>2604</v>
      </c>
      <c r="AR284" s="484" t="str">
        <f t="shared" si="50"/>
        <v>4-3</v>
      </c>
      <c r="AS284" s="486" t="str">
        <f t="shared" si="51"/>
        <v/>
      </c>
      <c r="AT284" s="488" t="str">
        <f t="shared" si="52"/>
        <v/>
      </c>
      <c r="AU284" s="490" t="str">
        <f t="shared" si="53"/>
        <v/>
      </c>
      <c r="AV284" s="492" t="str">
        <f t="shared" si="54"/>
        <v/>
      </c>
      <c r="AW284" s="494" t="str">
        <f t="shared" si="55"/>
        <v/>
      </c>
      <c r="AX284" s="515" t="str">
        <f>IFERROR(VLOOKUP(功能_33[[#This Row],[功能代號]],SIT_FT_2021tmp!D:D,1,FALSE),"")</f>
        <v>L4931</v>
      </c>
      <c r="AY284" s="589">
        <v>44550</v>
      </c>
      <c r="AZ284" s="589">
        <v>44550</v>
      </c>
      <c r="BA284" s="515" t="s">
        <v>3007</v>
      </c>
      <c r="BB284" s="266" t="s">
        <v>3027</v>
      </c>
      <c r="BC284" s="596"/>
      <c r="BD284" s="265" t="str">
        <f t="shared" si="46"/>
        <v>4-3</v>
      </c>
      <c r="BE284" s="265" t="str">
        <f t="shared" si="47"/>
        <v/>
      </c>
      <c r="BF284" s="265" t="str">
        <f t="shared" si="48"/>
        <v/>
      </c>
      <c r="BG284" s="265" t="str">
        <f t="shared" si="49"/>
        <v/>
      </c>
    </row>
    <row r="285" spans="3:59" ht="27" x14ac:dyDescent="0.3">
      <c r="C285" s="266" t="s">
        <v>68</v>
      </c>
      <c r="D285" s="266" t="s">
        <v>796</v>
      </c>
      <c r="E285" s="265" t="s">
        <v>810</v>
      </c>
      <c r="F285" s="266" t="s">
        <v>811</v>
      </c>
      <c r="G285" s="266"/>
      <c r="H285" s="265" t="s">
        <v>166</v>
      </c>
      <c r="I285" s="265" t="s">
        <v>2433</v>
      </c>
      <c r="J285" s="212" t="s">
        <v>2587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168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82" t="s">
        <v>2656</v>
      </c>
      <c r="AP285" s="266" t="s">
        <v>2657</v>
      </c>
      <c r="AR285" s="484" t="str">
        <f t="shared" si="50"/>
        <v>4-3</v>
      </c>
      <c r="AS285" s="486" t="str">
        <f t="shared" si="51"/>
        <v/>
      </c>
      <c r="AT285" s="488" t="str">
        <f t="shared" si="52"/>
        <v/>
      </c>
      <c r="AU285" s="490" t="str">
        <f t="shared" si="53"/>
        <v/>
      </c>
      <c r="AV285" s="492" t="str">
        <f t="shared" si="54"/>
        <v/>
      </c>
      <c r="AW285" s="494" t="str">
        <f t="shared" si="55"/>
        <v/>
      </c>
      <c r="AX285" s="515" t="str">
        <f>IFERROR(VLOOKUP(功能_33[[#This Row],[功能代號]],SIT_FT_2021tmp!D:D,1,FALSE),"")</f>
        <v>L4721</v>
      </c>
      <c r="AY285" s="589">
        <v>44550</v>
      </c>
      <c r="AZ285" s="589">
        <v>44550</v>
      </c>
      <c r="BA285" s="515" t="s">
        <v>3007</v>
      </c>
      <c r="BB285" s="266" t="s">
        <v>3027</v>
      </c>
      <c r="BC285" s="596"/>
      <c r="BD285" s="265" t="str">
        <f t="shared" si="46"/>
        <v>4-3</v>
      </c>
      <c r="BE285" s="265" t="str">
        <f t="shared" si="47"/>
        <v/>
      </c>
      <c r="BF285" s="265" t="str">
        <f t="shared" si="48"/>
        <v/>
      </c>
      <c r="BG285" s="265" t="str">
        <f t="shared" si="49"/>
        <v/>
      </c>
    </row>
    <row r="286" spans="3:59" ht="13.5" x14ac:dyDescent="0.3">
      <c r="C286" s="266" t="s">
        <v>68</v>
      </c>
      <c r="D286" s="266" t="s">
        <v>796</v>
      </c>
      <c r="E286" s="265" t="s">
        <v>812</v>
      </c>
      <c r="F286" s="266" t="s">
        <v>813</v>
      </c>
      <c r="G286" s="266"/>
      <c r="H286" s="265" t="s">
        <v>166</v>
      </c>
      <c r="I286" s="265" t="s">
        <v>2433</v>
      </c>
      <c r="J286" s="212" t="s">
        <v>2862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107</v>
      </c>
      <c r="AD286" s="273">
        <v>44531</v>
      </c>
      <c r="AE286" s="273">
        <v>44531</v>
      </c>
      <c r="AF286" s="209">
        <v>44550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65" t="s">
        <v>2604</v>
      </c>
      <c r="AP286" s="265" t="s">
        <v>2604</v>
      </c>
      <c r="AR286" s="484" t="str">
        <f t="shared" si="50"/>
        <v>4-3</v>
      </c>
      <c r="AS286" s="486" t="str">
        <f t="shared" si="51"/>
        <v/>
      </c>
      <c r="AT286" s="488" t="str">
        <f t="shared" si="52"/>
        <v/>
      </c>
      <c r="AU286" s="490" t="str">
        <f t="shared" si="53"/>
        <v/>
      </c>
      <c r="AV286" s="492" t="str">
        <f t="shared" si="54"/>
        <v/>
      </c>
      <c r="AW286" s="494" t="str">
        <f t="shared" si="55"/>
        <v/>
      </c>
      <c r="AX286" s="515" t="str">
        <f>IFERROR(VLOOKUP(功能_33[[#This Row],[功能代號]],SIT_FT_2021tmp!D:D,1,FALSE),"")</f>
        <v>L4030</v>
      </c>
      <c r="AY286" s="589">
        <v>44545</v>
      </c>
      <c r="AZ286" s="589">
        <v>44545</v>
      </c>
      <c r="BA286" s="515" t="s">
        <v>3007</v>
      </c>
      <c r="BB286" s="266" t="s">
        <v>3028</v>
      </c>
      <c r="BC286" s="596"/>
      <c r="BD286" s="265" t="str">
        <f t="shared" si="46"/>
        <v>4-3</v>
      </c>
      <c r="BE286" s="265" t="str">
        <f t="shared" si="47"/>
        <v/>
      </c>
      <c r="BF286" s="265" t="str">
        <f t="shared" si="48"/>
        <v/>
      </c>
      <c r="BG286" s="265" t="str">
        <f t="shared" si="49"/>
        <v/>
      </c>
    </row>
    <row r="287" spans="3:59" ht="13.5" x14ac:dyDescent="0.3">
      <c r="C287" s="266" t="s">
        <v>70</v>
      </c>
      <c r="D287" s="266" t="s">
        <v>2465</v>
      </c>
      <c r="E287" s="265" t="s">
        <v>569</v>
      </c>
      <c r="F287" s="266" t="s">
        <v>570</v>
      </c>
      <c r="G287" s="266"/>
      <c r="H287" s="265" t="s">
        <v>166</v>
      </c>
      <c r="I287" s="265" t="s">
        <v>287</v>
      </c>
      <c r="J287" s="212" t="s">
        <v>2855</v>
      </c>
      <c r="K287" s="212"/>
      <c r="L287" s="273">
        <v>44565</v>
      </c>
      <c r="M287" s="273">
        <v>44565</v>
      </c>
      <c r="N287" s="273">
        <v>44516</v>
      </c>
      <c r="O287" s="273">
        <v>44467</v>
      </c>
      <c r="P287" s="273">
        <v>44467</v>
      </c>
      <c r="Q287" s="265" t="s">
        <v>2</v>
      </c>
      <c r="R287" s="265" t="s">
        <v>145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168</v>
      </c>
      <c r="AD287" s="273">
        <v>44529</v>
      </c>
      <c r="AE287" s="273">
        <v>44529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44467</v>
      </c>
      <c r="AK287" s="273"/>
      <c r="AL287" s="273"/>
      <c r="AM287" s="266"/>
      <c r="AN287" s="273"/>
      <c r="AO287" s="277" t="s">
        <v>571</v>
      </c>
      <c r="AP287" s="278" t="s">
        <v>572</v>
      </c>
      <c r="AR287" s="484" t="str">
        <f t="shared" si="50"/>
        <v>6-6</v>
      </c>
      <c r="AS287" s="486" t="str">
        <f t="shared" si="51"/>
        <v/>
      </c>
      <c r="AT287" s="488" t="str">
        <f t="shared" si="52"/>
        <v/>
      </c>
      <c r="AU287" s="490" t="str">
        <f t="shared" si="53"/>
        <v/>
      </c>
      <c r="AV287" s="492" t="str">
        <f t="shared" si="54"/>
        <v/>
      </c>
      <c r="AW287" s="494" t="str">
        <f t="shared" si="55"/>
        <v/>
      </c>
      <c r="AX287" s="515" t="str">
        <f>IFERROR(VLOOKUP(功能_33[[#This Row],[功能代號]],SIT_FT_2021tmp!D:D,1,FALSE),"")</f>
        <v>L6066</v>
      </c>
      <c r="AY287" s="589">
        <v>44512</v>
      </c>
      <c r="AZ287" s="589">
        <v>44512</v>
      </c>
      <c r="BA287" s="515" t="s">
        <v>3007</v>
      </c>
      <c r="BB287" s="266" t="s">
        <v>3062</v>
      </c>
      <c r="BC287" s="596"/>
      <c r="BD287" s="265" t="str">
        <f t="shared" si="46"/>
        <v>6-6</v>
      </c>
      <c r="BE287" s="265" t="str">
        <f t="shared" si="47"/>
        <v/>
      </c>
      <c r="BF287" s="265" t="str">
        <f t="shared" si="48"/>
        <v/>
      </c>
      <c r="BG287" s="265" t="str">
        <f t="shared" si="49"/>
        <v/>
      </c>
    </row>
    <row r="288" spans="3:59" ht="13.5" x14ac:dyDescent="0.3">
      <c r="C288" s="266" t="s">
        <v>70</v>
      </c>
      <c r="D288" s="266" t="s">
        <v>2465</v>
      </c>
      <c r="E288" s="265" t="s">
        <v>544</v>
      </c>
      <c r="F288" s="266" t="s">
        <v>545</v>
      </c>
      <c r="G288" s="266"/>
      <c r="H288" s="265" t="s">
        <v>166</v>
      </c>
      <c r="I288" s="265" t="s">
        <v>287</v>
      </c>
      <c r="J288" s="212" t="s">
        <v>2855</v>
      </c>
      <c r="K288" s="212"/>
      <c r="L288" s="273">
        <v>44566</v>
      </c>
      <c r="M288" s="273">
        <v>44566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539</v>
      </c>
      <c r="W288" s="265"/>
      <c r="Y288" s="265"/>
      <c r="Z288" s="265"/>
      <c r="AA288" s="266" t="str">
        <f>VLOOKUP(功能_33[[#This Row],[User]],SKL放款!A:G,7,FALSE)</f>
        <v>放款審查課</v>
      </c>
      <c r="AB288" s="273">
        <v>44533</v>
      </c>
      <c r="AC288" s="273" t="s">
        <v>168</v>
      </c>
      <c r="AD288" s="273">
        <v>44467</v>
      </c>
      <c r="AE288" s="273">
        <v>44467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546</v>
      </c>
      <c r="AP288" s="278" t="s">
        <v>547</v>
      </c>
      <c r="AR288" s="484" t="str">
        <f t="shared" si="50"/>
        <v>6-6</v>
      </c>
      <c r="AS288" s="486" t="str">
        <f t="shared" si="51"/>
        <v/>
      </c>
      <c r="AT288" s="488" t="str">
        <f t="shared" si="52"/>
        <v/>
      </c>
      <c r="AU288" s="490" t="str">
        <f t="shared" si="53"/>
        <v/>
      </c>
      <c r="AV288" s="492" t="str">
        <f t="shared" si="54"/>
        <v/>
      </c>
      <c r="AW288" s="494" t="str">
        <f t="shared" si="55"/>
        <v/>
      </c>
      <c r="AX288" s="515" t="str">
        <f>IFERROR(VLOOKUP(功能_33[[#This Row],[功能代號]],SIT_FT_2021tmp!D:D,1,FALSE),"")</f>
        <v>L6067</v>
      </c>
      <c r="AY288" s="589">
        <v>44517</v>
      </c>
      <c r="AZ288" s="589">
        <v>44517</v>
      </c>
      <c r="BA288" s="515" t="s">
        <v>3007</v>
      </c>
      <c r="BB288" s="266" t="s">
        <v>3063</v>
      </c>
      <c r="BC288" s="596"/>
      <c r="BD288" s="265" t="str">
        <f t="shared" si="46"/>
        <v>6-6</v>
      </c>
      <c r="BE288" s="265" t="str">
        <f t="shared" si="47"/>
        <v/>
      </c>
      <c r="BF288" s="265" t="str">
        <f t="shared" si="48"/>
        <v/>
      </c>
      <c r="BG288" s="265" t="str">
        <f t="shared" si="49"/>
        <v/>
      </c>
    </row>
    <row r="289" spans="1:59" ht="13.5" x14ac:dyDescent="0.3">
      <c r="C289" s="266" t="s">
        <v>70</v>
      </c>
      <c r="D289" s="408" t="s">
        <v>2465</v>
      </c>
      <c r="E289" s="265" t="s">
        <v>1078</v>
      </c>
      <c r="F289" s="252" t="s">
        <v>1079</v>
      </c>
      <c r="G289" s="266"/>
      <c r="H289" s="265" t="s">
        <v>166</v>
      </c>
      <c r="I289" s="265" t="s">
        <v>287</v>
      </c>
      <c r="J289" s="212" t="s">
        <v>2855</v>
      </c>
      <c r="K289" s="212"/>
      <c r="L289" s="273">
        <v>44566</v>
      </c>
      <c r="M289" s="273">
        <v>44566</v>
      </c>
      <c r="N289" s="273">
        <v>44529</v>
      </c>
      <c r="O289" s="273">
        <v>44533</v>
      </c>
      <c r="P289" s="273">
        <v>44537</v>
      </c>
      <c r="Q289" s="265" t="s">
        <v>6</v>
      </c>
      <c r="R289" s="265" t="s">
        <v>5</v>
      </c>
      <c r="W289" s="265"/>
      <c r="Y289" s="265"/>
      <c r="Z289" s="265"/>
      <c r="AA289" s="266" t="str">
        <f>VLOOKUP(功能_33[[#This Row],[User]],SKL放款!A:G,7,FALSE)</f>
        <v>放款服務課</v>
      </c>
      <c r="AB289" s="273">
        <v>44533</v>
      </c>
      <c r="AC289" s="273" t="s">
        <v>2557</v>
      </c>
      <c r="AD289" s="273"/>
      <c r="AE289" s="273">
        <v>44533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44533</v>
      </c>
      <c r="AK289" s="273"/>
      <c r="AL289" s="273"/>
      <c r="AM289" s="266"/>
      <c r="AN289" s="273"/>
      <c r="AO289" s="265" t="s">
        <v>163</v>
      </c>
      <c r="AR289" s="484" t="str">
        <f t="shared" si="50"/>
        <v>6-6</v>
      </c>
      <c r="AS289" s="486" t="str">
        <f t="shared" si="51"/>
        <v/>
      </c>
      <c r="AT289" s="488" t="str">
        <f t="shared" si="52"/>
        <v/>
      </c>
      <c r="AU289" s="490" t="str">
        <f t="shared" si="53"/>
        <v/>
      </c>
      <c r="AV289" s="492" t="str">
        <f t="shared" si="54"/>
        <v/>
      </c>
      <c r="AW289" s="494" t="str">
        <f t="shared" si="55"/>
        <v/>
      </c>
      <c r="AX289" s="515" t="str">
        <f>IFERROR(VLOOKUP(功能_33[[#This Row],[功能代號]],SIT_FT_2021tmp!D:D,1,FALSE),"")</f>
        <v>L6068</v>
      </c>
      <c r="AY289" s="589">
        <v>44512</v>
      </c>
      <c r="AZ289" s="589">
        <v>44512</v>
      </c>
      <c r="BA289" s="515" t="s">
        <v>3007</v>
      </c>
      <c r="BB289" s="266" t="s">
        <v>3056</v>
      </c>
      <c r="BC289" s="596"/>
      <c r="BD289" s="265" t="str">
        <f t="shared" si="46"/>
        <v>6-6</v>
      </c>
      <c r="BE289" s="265" t="str">
        <f t="shared" si="47"/>
        <v/>
      </c>
      <c r="BF289" s="265" t="str">
        <f t="shared" si="48"/>
        <v/>
      </c>
      <c r="BG289" s="265" t="str">
        <f t="shared" si="49"/>
        <v/>
      </c>
    </row>
    <row r="290" spans="1:59" ht="13.5" x14ac:dyDescent="0.3">
      <c r="C290" s="266" t="s">
        <v>70</v>
      </c>
      <c r="D290" s="266" t="s">
        <v>2465</v>
      </c>
      <c r="E290" s="265" t="s">
        <v>526</v>
      </c>
      <c r="F290" s="266" t="s">
        <v>527</v>
      </c>
      <c r="G290" s="266"/>
      <c r="H290" s="265" t="s">
        <v>166</v>
      </c>
      <c r="I290" s="265" t="s">
        <v>287</v>
      </c>
      <c r="J290" s="212" t="s">
        <v>2855</v>
      </c>
      <c r="K290" s="212"/>
      <c r="L290" s="273">
        <v>44565</v>
      </c>
      <c r="M290" s="273">
        <v>44565</v>
      </c>
      <c r="N290" s="273">
        <v>44515</v>
      </c>
      <c r="O290" s="273">
        <v>44466</v>
      </c>
      <c r="P290" s="273">
        <v>44466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168</v>
      </c>
      <c r="AD290" s="273">
        <v>44529</v>
      </c>
      <c r="AE290" s="273">
        <v>44529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44466</v>
      </c>
      <c r="AK290" s="273"/>
      <c r="AL290" s="273"/>
      <c r="AM290" s="266"/>
      <c r="AN290" s="273"/>
      <c r="AO290" s="277" t="s">
        <v>524</v>
      </c>
      <c r="AP290" s="278" t="s">
        <v>525</v>
      </c>
      <c r="AR290" s="484" t="str">
        <f t="shared" si="50"/>
        <v>6-6</v>
      </c>
      <c r="AS290" s="486" t="str">
        <f t="shared" si="51"/>
        <v/>
      </c>
      <c r="AT290" s="488" t="str">
        <f t="shared" si="52"/>
        <v/>
      </c>
      <c r="AU290" s="490" t="str">
        <f t="shared" si="53"/>
        <v/>
      </c>
      <c r="AV290" s="492" t="str">
        <f t="shared" si="54"/>
        <v/>
      </c>
      <c r="AW290" s="494" t="str">
        <f t="shared" si="55"/>
        <v/>
      </c>
      <c r="AX290" s="515" t="str">
        <f>IFERROR(VLOOKUP(功能_33[[#This Row],[功能代號]],SIT_FT_2021tmp!D:D,1,FALSE),"")</f>
        <v>L6601</v>
      </c>
      <c r="AY290" s="589">
        <v>44512</v>
      </c>
      <c r="AZ290" s="589">
        <v>44512</v>
      </c>
      <c r="BA290" s="515" t="s">
        <v>3080</v>
      </c>
      <c r="BB290" s="266" t="s">
        <v>3021</v>
      </c>
      <c r="BC290" s="596"/>
      <c r="BD290" s="265" t="str">
        <f t="shared" si="46"/>
        <v>6-6</v>
      </c>
      <c r="BE290" s="265" t="str">
        <f t="shared" si="47"/>
        <v/>
      </c>
      <c r="BF290" s="265" t="str">
        <f t="shared" si="48"/>
        <v/>
      </c>
      <c r="BG290" s="265" t="str">
        <f t="shared" si="49"/>
        <v/>
      </c>
    </row>
    <row r="291" spans="1:59" ht="13.5" x14ac:dyDescent="0.3">
      <c r="C291" s="266" t="s">
        <v>66</v>
      </c>
      <c r="D291" s="266" t="s">
        <v>2489</v>
      </c>
      <c r="E291" s="265" t="s">
        <v>822</v>
      </c>
      <c r="F291" s="266" t="s">
        <v>823</v>
      </c>
      <c r="G291" s="266" t="s">
        <v>646</v>
      </c>
      <c r="H291" s="265" t="s">
        <v>166</v>
      </c>
      <c r="I291" s="265" t="s">
        <v>176</v>
      </c>
      <c r="J291" s="212" t="s">
        <v>2584</v>
      </c>
      <c r="K291" s="212"/>
      <c r="L291" s="273">
        <v>44566</v>
      </c>
      <c r="M291" s="273">
        <v>44566</v>
      </c>
      <c r="N291" s="273">
        <v>44494</v>
      </c>
      <c r="O291" s="273">
        <v>44494</v>
      </c>
      <c r="P291" s="273">
        <v>44536</v>
      </c>
      <c r="Q291" s="265" t="s">
        <v>6</v>
      </c>
      <c r="R291" s="265" t="s">
        <v>8</v>
      </c>
      <c r="S291" s="252" t="s">
        <v>824</v>
      </c>
      <c r="W291" s="265"/>
      <c r="Y291" s="265"/>
      <c r="Z291" s="265"/>
      <c r="AB291" s="273">
        <v>44533</v>
      </c>
      <c r="AC291" s="273" t="s">
        <v>168</v>
      </c>
      <c r="AD291" s="273">
        <v>44477</v>
      </c>
      <c r="AE291" s="273">
        <v>44477</v>
      </c>
      <c r="AF291" s="209">
        <v>44539</v>
      </c>
      <c r="AG291" s="273" t="s">
        <v>169</v>
      </c>
      <c r="AH291" s="273"/>
      <c r="AI291" s="323"/>
      <c r="AJ291" s="273">
        <f>IFERROR(IF(VLOOKUP(功能_33[[#This Row],[功能代號]],E:T,11,FALSE)=0,"",VLOOKUP(功能_33[[#This Row],[功能代號]],E:T,11,FALSE)),"")</f>
        <v>44494</v>
      </c>
      <c r="AK291" s="273"/>
      <c r="AL291" s="273"/>
      <c r="AM291" s="266"/>
      <c r="AO291" s="265">
        <v>227</v>
      </c>
      <c r="AP291" s="266" t="s">
        <v>825</v>
      </c>
      <c r="AR291" s="484" t="str">
        <f t="shared" si="50"/>
        <v>2-3</v>
      </c>
      <c r="AS291" s="486" t="str">
        <f t="shared" si="51"/>
        <v/>
      </c>
      <c r="AT291" s="488" t="str">
        <f t="shared" si="52"/>
        <v/>
      </c>
      <c r="AU291" s="490" t="str">
        <f t="shared" si="53"/>
        <v/>
      </c>
      <c r="AV291" s="492" t="str">
        <f t="shared" si="54"/>
        <v/>
      </c>
      <c r="AW291" s="494" t="str">
        <f t="shared" si="55"/>
        <v/>
      </c>
      <c r="AX291" s="515" t="str">
        <f>IFERROR(VLOOKUP(功能_33[[#This Row],[功能代號]],SIT_FT_2021tmp!D:D,1,FALSE),"")</f>
        <v>L2036</v>
      </c>
      <c r="AY291" s="589">
        <v>44529</v>
      </c>
      <c r="AZ291" s="589">
        <v>44529</v>
      </c>
      <c r="BA291" s="515" t="s">
        <v>3080</v>
      </c>
      <c r="BB291" s="266" t="s">
        <v>3018</v>
      </c>
      <c r="BC291" s="596"/>
      <c r="BD291" s="265" t="str">
        <f t="shared" si="46"/>
        <v>2-3</v>
      </c>
      <c r="BE291" s="265" t="str">
        <f t="shared" si="47"/>
        <v/>
      </c>
      <c r="BF291" s="265" t="str">
        <f t="shared" si="48"/>
        <v/>
      </c>
      <c r="BG291" s="265" t="str">
        <f t="shared" si="49"/>
        <v/>
      </c>
    </row>
    <row r="292" spans="1:59" ht="13.5" x14ac:dyDescent="0.3">
      <c r="C292" s="266" t="s">
        <v>66</v>
      </c>
      <c r="D292" s="266" t="s">
        <v>2489</v>
      </c>
      <c r="E292" s="265" t="s">
        <v>826</v>
      </c>
      <c r="F292" s="206" t="s">
        <v>827</v>
      </c>
      <c r="G292" s="266" t="s">
        <v>828</v>
      </c>
      <c r="H292" s="265" t="s">
        <v>166</v>
      </c>
      <c r="I292" s="265" t="s">
        <v>176</v>
      </c>
      <c r="J292" s="212" t="s">
        <v>2584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A292" s="266" t="str">
        <f>VLOOKUP(功能_33[[#This Row],[User]],SKL放款!A:G,7,FALSE)</f>
        <v>放款管理課</v>
      </c>
      <c r="AB292" s="273">
        <v>44533</v>
      </c>
      <c r="AC292" s="273">
        <v>44470</v>
      </c>
      <c r="AD292" s="273">
        <f>IF(功能_33[[#This Row],[URS交二審]]=0,"",功能_33[[#This Row],[URS交二審]]+7)</f>
        <v>44477</v>
      </c>
      <c r="AE292" s="273">
        <f>IF(功能_33[[#This Row],[URS交二審]]=0,"",功能_33[[#This Row],[URS交二審]]+7)</f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829</v>
      </c>
      <c r="AR292" s="484" t="str">
        <f t="shared" si="50"/>
        <v>2-3</v>
      </c>
      <c r="AS292" s="486" t="str">
        <f t="shared" si="51"/>
        <v/>
      </c>
      <c r="AT292" s="488" t="str">
        <f t="shared" si="52"/>
        <v/>
      </c>
      <c r="AU292" s="490" t="str">
        <f t="shared" si="53"/>
        <v/>
      </c>
      <c r="AV292" s="492" t="str">
        <f t="shared" si="54"/>
        <v/>
      </c>
      <c r="AW292" s="494" t="str">
        <f t="shared" si="55"/>
        <v/>
      </c>
      <c r="AX292" s="515" t="str">
        <f>IFERROR(VLOOKUP(功能_33[[#This Row],[功能代號]],SIT_FT_2021tmp!D:D,1,FALSE),"")</f>
        <v>L2035</v>
      </c>
      <c r="AY292" s="589">
        <v>44529</v>
      </c>
      <c r="AZ292" s="589">
        <v>44529</v>
      </c>
      <c r="BA292" s="515" t="s">
        <v>3080</v>
      </c>
      <c r="BB292" s="266" t="s">
        <v>3018</v>
      </c>
      <c r="BC292" s="596"/>
      <c r="BD292" s="265" t="str">
        <f t="shared" si="46"/>
        <v>2-3</v>
      </c>
      <c r="BE292" s="265" t="str">
        <f t="shared" si="47"/>
        <v/>
      </c>
      <c r="BF292" s="265" t="str">
        <f t="shared" si="48"/>
        <v/>
      </c>
      <c r="BG292" s="265" t="str">
        <f t="shared" si="49"/>
        <v/>
      </c>
    </row>
    <row r="293" spans="1:59" ht="13.5" x14ac:dyDescent="0.3">
      <c r="C293" s="266" t="s">
        <v>66</v>
      </c>
      <c r="D293" s="266" t="s">
        <v>2489</v>
      </c>
      <c r="E293" s="265" t="s">
        <v>830</v>
      </c>
      <c r="F293" s="266" t="s">
        <v>831</v>
      </c>
      <c r="G293" s="266" t="s">
        <v>646</v>
      </c>
      <c r="H293" s="265" t="s">
        <v>166</v>
      </c>
      <c r="I293" s="265" t="s">
        <v>176</v>
      </c>
      <c r="J293" s="212" t="s">
        <v>2584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 t="s">
        <v>168</v>
      </c>
      <c r="AD293" s="273">
        <v>44477</v>
      </c>
      <c r="AE293" s="273"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 t="s">
        <v>163</v>
      </c>
      <c r="AR293" s="484" t="str">
        <f t="shared" si="50"/>
        <v>2-3</v>
      </c>
      <c r="AS293" s="486" t="str">
        <f t="shared" si="51"/>
        <v/>
      </c>
      <c r="AT293" s="488" t="str">
        <f t="shared" si="52"/>
        <v/>
      </c>
      <c r="AU293" s="490" t="str">
        <f t="shared" si="53"/>
        <v/>
      </c>
      <c r="AV293" s="492" t="str">
        <f t="shared" si="54"/>
        <v/>
      </c>
      <c r="AW293" s="494" t="str">
        <f t="shared" si="55"/>
        <v/>
      </c>
      <c r="AX293" s="515" t="str">
        <f>IFERROR(VLOOKUP(功能_33[[#This Row],[功能代號]],SIT_FT_2021tmp!D:D,1,FALSE),"")</f>
        <v>L2305</v>
      </c>
      <c r="AY293" s="589">
        <v>44529</v>
      </c>
      <c r="AZ293" s="589">
        <v>44529</v>
      </c>
      <c r="BA293" s="515" t="s">
        <v>3080</v>
      </c>
      <c r="BB293" s="266" t="s">
        <v>3018</v>
      </c>
      <c r="BC293" s="596"/>
      <c r="BD293" s="265" t="str">
        <f t="shared" si="46"/>
        <v>2-3</v>
      </c>
      <c r="BE293" s="265" t="str">
        <f t="shared" si="47"/>
        <v/>
      </c>
      <c r="BF293" s="265" t="str">
        <f t="shared" si="48"/>
        <v/>
      </c>
      <c r="BG293" s="265" t="str">
        <f t="shared" si="49"/>
        <v/>
      </c>
    </row>
    <row r="294" spans="1:59" ht="13.5" x14ac:dyDescent="0.3">
      <c r="C294" s="266" t="s">
        <v>66</v>
      </c>
      <c r="D294" s="266" t="s">
        <v>2489</v>
      </c>
      <c r="E294" s="265" t="s">
        <v>832</v>
      </c>
      <c r="F294" s="266" t="s">
        <v>833</v>
      </c>
      <c r="G294" s="266" t="s">
        <v>834</v>
      </c>
      <c r="H294" s="265" t="s">
        <v>166</v>
      </c>
      <c r="I294" s="265" t="s">
        <v>176</v>
      </c>
      <c r="J294" s="212" t="s">
        <v>2584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>
        <v>44470</v>
      </c>
      <c r="AD294" s="273">
        <f>IF(功能_33[[#This Row],[URS交二審]]=0,"",功能_33[[#This Row],[URS交二審]]+7)</f>
        <v>44477</v>
      </c>
      <c r="AE294" s="273">
        <f>IF(功能_33[[#This Row],[URS交二審]]=0,"",功能_33[[#This Row],[URS交二審]]+7)</f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>
        <v>227</v>
      </c>
      <c r="AP294" s="266" t="s">
        <v>835</v>
      </c>
      <c r="AR294" s="484" t="str">
        <f t="shared" si="50"/>
        <v>2-3</v>
      </c>
      <c r="AS294" s="486" t="str">
        <f t="shared" si="51"/>
        <v/>
      </c>
      <c r="AT294" s="488" t="str">
        <f t="shared" si="52"/>
        <v/>
      </c>
      <c r="AU294" s="490" t="str">
        <f t="shared" si="53"/>
        <v/>
      </c>
      <c r="AV294" s="492" t="str">
        <f t="shared" si="54"/>
        <v/>
      </c>
      <c r="AW294" s="494" t="str">
        <f t="shared" si="55"/>
        <v/>
      </c>
      <c r="AX294" s="515" t="str">
        <f>IFERROR(VLOOKUP(功能_33[[#This Row],[功能代號]],SIT_FT_2021tmp!D:D,1,FALSE),"")</f>
        <v>L2306</v>
      </c>
      <c r="AY294" s="589">
        <v>44529</v>
      </c>
      <c r="AZ294" s="589">
        <v>44529</v>
      </c>
      <c r="BA294" s="515" t="s">
        <v>3080</v>
      </c>
      <c r="BB294" s="266" t="s">
        <v>3018</v>
      </c>
      <c r="BC294" s="595" t="s">
        <v>3182</v>
      </c>
      <c r="BD294" s="265" t="str">
        <f t="shared" si="46"/>
        <v>2-3</v>
      </c>
      <c r="BE294" s="265" t="str">
        <f t="shared" si="47"/>
        <v/>
      </c>
      <c r="BF294" s="265" t="str">
        <f t="shared" si="48"/>
        <v/>
      </c>
      <c r="BG294" s="265" t="str">
        <f t="shared" si="49"/>
        <v/>
      </c>
    </row>
    <row r="295" spans="1:59" ht="13.5" x14ac:dyDescent="0.3">
      <c r="C295" s="266" t="s">
        <v>66</v>
      </c>
      <c r="D295" s="266" t="s">
        <v>2494</v>
      </c>
      <c r="E295" s="265" t="s">
        <v>836</v>
      </c>
      <c r="F295" s="266" t="s">
        <v>837</v>
      </c>
      <c r="G295" s="266" t="s">
        <v>646</v>
      </c>
      <c r="H295" s="265" t="s">
        <v>110</v>
      </c>
      <c r="I295" s="265" t="s">
        <v>176</v>
      </c>
      <c r="J295" s="212" t="s">
        <v>2755</v>
      </c>
      <c r="K295" s="212"/>
      <c r="L295" s="273">
        <v>44571</v>
      </c>
      <c r="M295" s="273">
        <v>44568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 t="s">
        <v>168</v>
      </c>
      <c r="AD295" s="273">
        <v>44543</v>
      </c>
      <c r="AE295" s="273">
        <v>44543</v>
      </c>
      <c r="AF295" s="209">
        <v>44544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 t="s">
        <v>163</v>
      </c>
      <c r="AR295" s="484" t="str">
        <f t="shared" si="50"/>
        <v>2-2</v>
      </c>
      <c r="AS295" s="486" t="str">
        <f t="shared" si="51"/>
        <v/>
      </c>
      <c r="AT295" s="488" t="str">
        <f t="shared" si="52"/>
        <v/>
      </c>
      <c r="AU295" s="490" t="str">
        <f t="shared" si="53"/>
        <v/>
      </c>
      <c r="AV295" s="492" t="str">
        <f t="shared" si="54"/>
        <v/>
      </c>
      <c r="AW295" s="494" t="str">
        <f t="shared" si="55"/>
        <v/>
      </c>
      <c r="AX295" s="515" t="str">
        <f>IFERROR(VLOOKUP(功能_33[[#This Row],[功能代號]],SIT_FT_2021tmp!D:D,1,FALSE),"")</f>
        <v>L2022</v>
      </c>
      <c r="AY295" s="589">
        <v>44529</v>
      </c>
      <c r="AZ295" s="589">
        <v>44529</v>
      </c>
      <c r="BA295" s="515" t="s">
        <v>3080</v>
      </c>
      <c r="BB295" s="266" t="s">
        <v>3018</v>
      </c>
      <c r="BC295" s="596"/>
      <c r="BD295" s="265" t="str">
        <f t="shared" si="46"/>
        <v>2-2</v>
      </c>
      <c r="BE295" s="265" t="str">
        <f t="shared" si="47"/>
        <v/>
      </c>
      <c r="BF295" s="265" t="str">
        <f t="shared" si="48"/>
        <v/>
      </c>
      <c r="BG295" s="265" t="str">
        <f t="shared" si="49"/>
        <v/>
      </c>
    </row>
    <row r="296" spans="1:59" ht="13.5" x14ac:dyDescent="0.3">
      <c r="C296" s="266" t="s">
        <v>66</v>
      </c>
      <c r="D296" s="266" t="s">
        <v>2494</v>
      </c>
      <c r="E296" s="265" t="s">
        <v>838</v>
      </c>
      <c r="F296" s="266" t="s">
        <v>839</v>
      </c>
      <c r="G296" s="266" t="s">
        <v>840</v>
      </c>
      <c r="H296" s="265" t="s">
        <v>110</v>
      </c>
      <c r="I296" s="265" t="s">
        <v>176</v>
      </c>
      <c r="J296" s="212" t="s">
        <v>2755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44536</v>
      </c>
      <c r="AC296" s="273" t="s">
        <v>107</v>
      </c>
      <c r="AD296" s="273">
        <v>44543</v>
      </c>
      <c r="AE296" s="273">
        <v>44543</v>
      </c>
      <c r="AF296" s="209">
        <v>44544</v>
      </c>
      <c r="AG296" s="273"/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R296" s="484" t="str">
        <f t="shared" si="50"/>
        <v>2-2</v>
      </c>
      <c r="AS296" s="486" t="str">
        <f t="shared" si="51"/>
        <v/>
      </c>
      <c r="AT296" s="488" t="str">
        <f t="shared" si="52"/>
        <v/>
      </c>
      <c r="AU296" s="490" t="str">
        <f t="shared" si="53"/>
        <v/>
      </c>
      <c r="AV296" s="492" t="str">
        <f t="shared" si="54"/>
        <v/>
      </c>
      <c r="AW296" s="494" t="str">
        <f t="shared" si="55"/>
        <v/>
      </c>
      <c r="AX296" s="515" t="str">
        <f>IFERROR(VLOOKUP(功能_33[[#This Row],[功能代號]],SIT_FT_2021tmp!D:D,1,FALSE),"")</f>
        <v>L2023</v>
      </c>
      <c r="AY296" s="589">
        <v>44529</v>
      </c>
      <c r="AZ296" s="589">
        <v>44529</v>
      </c>
      <c r="BA296" s="515" t="s">
        <v>3080</v>
      </c>
      <c r="BB296" s="266" t="s">
        <v>3018</v>
      </c>
      <c r="BC296" s="596"/>
      <c r="BD296" s="265" t="str">
        <f t="shared" si="46"/>
        <v>2-2</v>
      </c>
      <c r="BE296" s="265" t="str">
        <f t="shared" si="47"/>
        <v/>
      </c>
      <c r="BF296" s="265" t="str">
        <f t="shared" si="48"/>
        <v/>
      </c>
      <c r="BG296" s="265" t="str">
        <f t="shared" si="49"/>
        <v/>
      </c>
    </row>
    <row r="297" spans="1:59" ht="13.5" x14ac:dyDescent="0.3">
      <c r="C297" s="266" t="s">
        <v>66</v>
      </c>
      <c r="D297" s="266" t="s">
        <v>2494</v>
      </c>
      <c r="E297" s="265" t="s">
        <v>841</v>
      </c>
      <c r="F297" s="206" t="s">
        <v>842</v>
      </c>
      <c r="G297" s="266" t="s">
        <v>646</v>
      </c>
      <c r="H297" s="265" t="s">
        <v>110</v>
      </c>
      <c r="I297" s="265" t="s">
        <v>176</v>
      </c>
      <c r="J297" s="212" t="s">
        <v>2755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7</v>
      </c>
      <c r="S297" s="252" t="s">
        <v>843</v>
      </c>
      <c r="W297" s="265"/>
      <c r="Y297" s="265"/>
      <c r="Z297" s="265"/>
      <c r="AA297" s="266" t="str">
        <f>VLOOKUP(功能_33[[#This Row],[User]],SKL放款!A:G,7,FALSE)</f>
        <v>放款推展課</v>
      </c>
      <c r="AB297" s="273">
        <v>44533</v>
      </c>
      <c r="AC297" s="273">
        <v>44533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R297" s="484" t="str">
        <f t="shared" si="50"/>
        <v>2-2</v>
      </c>
      <c r="AS297" s="486" t="str">
        <f t="shared" si="51"/>
        <v/>
      </c>
      <c r="AT297" s="488" t="str">
        <f t="shared" si="52"/>
        <v/>
      </c>
      <c r="AU297" s="490" t="str">
        <f t="shared" si="53"/>
        <v/>
      </c>
      <c r="AV297" s="492" t="str">
        <f t="shared" si="54"/>
        <v/>
      </c>
      <c r="AW297" s="494" t="str">
        <f t="shared" si="55"/>
        <v/>
      </c>
      <c r="AX297" s="515" t="str">
        <f>IFERROR(VLOOKUP(功能_33[[#This Row],[功能代號]],SIT_FT_2021tmp!D:D,1,FALSE),"")</f>
        <v>L2222</v>
      </c>
      <c r="AY297" s="589">
        <v>44529</v>
      </c>
      <c r="AZ297" s="589">
        <v>44529</v>
      </c>
      <c r="BA297" s="515" t="s">
        <v>3080</v>
      </c>
      <c r="BB297" s="266" t="s">
        <v>3018</v>
      </c>
      <c r="BC297" s="596"/>
      <c r="BD297" s="265" t="str">
        <f t="shared" si="46"/>
        <v>2-2</v>
      </c>
      <c r="BE297" s="265" t="str">
        <f t="shared" si="47"/>
        <v/>
      </c>
      <c r="BF297" s="265" t="str">
        <f t="shared" si="48"/>
        <v/>
      </c>
      <c r="BG297" s="265" t="str">
        <f t="shared" si="49"/>
        <v/>
      </c>
    </row>
    <row r="298" spans="1:59" ht="13.5" x14ac:dyDescent="0.3">
      <c r="C298" s="266" t="s">
        <v>66</v>
      </c>
      <c r="D298" s="266" t="s">
        <v>2489</v>
      </c>
      <c r="E298" s="265" t="s">
        <v>844</v>
      </c>
      <c r="F298" s="266" t="s">
        <v>845</v>
      </c>
      <c r="G298" s="266"/>
      <c r="H298" s="265" t="s">
        <v>166</v>
      </c>
      <c r="I298" s="265" t="s">
        <v>176</v>
      </c>
      <c r="J298" s="212" t="s">
        <v>2584</v>
      </c>
      <c r="K298" s="212"/>
      <c r="L298" s="273">
        <v>44566</v>
      </c>
      <c r="M298" s="273">
        <v>44565</v>
      </c>
      <c r="N298" s="273">
        <v>44494</v>
      </c>
      <c r="O298" s="273">
        <v>44494</v>
      </c>
      <c r="P298" s="273">
        <v>44536</v>
      </c>
      <c r="Q298" s="265" t="s">
        <v>4</v>
      </c>
      <c r="R298" s="265" t="s">
        <v>7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44477</v>
      </c>
      <c r="AD298" s="273">
        <v>44477</v>
      </c>
      <c r="AE298" s="273">
        <v>44477</v>
      </c>
      <c r="AF298" s="209">
        <v>44539</v>
      </c>
      <c r="AG298" s="273" t="s">
        <v>169</v>
      </c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N298" s="273"/>
      <c r="AO298" s="265">
        <v>217</v>
      </c>
      <c r="AP298" s="266" t="s">
        <v>846</v>
      </c>
      <c r="AR298" s="484" t="str">
        <f t="shared" si="50"/>
        <v>2-3</v>
      </c>
      <c r="AS298" s="486" t="str">
        <f t="shared" si="51"/>
        <v/>
      </c>
      <c r="AT298" s="488" t="str">
        <f t="shared" si="52"/>
        <v/>
      </c>
      <c r="AU298" s="490" t="str">
        <f t="shared" si="53"/>
        <v/>
      </c>
      <c r="AV298" s="492" t="str">
        <f t="shared" si="54"/>
        <v/>
      </c>
      <c r="AW298" s="494" t="str">
        <f t="shared" si="55"/>
        <v/>
      </c>
      <c r="AX298" s="515" t="str">
        <f>IFERROR(VLOOKUP(功能_33[[#This Row],[功能代號]],SIT_FT_2021tmp!D:D,1,FALSE),"")</f>
        <v>L2903</v>
      </c>
      <c r="AY298" s="589">
        <v>44529</v>
      </c>
      <c r="AZ298" s="589">
        <v>44529</v>
      </c>
      <c r="BA298" s="515" t="s">
        <v>3080</v>
      </c>
      <c r="BB298" s="266" t="s">
        <v>3018</v>
      </c>
      <c r="BC298" s="596"/>
      <c r="BD298" s="265" t="str">
        <f t="shared" si="46"/>
        <v>2-3</v>
      </c>
      <c r="BE298" s="265" t="str">
        <f t="shared" si="47"/>
        <v/>
      </c>
      <c r="BF298" s="265" t="str">
        <f t="shared" si="48"/>
        <v/>
      </c>
      <c r="BG298" s="265" t="str">
        <f t="shared" si="49"/>
        <v/>
      </c>
    </row>
    <row r="299" spans="1:59" ht="13.5" x14ac:dyDescent="0.3">
      <c r="C299" s="266" t="s">
        <v>66</v>
      </c>
      <c r="D299" s="364" t="s">
        <v>2480</v>
      </c>
      <c r="E299" s="265" t="s">
        <v>847</v>
      </c>
      <c r="F299" s="252" t="s">
        <v>848</v>
      </c>
      <c r="G299" s="252"/>
      <c r="H299" s="265" t="s">
        <v>166</v>
      </c>
      <c r="I299" s="265" t="s">
        <v>176</v>
      </c>
      <c r="J299" s="212" t="s">
        <v>2844</v>
      </c>
      <c r="K299" s="212"/>
      <c r="L299" s="273">
        <v>44558</v>
      </c>
      <c r="M299" s="273">
        <v>44558</v>
      </c>
      <c r="N299" s="273">
        <v>44494</v>
      </c>
      <c r="O299" s="273">
        <v>44490</v>
      </c>
      <c r="P299" s="273">
        <f>IFERROR(IF(VLOOKUP(功能_33[[#This Row],[功能代號]],討論項目!A:H,8,FALSE)=0,"",VLOOKUP(功能_33[[#This Row],[功能代號]],討論項目!A:H,8,FALSE)),"")</f>
        <v>44490</v>
      </c>
      <c r="Q299" s="265" t="s">
        <v>1</v>
      </c>
      <c r="R299" s="265" t="s">
        <v>145</v>
      </c>
      <c r="W299" s="265"/>
      <c r="Y299" s="265"/>
      <c r="Z299" s="265"/>
      <c r="AA299" s="266" t="str">
        <f>VLOOKUP(功能_33[[#This Row],[User]],SKL放款!A:G,7,FALSE)</f>
        <v>放款服務課</v>
      </c>
      <c r="AB299" s="273">
        <v>44533</v>
      </c>
      <c r="AC299" s="273" t="s">
        <v>107</v>
      </c>
      <c r="AD299" s="273">
        <v>44531</v>
      </c>
      <c r="AE299" s="273">
        <v>44531</v>
      </c>
      <c r="AF299" s="209">
        <v>44546</v>
      </c>
      <c r="AG299" s="273"/>
      <c r="AH299" s="273"/>
      <c r="AI299" s="323"/>
      <c r="AJ299" s="273">
        <f>IFERROR(IF(VLOOKUP(功能_33[[#This Row],[功能代號]],E:T,11,FALSE)=0,"",VLOOKUP(功能_33[[#This Row],[功能代號]],E:T,11,FALSE)),"")</f>
        <v>44490</v>
      </c>
      <c r="AK299" s="273"/>
      <c r="AL299" s="273"/>
      <c r="AM299" s="266"/>
      <c r="AN299" s="273"/>
      <c r="AO299" s="265" t="s">
        <v>163</v>
      </c>
      <c r="AR299" s="484" t="str">
        <f t="shared" si="50"/>
        <v>2-9</v>
      </c>
      <c r="AS299" s="486" t="str">
        <f t="shared" si="51"/>
        <v/>
      </c>
      <c r="AT299" s="488" t="str">
        <f t="shared" si="52"/>
        <v/>
      </c>
      <c r="AU299" s="490" t="str">
        <f t="shared" si="53"/>
        <v/>
      </c>
      <c r="AV299" s="492" t="str">
        <f t="shared" si="54"/>
        <v/>
      </c>
      <c r="AW299" s="494" t="str">
        <f t="shared" si="55"/>
        <v/>
      </c>
      <c r="AX299" s="515" t="str">
        <f>IFERROR(VLOOKUP(功能_33[[#This Row],[功能代號]],SIT_FT_2021tmp!D:D,1,FALSE),"")</f>
        <v>L2980</v>
      </c>
      <c r="AY299" s="589">
        <v>44545</v>
      </c>
      <c r="AZ299" s="589">
        <v>44545</v>
      </c>
      <c r="BA299" s="515" t="s">
        <v>3007</v>
      </c>
      <c r="BB299" s="266" t="s">
        <v>3064</v>
      </c>
      <c r="BC299" s="596"/>
      <c r="BD299" s="265" t="str">
        <f t="shared" si="46"/>
        <v>2-9</v>
      </c>
      <c r="BE299" s="265" t="str">
        <f t="shared" si="47"/>
        <v/>
      </c>
      <c r="BF299" s="265" t="str">
        <f t="shared" si="48"/>
        <v/>
      </c>
      <c r="BG299" s="265" t="str">
        <f t="shared" si="49"/>
        <v/>
      </c>
    </row>
    <row r="300" spans="1:59" ht="13.5" x14ac:dyDescent="0.3">
      <c r="C300" s="266" t="s">
        <v>66</v>
      </c>
      <c r="D300" s="326" t="s">
        <v>2491</v>
      </c>
      <c r="E300" s="265" t="s">
        <v>849</v>
      </c>
      <c r="F300" s="266" t="s">
        <v>850</v>
      </c>
      <c r="G300" s="266"/>
      <c r="H300" s="265" t="s">
        <v>166</v>
      </c>
      <c r="I300" s="265" t="s">
        <v>176</v>
      </c>
      <c r="J300" s="212" t="s">
        <v>2844</v>
      </c>
      <c r="K300" s="212"/>
      <c r="L300" s="273">
        <v>44558</v>
      </c>
      <c r="M300" s="273">
        <v>44558</v>
      </c>
      <c r="N300" s="273">
        <v>44494</v>
      </c>
      <c r="O300" s="273">
        <v>44494</v>
      </c>
      <c r="P300" s="273">
        <v>44536</v>
      </c>
      <c r="Q300" s="265" t="s">
        <v>6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168</v>
      </c>
      <c r="AD300" s="273">
        <v>44477</v>
      </c>
      <c r="AE300" s="273">
        <v>44477</v>
      </c>
      <c r="AF300" s="209">
        <v>44546</v>
      </c>
      <c r="AG300" s="273" t="s">
        <v>169</v>
      </c>
      <c r="AH300" s="273"/>
      <c r="AI300" s="323"/>
      <c r="AJ300" s="273">
        <f>IFERROR(IF(VLOOKUP(功能_33[[#This Row],[功能代號]],E:T,11,FALSE)=0,"",VLOOKUP(功能_33[[#This Row],[功能代號]],E:T,11,FALSE)),"")</f>
        <v>44494</v>
      </c>
      <c r="AK300" s="273"/>
      <c r="AL300" s="273"/>
      <c r="AM300" s="266"/>
      <c r="AN300" s="273"/>
      <c r="AO300" s="265">
        <v>210</v>
      </c>
      <c r="AP300" s="266" t="s">
        <v>851</v>
      </c>
      <c r="AR300" s="484" t="str">
        <f t="shared" si="50"/>
        <v>2-9</v>
      </c>
      <c r="AS300" s="486" t="str">
        <f t="shared" si="51"/>
        <v/>
      </c>
      <c r="AT300" s="488" t="str">
        <f t="shared" si="52"/>
        <v/>
      </c>
      <c r="AU300" s="490" t="str">
        <f t="shared" si="53"/>
        <v/>
      </c>
      <c r="AV300" s="492" t="str">
        <f t="shared" si="54"/>
        <v/>
      </c>
      <c r="AW300" s="494" t="str">
        <f t="shared" si="55"/>
        <v/>
      </c>
      <c r="AX300" s="515" t="str">
        <f>IFERROR(VLOOKUP(功能_33[[#This Row],[功能代號]],SIT_FT_2021tmp!D:D,1,FALSE),"")</f>
        <v>L2073</v>
      </c>
      <c r="AY300" s="589">
        <v>44516</v>
      </c>
      <c r="AZ300" s="589">
        <v>44516</v>
      </c>
      <c r="BA300" s="515" t="s">
        <v>3080</v>
      </c>
      <c r="BB300" s="266" t="s">
        <v>3065</v>
      </c>
      <c r="BC300" s="596"/>
      <c r="BD300" s="265" t="str">
        <f t="shared" si="46"/>
        <v>2-9</v>
      </c>
      <c r="BE300" s="265" t="str">
        <f t="shared" si="47"/>
        <v/>
      </c>
      <c r="BF300" s="265" t="str">
        <f t="shared" si="48"/>
        <v/>
      </c>
      <c r="BG300" s="265" t="str">
        <f t="shared" si="49"/>
        <v/>
      </c>
    </row>
    <row r="301" spans="1:59" ht="13.5" x14ac:dyDescent="0.3">
      <c r="C301" s="266" t="s">
        <v>66</v>
      </c>
      <c r="D301" s="326" t="s">
        <v>2491</v>
      </c>
      <c r="E301" s="265" t="s">
        <v>852</v>
      </c>
      <c r="F301" s="266" t="s">
        <v>853</v>
      </c>
      <c r="G301" s="266"/>
      <c r="H301" s="265" t="s">
        <v>166</v>
      </c>
      <c r="I301" s="265" t="s">
        <v>176</v>
      </c>
      <c r="J301" s="212" t="s">
        <v>2844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f>IFERROR(IF(VLOOKUP(功能_33[[#This Row],[功能代號]],討論項目!A:H,8,FALSE)=0,"",VLOOKUP(功能_33[[#This Row],[功能代號]],討論項目!A:H,8,FALSE)),"")</f>
        <v>44494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107</v>
      </c>
      <c r="AD301" s="273">
        <v>44529</v>
      </c>
      <c r="AE301" s="273">
        <v>44529</v>
      </c>
      <c r="AF301" s="209">
        <v>44546</v>
      </c>
      <c r="AG301" s="273"/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231</v>
      </c>
      <c r="AP301" s="266" t="s">
        <v>854</v>
      </c>
      <c r="AR301" s="484" t="str">
        <f t="shared" si="50"/>
        <v>2-9</v>
      </c>
      <c r="AS301" s="486" t="str">
        <f t="shared" si="51"/>
        <v/>
      </c>
      <c r="AT301" s="488" t="str">
        <f t="shared" si="52"/>
        <v/>
      </c>
      <c r="AU301" s="490" t="str">
        <f t="shared" si="53"/>
        <v/>
      </c>
      <c r="AV301" s="492" t="str">
        <f t="shared" si="54"/>
        <v/>
      </c>
      <c r="AW301" s="494" t="str">
        <f t="shared" si="55"/>
        <v/>
      </c>
      <c r="AX301" s="515" t="str">
        <f>IFERROR(VLOOKUP(功能_33[[#This Row],[功能代號]],SIT_FT_2021tmp!D:D,1,FALSE),"")</f>
        <v>L2703</v>
      </c>
      <c r="AY301" s="589">
        <v>44516</v>
      </c>
      <c r="AZ301" s="589">
        <v>44516</v>
      </c>
      <c r="BA301" s="515" t="s">
        <v>3080</v>
      </c>
      <c r="BB301" s="266" t="s">
        <v>3065</v>
      </c>
      <c r="BC301" s="596"/>
      <c r="BD301" s="265" t="str">
        <f t="shared" si="46"/>
        <v>2-9</v>
      </c>
      <c r="BE301" s="265" t="str">
        <f t="shared" si="47"/>
        <v/>
      </c>
      <c r="BF301" s="265" t="str">
        <f t="shared" si="48"/>
        <v/>
      </c>
      <c r="BG301" s="265" t="str">
        <f t="shared" si="49"/>
        <v/>
      </c>
    </row>
    <row r="302" spans="1:59" ht="13.5" x14ac:dyDescent="0.3">
      <c r="C302" s="266" t="s">
        <v>66</v>
      </c>
      <c r="D302" s="266" t="s">
        <v>2479</v>
      </c>
      <c r="E302" s="265" t="s">
        <v>855</v>
      </c>
      <c r="F302" s="266" t="s">
        <v>856</v>
      </c>
      <c r="G302" s="266"/>
      <c r="H302" s="265" t="s">
        <v>166</v>
      </c>
      <c r="I302" s="265" t="s">
        <v>176</v>
      </c>
      <c r="J302" s="212" t="s">
        <v>2755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4</v>
      </c>
      <c r="R302" s="265" t="s">
        <v>16</v>
      </c>
      <c r="S302" s="252" t="s">
        <v>843</v>
      </c>
      <c r="W302" s="265"/>
      <c r="Y302" s="265"/>
      <c r="Z302" s="265"/>
      <c r="AA302" s="266" t="str">
        <f>VLOOKUP(功能_33[[#This Row],[User]],SKL放款!A:G,7,FALSE)</f>
        <v>放款管理課</v>
      </c>
      <c r="AB302" s="273">
        <v>44533</v>
      </c>
      <c r="AC302" s="273" t="s">
        <v>107</v>
      </c>
      <c r="AD302" s="273">
        <v>44525</v>
      </c>
      <c r="AE302" s="273">
        <v>44525</v>
      </c>
      <c r="AF302" s="209">
        <v>44544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 t="s">
        <v>163</v>
      </c>
      <c r="AR302" s="484" t="str">
        <f t="shared" si="50"/>
        <v>2-4</v>
      </c>
      <c r="AS302" s="486" t="str">
        <f t="shared" si="51"/>
        <v/>
      </c>
      <c r="AT302" s="488" t="str">
        <f t="shared" si="52"/>
        <v/>
      </c>
      <c r="AU302" s="490" t="str">
        <f t="shared" si="53"/>
        <v/>
      </c>
      <c r="AV302" s="492" t="str">
        <f t="shared" si="54"/>
        <v/>
      </c>
      <c r="AW302" s="494" t="str">
        <f t="shared" si="55"/>
        <v/>
      </c>
      <c r="AX302" s="515" t="str">
        <f>IFERROR(VLOOKUP(功能_33[[#This Row],[功能代號]],SIT_FT_2021tmp!D:D,1,FALSE),"")</f>
        <v>L2039</v>
      </c>
      <c r="AY302" s="589">
        <v>44525</v>
      </c>
      <c r="AZ302" s="589">
        <v>44525</v>
      </c>
      <c r="BA302" s="515" t="s">
        <v>3080</v>
      </c>
      <c r="BB302" s="266" t="s">
        <v>3066</v>
      </c>
      <c r="BC302" s="596"/>
      <c r="BD302" s="265" t="str">
        <f t="shared" si="46"/>
        <v>2-4</v>
      </c>
      <c r="BE302" s="265" t="str">
        <f t="shared" si="47"/>
        <v/>
      </c>
      <c r="BF302" s="265" t="str">
        <f t="shared" si="48"/>
        <v/>
      </c>
      <c r="BG302" s="265" t="str">
        <f t="shared" si="49"/>
        <v/>
      </c>
    </row>
    <row r="303" spans="1:59" ht="13.5" x14ac:dyDescent="0.3">
      <c r="A303" s="536"/>
      <c r="B303" s="361"/>
      <c r="C303" s="266" t="s">
        <v>66</v>
      </c>
      <c r="D303" s="266" t="s">
        <v>2479</v>
      </c>
      <c r="E303" s="265" t="s">
        <v>2803</v>
      </c>
      <c r="F303" s="552" t="s">
        <v>2804</v>
      </c>
      <c r="G303" s="266"/>
      <c r="H303" s="265" t="s">
        <v>166</v>
      </c>
      <c r="I303" s="265" t="s">
        <v>176</v>
      </c>
      <c r="J303" s="212" t="s">
        <v>2844</v>
      </c>
      <c r="K303" s="212"/>
      <c r="L303" s="273">
        <v>44564</v>
      </c>
      <c r="M303" s="273">
        <v>44564</v>
      </c>
      <c r="N303" s="273">
        <v>44494</v>
      </c>
      <c r="O303" s="273">
        <v>44517</v>
      </c>
      <c r="P303" s="273">
        <v>44517</v>
      </c>
      <c r="Q303" s="265" t="s">
        <v>4</v>
      </c>
      <c r="R303" s="265" t="s">
        <v>15</v>
      </c>
      <c r="W303" s="265"/>
      <c r="Y303" s="265"/>
      <c r="Z303" s="265"/>
      <c r="AA303" s="266" t="str">
        <f>VLOOKUP(功能_33[[#This Row],[User]],SKL放款!A:G,7,FALSE)</f>
        <v>放款服務課</v>
      </c>
      <c r="AB303" s="273">
        <v>44533</v>
      </c>
      <c r="AC303" s="273" t="s">
        <v>168</v>
      </c>
      <c r="AD303" s="273">
        <v>44517</v>
      </c>
      <c r="AE303" s="273">
        <v>44517</v>
      </c>
      <c r="AF303" s="209">
        <v>44546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44517</v>
      </c>
      <c r="AK303" s="273"/>
      <c r="AL303" s="273"/>
      <c r="AM303" s="266"/>
      <c r="AN303" s="273"/>
      <c r="AO303" s="265" t="s">
        <v>163</v>
      </c>
      <c r="AR303" s="484" t="str">
        <f t="shared" si="50"/>
        <v>2-4</v>
      </c>
      <c r="AS303" s="486" t="str">
        <f t="shared" si="51"/>
        <v/>
      </c>
      <c r="AT303" s="488" t="str">
        <f t="shared" si="52"/>
        <v/>
      </c>
      <c r="AU303" s="490" t="str">
        <f t="shared" si="53"/>
        <v/>
      </c>
      <c r="AV303" s="492" t="str">
        <f t="shared" si="54"/>
        <v/>
      </c>
      <c r="AW303" s="494" t="str">
        <f t="shared" si="55"/>
        <v/>
      </c>
      <c r="AX303" s="515" t="str">
        <f>IFERROR(VLOOKUP(功能_33[[#This Row],[功能代號]],SIT_FT_2021tmp!D:D,1,FALSE),"")</f>
        <v>L2040</v>
      </c>
      <c r="AY303" s="589">
        <v>44524</v>
      </c>
      <c r="AZ303" s="589">
        <v>44524</v>
      </c>
      <c r="BA303" s="515" t="s">
        <v>3080</v>
      </c>
      <c r="BB303" s="266" t="s">
        <v>3013</v>
      </c>
      <c r="BC303" s="596"/>
      <c r="BD303" s="265" t="str">
        <f t="shared" si="46"/>
        <v>2-4</v>
      </c>
      <c r="BE303" s="265" t="str">
        <f t="shared" si="47"/>
        <v/>
      </c>
      <c r="BF303" s="265" t="str">
        <f t="shared" si="48"/>
        <v/>
      </c>
      <c r="BG303" s="265" t="str">
        <f t="shared" si="49"/>
        <v/>
      </c>
    </row>
    <row r="304" spans="1:59" ht="13.5" x14ac:dyDescent="0.3">
      <c r="C304" s="266" t="s">
        <v>66</v>
      </c>
      <c r="D304" s="266" t="s">
        <v>2479</v>
      </c>
      <c r="E304" s="265" t="s">
        <v>857</v>
      </c>
      <c r="F304" s="266" t="s">
        <v>858</v>
      </c>
      <c r="G304" s="266"/>
      <c r="H304" s="265" t="s">
        <v>166</v>
      </c>
      <c r="I304" s="265" t="s">
        <v>176</v>
      </c>
      <c r="J304" s="212" t="s">
        <v>2755</v>
      </c>
      <c r="K304" s="212"/>
      <c r="L304" s="273">
        <v>44558</v>
      </c>
      <c r="M304" s="273">
        <v>44558</v>
      </c>
      <c r="N304" s="273">
        <v>44494</v>
      </c>
      <c r="O304" s="273">
        <v>44494</v>
      </c>
      <c r="P304" s="273">
        <f>IFERROR(IF(VLOOKUP(功能_33[[#This Row],[功能代號]],討論項目!A:H,8,FALSE)=0,"",VLOOKUP(功能_33[[#This Row],[功能代號]],討論項目!A:H,8,FALSE)),"")</f>
        <v>44494</v>
      </c>
      <c r="Q304" s="265" t="s">
        <v>4</v>
      </c>
      <c r="R304" s="265" t="s">
        <v>16</v>
      </c>
      <c r="S304" s="252" t="s">
        <v>843</v>
      </c>
      <c r="W304" s="265"/>
      <c r="Y304" s="265"/>
      <c r="Z304" s="265"/>
      <c r="AA304" s="266" t="str">
        <f>VLOOKUP(功能_33[[#This Row],[User]],SKL放款!A:G,7,FALSE)</f>
        <v>放款管理課</v>
      </c>
      <c r="AB304" s="273">
        <v>44533</v>
      </c>
      <c r="AC304" s="273" t="s">
        <v>107</v>
      </c>
      <c r="AD304" s="273">
        <v>44525</v>
      </c>
      <c r="AE304" s="273">
        <v>44525</v>
      </c>
      <c r="AF304" s="209">
        <v>44544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44494</v>
      </c>
      <c r="AK304" s="273"/>
      <c r="AL304" s="273"/>
      <c r="AM304" s="266"/>
      <c r="AN304" s="273"/>
      <c r="AO304" s="265" t="s">
        <v>163</v>
      </c>
      <c r="AR304" s="484" t="str">
        <f t="shared" si="50"/>
        <v>2-4</v>
      </c>
      <c r="AS304" s="486" t="str">
        <f t="shared" si="51"/>
        <v/>
      </c>
      <c r="AT304" s="488" t="str">
        <f t="shared" si="52"/>
        <v/>
      </c>
      <c r="AU304" s="490" t="str">
        <f t="shared" si="53"/>
        <v/>
      </c>
      <c r="AV304" s="492" t="str">
        <f t="shared" si="54"/>
        <v/>
      </c>
      <c r="AW304" s="494" t="str">
        <f t="shared" si="55"/>
        <v/>
      </c>
      <c r="AX304" s="515" t="str">
        <f>IFERROR(VLOOKUP(功能_33[[#This Row],[功能代號]],SIT_FT_2021tmp!D:D,1,FALSE),"")</f>
        <v>L2480</v>
      </c>
      <c r="AY304" s="589">
        <v>44525</v>
      </c>
      <c r="AZ304" s="589">
        <v>44525</v>
      </c>
      <c r="BA304" s="515" t="s">
        <v>3080</v>
      </c>
      <c r="BB304" s="266" t="s">
        <v>3066</v>
      </c>
      <c r="BC304" s="596"/>
      <c r="BD304" s="265" t="str">
        <f t="shared" si="46"/>
        <v>2-4</v>
      </c>
      <c r="BE304" s="265" t="str">
        <f t="shared" si="47"/>
        <v/>
      </c>
      <c r="BF304" s="265" t="str">
        <f t="shared" si="48"/>
        <v/>
      </c>
      <c r="BG304" s="265" t="str">
        <f t="shared" si="49"/>
        <v/>
      </c>
    </row>
    <row r="305" spans="3:59" ht="13.5" x14ac:dyDescent="0.3">
      <c r="C305" s="266" t="s">
        <v>69</v>
      </c>
      <c r="D305" s="266" t="s">
        <v>2469</v>
      </c>
      <c r="E305" s="265" t="s">
        <v>859</v>
      </c>
      <c r="F305" s="266" t="s">
        <v>860</v>
      </c>
      <c r="G305" s="266"/>
      <c r="H305" s="265" t="s">
        <v>452</v>
      </c>
      <c r="I305" s="265" t="s">
        <v>452</v>
      </c>
      <c r="J305" s="212" t="s">
        <v>3114</v>
      </c>
      <c r="K305" s="212" t="s">
        <v>3101</v>
      </c>
      <c r="L305" s="273">
        <v>44571</v>
      </c>
      <c r="M305" s="265"/>
      <c r="N305" s="273">
        <v>44496</v>
      </c>
      <c r="O305" s="273">
        <v>44496</v>
      </c>
      <c r="P305" s="273">
        <v>44537</v>
      </c>
      <c r="Q305" s="265" t="s">
        <v>1</v>
      </c>
      <c r="R305" s="265" t="s">
        <v>8</v>
      </c>
      <c r="S305" s="252" t="s">
        <v>2585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44537</v>
      </c>
      <c r="AC305" s="273" t="s">
        <v>107</v>
      </c>
      <c r="AD305" s="273">
        <v>44539</v>
      </c>
      <c r="AE305" s="273">
        <v>44539</v>
      </c>
      <c r="AF305" s="209" t="s">
        <v>3117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44496</v>
      </c>
      <c r="AK305" s="273"/>
      <c r="AL305" s="273"/>
      <c r="AM305" s="266"/>
      <c r="AN305" s="209">
        <v>44488</v>
      </c>
      <c r="AO305" s="265" t="s">
        <v>2681</v>
      </c>
      <c r="AP305" s="266" t="s">
        <v>2682</v>
      </c>
      <c r="AR305" s="484" t="str">
        <f t="shared" si="50"/>
        <v>5-4</v>
      </c>
      <c r="AS305" s="486" t="str">
        <f t="shared" si="51"/>
        <v/>
      </c>
      <c r="AT305" s="488" t="str">
        <f t="shared" si="52"/>
        <v/>
      </c>
      <c r="AU305" s="490" t="str">
        <f t="shared" si="53"/>
        <v/>
      </c>
      <c r="AV305" s="492" t="str">
        <f t="shared" si="54"/>
        <v/>
      </c>
      <c r="AW305" s="494" t="str">
        <f t="shared" si="55"/>
        <v/>
      </c>
      <c r="AX305" s="515" t="str">
        <f>IFERROR(VLOOKUP(功能_33[[#This Row],[功能代號]],SIT_FT_2021tmp!D:D,1,FALSE),"")</f>
        <v/>
      </c>
      <c r="AY305" s="589">
        <v>44589</v>
      </c>
      <c r="BA305" s="515" t="s">
        <v>2453</v>
      </c>
      <c r="BB305" s="266" t="s">
        <v>2453</v>
      </c>
      <c r="BC305" s="596"/>
      <c r="BD305" s="266" t="str">
        <f t="shared" si="46"/>
        <v/>
      </c>
      <c r="BE305" s="266" t="str">
        <f t="shared" si="47"/>
        <v/>
      </c>
      <c r="BF305" s="266" t="str">
        <f t="shared" si="48"/>
        <v/>
      </c>
      <c r="BG305" s="266" t="str">
        <f t="shared" si="49"/>
        <v>5-4</v>
      </c>
    </row>
    <row r="306" spans="3:59" ht="13.5" x14ac:dyDescent="0.3">
      <c r="C306" s="266" t="s">
        <v>69</v>
      </c>
      <c r="D306" s="266" t="s">
        <v>2469</v>
      </c>
      <c r="E306" s="265" t="s">
        <v>861</v>
      </c>
      <c r="F306" s="266" t="s">
        <v>862</v>
      </c>
      <c r="G306" s="266"/>
      <c r="H306" s="265" t="s">
        <v>452</v>
      </c>
      <c r="I306" s="265" t="s">
        <v>452</v>
      </c>
      <c r="J306" s="212" t="s">
        <v>2684</v>
      </c>
      <c r="K306" s="212"/>
      <c r="L306" s="273">
        <v>44571</v>
      </c>
      <c r="M306" s="273">
        <v>44571</v>
      </c>
      <c r="N306" s="273">
        <v>44496</v>
      </c>
      <c r="O306" s="273">
        <v>44496</v>
      </c>
      <c r="P306" s="273">
        <v>44496</v>
      </c>
      <c r="Q306" s="265" t="s">
        <v>1</v>
      </c>
      <c r="R306" s="265" t="s">
        <v>8</v>
      </c>
      <c r="S306" s="252" t="s">
        <v>2585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44496</v>
      </c>
      <c r="AC306" s="273" t="s">
        <v>168</v>
      </c>
      <c r="AD306" s="273">
        <v>44539</v>
      </c>
      <c r="AE306" s="273">
        <v>44539</v>
      </c>
      <c r="AF306" s="209">
        <v>44539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73"/>
      <c r="AO306" s="265" t="s">
        <v>2681</v>
      </c>
      <c r="AP306" s="266" t="s">
        <v>2682</v>
      </c>
      <c r="AR306" s="484" t="str">
        <f t="shared" si="50"/>
        <v>5-4</v>
      </c>
      <c r="AS306" s="486" t="str">
        <f t="shared" si="51"/>
        <v/>
      </c>
      <c r="AT306" s="488" t="str">
        <f t="shared" si="52"/>
        <v/>
      </c>
      <c r="AU306" s="490" t="str">
        <f t="shared" si="53"/>
        <v/>
      </c>
      <c r="AV306" s="492" t="str">
        <f t="shared" si="54"/>
        <v/>
      </c>
      <c r="AW306" s="494" t="str">
        <f t="shared" si="55"/>
        <v/>
      </c>
      <c r="AX306" s="515" t="str">
        <f>IFERROR(VLOOKUP(功能_33[[#This Row],[功能代號]],SIT_FT_2021tmp!D:D,1,FALSE),"")</f>
        <v/>
      </c>
      <c r="AY306" s="589">
        <v>44589</v>
      </c>
      <c r="BA306" s="515" t="s">
        <v>2453</v>
      </c>
      <c r="BB306" s="266" t="s">
        <v>2453</v>
      </c>
      <c r="BC306" s="596"/>
      <c r="BD306" s="266" t="str">
        <f t="shared" si="46"/>
        <v/>
      </c>
      <c r="BE306" s="266" t="str">
        <f t="shared" si="47"/>
        <v/>
      </c>
      <c r="BF306" s="266" t="str">
        <f t="shared" si="48"/>
        <v>5-4</v>
      </c>
      <c r="BG306" s="266" t="str">
        <f t="shared" si="49"/>
        <v/>
      </c>
    </row>
    <row r="307" spans="3:59" ht="13.5" x14ac:dyDescent="0.3">
      <c r="C307" s="266" t="s">
        <v>69</v>
      </c>
      <c r="D307" s="266" t="s">
        <v>2469</v>
      </c>
      <c r="E307" s="265" t="s">
        <v>863</v>
      </c>
      <c r="F307" s="266" t="s">
        <v>864</v>
      </c>
      <c r="G307" s="266"/>
      <c r="H307" s="265" t="s">
        <v>452</v>
      </c>
      <c r="I307" s="265" t="s">
        <v>452</v>
      </c>
      <c r="J307" s="212" t="s">
        <v>2952</v>
      </c>
      <c r="K307" s="212" t="s">
        <v>2999</v>
      </c>
      <c r="L307" s="273">
        <v>44571</v>
      </c>
      <c r="M307" s="273">
        <v>44571</v>
      </c>
      <c r="N307" s="273">
        <v>44496</v>
      </c>
      <c r="O307" s="273">
        <v>44496</v>
      </c>
      <c r="P307" s="273">
        <v>44515</v>
      </c>
      <c r="Q307" s="265" t="s">
        <v>1</v>
      </c>
      <c r="R307" s="265" t="s">
        <v>8</v>
      </c>
      <c r="S307" s="252" t="s">
        <v>2585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44515</v>
      </c>
      <c r="AC307" s="273" t="s">
        <v>107</v>
      </c>
      <c r="AD307" s="273">
        <v>44539</v>
      </c>
      <c r="AE307" s="273">
        <v>44539</v>
      </c>
      <c r="AF307" s="209" t="s">
        <v>2970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2681</v>
      </c>
      <c r="AP307" s="266" t="s">
        <v>2682</v>
      </c>
      <c r="AR307" s="484" t="str">
        <f t="shared" si="50"/>
        <v>5-4</v>
      </c>
      <c r="AS307" s="486" t="str">
        <f t="shared" si="51"/>
        <v/>
      </c>
      <c r="AT307" s="488" t="str">
        <f t="shared" si="52"/>
        <v/>
      </c>
      <c r="AU307" s="490" t="str">
        <f t="shared" si="53"/>
        <v/>
      </c>
      <c r="AV307" s="492" t="str">
        <f t="shared" si="54"/>
        <v/>
      </c>
      <c r="AW307" s="494" t="str">
        <f t="shared" si="55"/>
        <v/>
      </c>
      <c r="AX307" s="515" t="str">
        <f>IFERROR(VLOOKUP(功能_33[[#This Row],[功能代號]],SIT_FT_2021tmp!D:D,1,FALSE),"")</f>
        <v/>
      </c>
      <c r="AY307" s="589">
        <v>44589</v>
      </c>
      <c r="BA307" s="515" t="s">
        <v>2453</v>
      </c>
      <c r="BB307" s="266" t="s">
        <v>2453</v>
      </c>
      <c r="BC307" s="596"/>
      <c r="BD307" s="266" t="str">
        <f t="shared" si="46"/>
        <v/>
      </c>
      <c r="BE307" s="266" t="str">
        <f t="shared" si="47"/>
        <v/>
      </c>
      <c r="BF307" s="266" t="str">
        <f t="shared" si="48"/>
        <v>5-4</v>
      </c>
      <c r="BG307" s="266" t="str">
        <f t="shared" si="49"/>
        <v/>
      </c>
    </row>
    <row r="308" spans="3:59" ht="13.5" x14ac:dyDescent="0.3">
      <c r="C308" s="266" t="s">
        <v>69</v>
      </c>
      <c r="D308" s="266" t="s">
        <v>2469</v>
      </c>
      <c r="E308" s="265" t="s">
        <v>865</v>
      </c>
      <c r="F308" s="266" t="s">
        <v>866</v>
      </c>
      <c r="G308" s="266"/>
      <c r="H308" s="265" t="s">
        <v>452</v>
      </c>
      <c r="I308" s="265" t="s">
        <v>452</v>
      </c>
      <c r="J308" s="212" t="s">
        <v>3100</v>
      </c>
      <c r="K308" s="212" t="s">
        <v>3101</v>
      </c>
      <c r="L308" s="273">
        <v>44571</v>
      </c>
      <c r="M308" s="273">
        <v>44578</v>
      </c>
      <c r="N308" s="273">
        <v>44496</v>
      </c>
      <c r="O308" s="273">
        <v>44496</v>
      </c>
      <c r="P308" s="273">
        <v>44503</v>
      </c>
      <c r="Q308" s="265" t="s">
        <v>1</v>
      </c>
      <c r="R308" s="265" t="s">
        <v>8</v>
      </c>
      <c r="S308" s="252" t="s">
        <v>2585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44503</v>
      </c>
      <c r="AC308" s="273" t="s">
        <v>107</v>
      </c>
      <c r="AD308" s="273">
        <v>44539</v>
      </c>
      <c r="AE308" s="273">
        <v>44539</v>
      </c>
      <c r="AF308" s="209" t="s">
        <v>3117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2681</v>
      </c>
      <c r="AP308" s="266" t="s">
        <v>2682</v>
      </c>
      <c r="AR308" s="484" t="str">
        <f t="shared" si="50"/>
        <v>5-4</v>
      </c>
      <c r="AS308" s="486" t="str">
        <f t="shared" si="51"/>
        <v/>
      </c>
      <c r="AT308" s="488" t="str">
        <f t="shared" si="52"/>
        <v/>
      </c>
      <c r="AU308" s="490" t="str">
        <f t="shared" si="53"/>
        <v/>
      </c>
      <c r="AV308" s="492" t="str">
        <f t="shared" si="54"/>
        <v/>
      </c>
      <c r="AW308" s="494" t="str">
        <f t="shared" si="55"/>
        <v/>
      </c>
      <c r="AX308" s="515" t="str">
        <f>IFERROR(VLOOKUP(功能_33[[#This Row],[功能代號]],SIT_FT_2021tmp!D:D,1,FALSE),"")</f>
        <v/>
      </c>
      <c r="AY308" s="589">
        <v>44589</v>
      </c>
      <c r="BA308" s="515" t="s">
        <v>2453</v>
      </c>
      <c r="BB308" s="266" t="s">
        <v>2453</v>
      </c>
      <c r="BC308" s="596"/>
      <c r="BD308" s="266" t="str">
        <f t="shared" si="46"/>
        <v/>
      </c>
      <c r="BE308" s="266" t="str">
        <f t="shared" si="47"/>
        <v/>
      </c>
      <c r="BF308" s="266" t="str">
        <f t="shared" si="48"/>
        <v>5-4</v>
      </c>
      <c r="BG308" s="266" t="str">
        <f t="shared" si="49"/>
        <v/>
      </c>
    </row>
    <row r="309" spans="3:59" ht="13.5" x14ac:dyDescent="0.3">
      <c r="C309" s="266" t="s">
        <v>69</v>
      </c>
      <c r="D309" s="266" t="s">
        <v>2469</v>
      </c>
      <c r="E309" s="265" t="s">
        <v>867</v>
      </c>
      <c r="F309" s="266" t="s">
        <v>868</v>
      </c>
      <c r="G309" s="266"/>
      <c r="H309" s="265" t="s">
        <v>452</v>
      </c>
      <c r="I309" s="265" t="s">
        <v>452</v>
      </c>
      <c r="J309" s="212" t="s">
        <v>2952</v>
      </c>
      <c r="K309" s="212" t="s">
        <v>2999</v>
      </c>
      <c r="L309" s="273">
        <v>44571</v>
      </c>
      <c r="M309" s="273">
        <v>44573</v>
      </c>
      <c r="N309" s="273">
        <v>44496</v>
      </c>
      <c r="O309" s="273">
        <v>44496</v>
      </c>
      <c r="P309" s="273">
        <v>44501</v>
      </c>
      <c r="Q309" s="265" t="s">
        <v>1</v>
      </c>
      <c r="R309" s="265" t="s">
        <v>8</v>
      </c>
      <c r="S309" s="252" t="s">
        <v>2585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44501</v>
      </c>
      <c r="AC309" s="273" t="s">
        <v>107</v>
      </c>
      <c r="AD309" s="273">
        <v>44539</v>
      </c>
      <c r="AE309" s="273">
        <v>44539</v>
      </c>
      <c r="AF309" s="209" t="s">
        <v>2970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2681</v>
      </c>
      <c r="AP309" s="266" t="s">
        <v>2682</v>
      </c>
      <c r="AR309" s="484" t="str">
        <f t="shared" si="50"/>
        <v>5-4</v>
      </c>
      <c r="AS309" s="486" t="str">
        <f t="shared" si="51"/>
        <v/>
      </c>
      <c r="AT309" s="488" t="str">
        <f t="shared" si="52"/>
        <v/>
      </c>
      <c r="AU309" s="490" t="str">
        <f t="shared" si="53"/>
        <v/>
      </c>
      <c r="AV309" s="492" t="str">
        <f t="shared" si="54"/>
        <v/>
      </c>
      <c r="AW309" s="494" t="str">
        <f t="shared" si="55"/>
        <v/>
      </c>
      <c r="AX309" s="515" t="str">
        <f>IFERROR(VLOOKUP(功能_33[[#This Row],[功能代號]],SIT_FT_2021tmp!D:D,1,FALSE),"")</f>
        <v/>
      </c>
      <c r="AY309" s="589">
        <v>44589</v>
      </c>
      <c r="BA309" s="515" t="s">
        <v>2453</v>
      </c>
      <c r="BB309" s="266" t="s">
        <v>2453</v>
      </c>
      <c r="BC309" s="596"/>
      <c r="BD309" s="266" t="str">
        <f t="shared" si="46"/>
        <v/>
      </c>
      <c r="BE309" s="266" t="str">
        <f t="shared" si="47"/>
        <v/>
      </c>
      <c r="BF309" s="266" t="str">
        <f t="shared" si="48"/>
        <v>5-4</v>
      </c>
      <c r="BG309" s="266" t="str">
        <f t="shared" si="49"/>
        <v/>
      </c>
    </row>
    <row r="310" spans="3:59" ht="13.5" x14ac:dyDescent="0.3">
      <c r="C310" s="266" t="s">
        <v>69</v>
      </c>
      <c r="D310" s="266" t="s">
        <v>2469</v>
      </c>
      <c r="E310" s="265" t="s">
        <v>869</v>
      </c>
      <c r="F310" s="266" t="s">
        <v>870</v>
      </c>
      <c r="G310" s="266"/>
      <c r="H310" s="265" t="s">
        <v>452</v>
      </c>
      <c r="I310" s="265" t="s">
        <v>452</v>
      </c>
      <c r="J310" s="212" t="s">
        <v>3100</v>
      </c>
      <c r="K310" s="212" t="s">
        <v>3101</v>
      </c>
      <c r="L310" s="273">
        <v>44571</v>
      </c>
      <c r="M310" s="273">
        <v>44578</v>
      </c>
      <c r="N310" s="273">
        <v>44496</v>
      </c>
      <c r="O310" s="273">
        <v>44496</v>
      </c>
      <c r="P310" s="273">
        <v>44503</v>
      </c>
      <c r="Q310" s="265" t="s">
        <v>1</v>
      </c>
      <c r="R310" s="265" t="s">
        <v>8</v>
      </c>
      <c r="S310" s="252" t="s">
        <v>2585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44503</v>
      </c>
      <c r="AC310" s="273" t="s">
        <v>107</v>
      </c>
      <c r="AD310" s="273">
        <v>44539</v>
      </c>
      <c r="AE310" s="273">
        <v>44539</v>
      </c>
      <c r="AF310" s="209" t="s">
        <v>3117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2681</v>
      </c>
      <c r="AP310" s="266" t="s">
        <v>2682</v>
      </c>
      <c r="AR310" s="484" t="str">
        <f t="shared" si="50"/>
        <v>5-4</v>
      </c>
      <c r="AS310" s="486" t="str">
        <f t="shared" si="51"/>
        <v/>
      </c>
      <c r="AT310" s="488" t="str">
        <f t="shared" si="52"/>
        <v/>
      </c>
      <c r="AU310" s="490" t="str">
        <f t="shared" si="53"/>
        <v/>
      </c>
      <c r="AV310" s="492" t="str">
        <f t="shared" si="54"/>
        <v/>
      </c>
      <c r="AW310" s="494" t="str">
        <f t="shared" si="55"/>
        <v/>
      </c>
      <c r="AX310" s="515" t="str">
        <f>IFERROR(VLOOKUP(功能_33[[#This Row],[功能代號]],SIT_FT_2021tmp!D:D,1,FALSE),"")</f>
        <v/>
      </c>
      <c r="AY310" s="589">
        <v>44589</v>
      </c>
      <c r="BA310" s="515" t="s">
        <v>2453</v>
      </c>
      <c r="BB310" s="266" t="s">
        <v>2453</v>
      </c>
      <c r="BC310" s="596"/>
      <c r="BD310" s="266" t="str">
        <f t="shared" si="46"/>
        <v/>
      </c>
      <c r="BE310" s="266" t="str">
        <f t="shared" si="47"/>
        <v/>
      </c>
      <c r="BF310" s="266" t="str">
        <f t="shared" si="48"/>
        <v>5-4</v>
      </c>
      <c r="BG310" s="266" t="str">
        <f t="shared" si="49"/>
        <v/>
      </c>
    </row>
    <row r="311" spans="3:59" ht="13.5" x14ac:dyDescent="0.3">
      <c r="C311" s="266" t="s">
        <v>69</v>
      </c>
      <c r="D311" s="266" t="s">
        <v>2469</v>
      </c>
      <c r="E311" s="265" t="s">
        <v>871</v>
      </c>
      <c r="F311" s="266" t="s">
        <v>872</v>
      </c>
      <c r="G311" s="266"/>
      <c r="H311" s="265" t="s">
        <v>452</v>
      </c>
      <c r="I311" s="265" t="s">
        <v>452</v>
      </c>
      <c r="J311" s="212" t="s">
        <v>2952</v>
      </c>
      <c r="K311" s="212" t="s">
        <v>2999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44516</v>
      </c>
      <c r="Q311" s="265" t="s">
        <v>1</v>
      </c>
      <c r="R311" s="265" t="s">
        <v>8</v>
      </c>
      <c r="S311" s="252" t="s">
        <v>2585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44516</v>
      </c>
      <c r="AC311" s="273" t="s">
        <v>107</v>
      </c>
      <c r="AD311" s="273">
        <v>44539</v>
      </c>
      <c r="AE311" s="273">
        <v>44539</v>
      </c>
      <c r="AF311" s="209" t="s">
        <v>2970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2681</v>
      </c>
      <c r="AP311" s="266" t="s">
        <v>2682</v>
      </c>
      <c r="AR311" s="484" t="str">
        <f t="shared" si="50"/>
        <v>5-4</v>
      </c>
      <c r="AS311" s="486" t="str">
        <f t="shared" si="51"/>
        <v/>
      </c>
      <c r="AT311" s="488" t="str">
        <f t="shared" si="52"/>
        <v/>
      </c>
      <c r="AU311" s="490" t="str">
        <f t="shared" si="53"/>
        <v/>
      </c>
      <c r="AV311" s="492" t="str">
        <f t="shared" si="54"/>
        <v/>
      </c>
      <c r="AW311" s="494" t="str">
        <f t="shared" si="55"/>
        <v/>
      </c>
      <c r="AX311" s="515" t="str">
        <f>IFERROR(VLOOKUP(功能_33[[#This Row],[功能代號]],SIT_FT_2021tmp!D:D,1,FALSE),"")</f>
        <v/>
      </c>
      <c r="AY311" s="589">
        <v>44589</v>
      </c>
      <c r="BA311" s="515" t="s">
        <v>2453</v>
      </c>
      <c r="BB311" s="266" t="s">
        <v>2453</v>
      </c>
      <c r="BC311" s="596"/>
      <c r="BD311" s="266" t="str">
        <f t="shared" si="46"/>
        <v/>
      </c>
      <c r="BE311" s="266" t="str">
        <f t="shared" si="47"/>
        <v/>
      </c>
      <c r="BF311" s="266" t="str">
        <f t="shared" si="48"/>
        <v>5-4</v>
      </c>
      <c r="BG311" s="266" t="str">
        <f t="shared" si="49"/>
        <v/>
      </c>
    </row>
    <row r="312" spans="3:59" ht="13.5" x14ac:dyDescent="0.3">
      <c r="C312" s="266" t="s">
        <v>69</v>
      </c>
      <c r="D312" s="266" t="s">
        <v>2469</v>
      </c>
      <c r="E312" s="265" t="s">
        <v>873</v>
      </c>
      <c r="F312" s="266" t="s">
        <v>874</v>
      </c>
      <c r="G312" s="266"/>
      <c r="H312" s="265" t="s">
        <v>452</v>
      </c>
      <c r="I312" s="265" t="s">
        <v>452</v>
      </c>
      <c r="J312" s="212" t="s">
        <v>3100</v>
      </c>
      <c r="K312" s="212" t="s">
        <v>3101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44517</v>
      </c>
      <c r="Q312" s="265" t="s">
        <v>1</v>
      </c>
      <c r="R312" s="265" t="s">
        <v>8</v>
      </c>
      <c r="S312" s="252" t="s">
        <v>2585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44517</v>
      </c>
      <c r="AC312" s="273" t="s">
        <v>107</v>
      </c>
      <c r="AD312" s="273">
        <v>44539</v>
      </c>
      <c r="AE312" s="273">
        <v>44539</v>
      </c>
      <c r="AF312" s="209" t="s">
        <v>3118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2681</v>
      </c>
      <c r="AP312" s="266" t="s">
        <v>2682</v>
      </c>
      <c r="AR312" s="484" t="str">
        <f t="shared" si="50"/>
        <v>5-4</v>
      </c>
      <c r="AS312" s="486" t="str">
        <f t="shared" si="51"/>
        <v/>
      </c>
      <c r="AT312" s="488" t="str">
        <f t="shared" si="52"/>
        <v/>
      </c>
      <c r="AU312" s="490" t="str">
        <f t="shared" si="53"/>
        <v/>
      </c>
      <c r="AV312" s="492" t="str">
        <f t="shared" si="54"/>
        <v/>
      </c>
      <c r="AW312" s="494" t="str">
        <f t="shared" si="55"/>
        <v/>
      </c>
      <c r="AX312" s="515" t="str">
        <f>IFERROR(VLOOKUP(功能_33[[#This Row],[功能代號]],SIT_FT_2021tmp!D:D,1,FALSE),"")</f>
        <v/>
      </c>
      <c r="AY312" s="589">
        <v>44589</v>
      </c>
      <c r="BA312" s="515" t="s">
        <v>2453</v>
      </c>
      <c r="BB312" s="266" t="s">
        <v>2453</v>
      </c>
      <c r="BC312" s="596"/>
      <c r="BD312" s="266" t="str">
        <f t="shared" si="46"/>
        <v/>
      </c>
      <c r="BE312" s="266" t="str">
        <f t="shared" si="47"/>
        <v/>
      </c>
      <c r="BF312" s="266" t="str">
        <f t="shared" si="48"/>
        <v>5-4</v>
      </c>
      <c r="BG312" s="266" t="str">
        <f t="shared" si="49"/>
        <v/>
      </c>
    </row>
    <row r="313" spans="3:59" ht="13.5" x14ac:dyDescent="0.3">
      <c r="C313" s="266" t="s">
        <v>69</v>
      </c>
      <c r="D313" s="266" t="s">
        <v>2469</v>
      </c>
      <c r="E313" s="265" t="s">
        <v>875</v>
      </c>
      <c r="F313" s="266" t="s">
        <v>876</v>
      </c>
      <c r="G313" s="266"/>
      <c r="H313" s="265" t="s">
        <v>452</v>
      </c>
      <c r="I313" s="265" t="s">
        <v>452</v>
      </c>
      <c r="J313" s="212" t="s">
        <v>2952</v>
      </c>
      <c r="K313" s="212" t="s">
        <v>2999</v>
      </c>
      <c r="L313" s="273">
        <v>44578</v>
      </c>
      <c r="M313" s="273">
        <v>44578</v>
      </c>
      <c r="N313" s="273">
        <v>44497</v>
      </c>
      <c r="O313" s="273">
        <v>44496</v>
      </c>
      <c r="P313" s="273">
        <v>44501</v>
      </c>
      <c r="Q313" s="265" t="s">
        <v>1</v>
      </c>
      <c r="R313" s="265" t="s">
        <v>8</v>
      </c>
      <c r="S313" s="252" t="s">
        <v>2585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44501</v>
      </c>
      <c r="AC313" s="273" t="s">
        <v>107</v>
      </c>
      <c r="AD313" s="273">
        <v>44539</v>
      </c>
      <c r="AE313" s="273">
        <v>44539</v>
      </c>
      <c r="AF313" s="209" t="s">
        <v>2970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2681</v>
      </c>
      <c r="AP313" s="266" t="s">
        <v>2682</v>
      </c>
      <c r="AR313" s="484" t="str">
        <f t="shared" si="50"/>
        <v>5-4</v>
      </c>
      <c r="AS313" s="486" t="str">
        <f t="shared" si="51"/>
        <v/>
      </c>
      <c r="AT313" s="488" t="str">
        <f t="shared" si="52"/>
        <v/>
      </c>
      <c r="AU313" s="490" t="str">
        <f t="shared" si="53"/>
        <v/>
      </c>
      <c r="AV313" s="492" t="str">
        <f t="shared" si="54"/>
        <v/>
      </c>
      <c r="AW313" s="494" t="str">
        <f t="shared" si="55"/>
        <v/>
      </c>
      <c r="AX313" s="515" t="str">
        <f>IFERROR(VLOOKUP(功能_33[[#This Row],[功能代號]],SIT_FT_2021tmp!D:D,1,FALSE),"")</f>
        <v/>
      </c>
      <c r="AY313" s="589">
        <v>44589</v>
      </c>
      <c r="BA313" s="515" t="s">
        <v>2453</v>
      </c>
      <c r="BB313" s="266" t="s">
        <v>2453</v>
      </c>
      <c r="BC313" s="596"/>
      <c r="BD313" s="266" t="str">
        <f t="shared" si="46"/>
        <v/>
      </c>
      <c r="BE313" s="266" t="str">
        <f t="shared" si="47"/>
        <v/>
      </c>
      <c r="BF313" s="266" t="str">
        <f t="shared" si="48"/>
        <v>5-4</v>
      </c>
      <c r="BG313" s="266" t="str">
        <f t="shared" si="49"/>
        <v/>
      </c>
    </row>
    <row r="314" spans="3:59" ht="13.5" x14ac:dyDescent="0.3">
      <c r="C314" s="266" t="s">
        <v>69</v>
      </c>
      <c r="D314" s="266" t="s">
        <v>2469</v>
      </c>
      <c r="E314" s="265" t="s">
        <v>877</v>
      </c>
      <c r="F314" s="266" t="s">
        <v>878</v>
      </c>
      <c r="G314" s="266"/>
      <c r="H314" s="265" t="s">
        <v>452</v>
      </c>
      <c r="I314" s="265" t="s">
        <v>452</v>
      </c>
      <c r="J314" s="212" t="s">
        <v>3100</v>
      </c>
      <c r="K314" s="212" t="s">
        <v>3101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44524</v>
      </c>
      <c r="Q314" s="265" t="s">
        <v>1</v>
      </c>
      <c r="R314" s="265" t="s">
        <v>8</v>
      </c>
      <c r="S314" s="252" t="s">
        <v>2585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44524</v>
      </c>
      <c r="AC314" s="273" t="s">
        <v>107</v>
      </c>
      <c r="AD314" s="273">
        <v>44539</v>
      </c>
      <c r="AE314" s="273">
        <v>44539</v>
      </c>
      <c r="AF314" s="209" t="s">
        <v>3118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2681</v>
      </c>
      <c r="AP314" s="266" t="s">
        <v>2682</v>
      </c>
      <c r="AR314" s="484" t="str">
        <f t="shared" si="50"/>
        <v>5-4</v>
      </c>
      <c r="AS314" s="486" t="str">
        <f t="shared" si="51"/>
        <v/>
      </c>
      <c r="AT314" s="488" t="str">
        <f t="shared" si="52"/>
        <v/>
      </c>
      <c r="AU314" s="490" t="str">
        <f t="shared" si="53"/>
        <v/>
      </c>
      <c r="AV314" s="492" t="str">
        <f t="shared" si="54"/>
        <v/>
      </c>
      <c r="AW314" s="494" t="str">
        <f t="shared" si="55"/>
        <v/>
      </c>
      <c r="AX314" s="515" t="str">
        <f>IFERROR(VLOOKUP(功能_33[[#This Row],[功能代號]],SIT_FT_2021tmp!D:D,1,FALSE),"")</f>
        <v/>
      </c>
      <c r="AY314" s="589">
        <v>44589</v>
      </c>
      <c r="BA314" s="515" t="s">
        <v>2453</v>
      </c>
      <c r="BB314" s="266" t="s">
        <v>2453</v>
      </c>
      <c r="BC314" s="596"/>
      <c r="BD314" s="266" t="str">
        <f t="shared" si="46"/>
        <v/>
      </c>
      <c r="BE314" s="266" t="str">
        <f t="shared" si="47"/>
        <v/>
      </c>
      <c r="BF314" s="266" t="str">
        <f t="shared" si="48"/>
        <v>5-4</v>
      </c>
      <c r="BG314" s="266" t="str">
        <f t="shared" si="49"/>
        <v/>
      </c>
    </row>
    <row r="315" spans="3:59" ht="13.5" x14ac:dyDescent="0.3">
      <c r="C315" s="266" t="s">
        <v>69</v>
      </c>
      <c r="D315" s="266" t="s">
        <v>2469</v>
      </c>
      <c r="E315" s="265" t="s">
        <v>879</v>
      </c>
      <c r="F315" s="266" t="s">
        <v>880</v>
      </c>
      <c r="G315" s="266"/>
      <c r="H315" s="265" t="s">
        <v>452</v>
      </c>
      <c r="I315" s="265" t="s">
        <v>452</v>
      </c>
      <c r="J315" s="212" t="s">
        <v>2952</v>
      </c>
      <c r="K315" s="212" t="s">
        <v>2999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44501</v>
      </c>
      <c r="Q315" s="265" t="s">
        <v>1</v>
      </c>
      <c r="R315" s="265" t="s">
        <v>8</v>
      </c>
      <c r="S315" s="252" t="s">
        <v>2585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44501</v>
      </c>
      <c r="AC315" s="273" t="s">
        <v>107</v>
      </c>
      <c r="AD315" s="273">
        <v>44539</v>
      </c>
      <c r="AE315" s="273">
        <v>44539</v>
      </c>
      <c r="AF315" s="209" t="s">
        <v>2970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2681</v>
      </c>
      <c r="AP315" s="266" t="s">
        <v>2682</v>
      </c>
      <c r="AR315" s="484" t="str">
        <f t="shared" si="50"/>
        <v>5-4</v>
      </c>
      <c r="AS315" s="486" t="str">
        <f t="shared" si="51"/>
        <v/>
      </c>
      <c r="AT315" s="488" t="str">
        <f t="shared" si="52"/>
        <v/>
      </c>
      <c r="AU315" s="490" t="str">
        <f t="shared" si="53"/>
        <v/>
      </c>
      <c r="AV315" s="492" t="str">
        <f t="shared" si="54"/>
        <v/>
      </c>
      <c r="AW315" s="494" t="str">
        <f t="shared" si="55"/>
        <v/>
      </c>
      <c r="AX315" s="515" t="str">
        <f>IFERROR(VLOOKUP(功能_33[[#This Row],[功能代號]],SIT_FT_2021tmp!D:D,1,FALSE),"")</f>
        <v/>
      </c>
      <c r="AY315" s="589">
        <v>44589</v>
      </c>
      <c r="BA315" s="515" t="s">
        <v>2453</v>
      </c>
      <c r="BB315" s="266" t="s">
        <v>2453</v>
      </c>
      <c r="BC315" s="596"/>
      <c r="BD315" s="266" t="str">
        <f t="shared" si="46"/>
        <v/>
      </c>
      <c r="BE315" s="266" t="str">
        <f t="shared" si="47"/>
        <v/>
      </c>
      <c r="BF315" s="266" t="str">
        <f t="shared" si="48"/>
        <v>5-4</v>
      </c>
      <c r="BG315" s="266" t="str">
        <f t="shared" si="49"/>
        <v/>
      </c>
    </row>
    <row r="316" spans="3:59" ht="13.5" x14ac:dyDescent="0.3">
      <c r="C316" s="266" t="s">
        <v>69</v>
      </c>
      <c r="D316" s="266" t="s">
        <v>2469</v>
      </c>
      <c r="E316" s="265" t="s">
        <v>881</v>
      </c>
      <c r="F316" s="266" t="s">
        <v>882</v>
      </c>
      <c r="G316" s="266"/>
      <c r="H316" s="265" t="s">
        <v>452</v>
      </c>
      <c r="I316" s="265" t="s">
        <v>452</v>
      </c>
      <c r="J316" s="212" t="s">
        <v>3100</v>
      </c>
      <c r="K316" s="212" t="s">
        <v>3101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44515</v>
      </c>
      <c r="Q316" s="265" t="s">
        <v>1</v>
      </c>
      <c r="R316" s="265" t="s">
        <v>8</v>
      </c>
      <c r="S316" s="252" t="s">
        <v>2585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44515</v>
      </c>
      <c r="AC316" s="273" t="s">
        <v>107</v>
      </c>
      <c r="AD316" s="273">
        <v>44539</v>
      </c>
      <c r="AE316" s="273">
        <v>44539</v>
      </c>
      <c r="AF316" s="209" t="s">
        <v>3117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2681</v>
      </c>
      <c r="AP316" s="266" t="s">
        <v>2682</v>
      </c>
      <c r="AR316" s="484" t="str">
        <f t="shared" si="50"/>
        <v>5-4</v>
      </c>
      <c r="AS316" s="486" t="str">
        <f t="shared" si="51"/>
        <v/>
      </c>
      <c r="AT316" s="488" t="str">
        <f t="shared" si="52"/>
        <v/>
      </c>
      <c r="AU316" s="490" t="str">
        <f t="shared" si="53"/>
        <v/>
      </c>
      <c r="AV316" s="492" t="str">
        <f t="shared" si="54"/>
        <v/>
      </c>
      <c r="AW316" s="494" t="str">
        <f t="shared" si="55"/>
        <v/>
      </c>
      <c r="AX316" s="515" t="str">
        <f>IFERROR(VLOOKUP(功能_33[[#This Row],[功能代號]],SIT_FT_2021tmp!D:D,1,FALSE),"")</f>
        <v/>
      </c>
      <c r="AY316" s="589">
        <v>44589</v>
      </c>
      <c r="BA316" s="515" t="s">
        <v>2453</v>
      </c>
      <c r="BB316" s="266" t="s">
        <v>2453</v>
      </c>
      <c r="BC316" s="596"/>
      <c r="BD316" s="266" t="str">
        <f t="shared" si="46"/>
        <v/>
      </c>
      <c r="BE316" s="266" t="str">
        <f t="shared" si="47"/>
        <v/>
      </c>
      <c r="BF316" s="266" t="str">
        <f t="shared" si="48"/>
        <v>5-4</v>
      </c>
      <c r="BG316" s="266" t="str">
        <f t="shared" si="49"/>
        <v/>
      </c>
    </row>
    <row r="317" spans="3:59" ht="13.5" x14ac:dyDescent="0.3">
      <c r="C317" s="266" t="s">
        <v>69</v>
      </c>
      <c r="D317" s="266" t="s">
        <v>2469</v>
      </c>
      <c r="E317" s="265" t="s">
        <v>883</v>
      </c>
      <c r="F317" s="266" t="s">
        <v>884</v>
      </c>
      <c r="G317" s="266"/>
      <c r="H317" s="265" t="s">
        <v>452</v>
      </c>
      <c r="I317" s="265" t="s">
        <v>452</v>
      </c>
      <c r="J317" s="212" t="s">
        <v>2684</v>
      </c>
      <c r="K317" s="212"/>
      <c r="L317" s="273">
        <v>44578</v>
      </c>
      <c r="M317" s="273">
        <v>44578</v>
      </c>
      <c r="N317" s="273">
        <v>44497</v>
      </c>
      <c r="O317" s="273">
        <v>44496</v>
      </c>
      <c r="P317" s="273">
        <v>44503</v>
      </c>
      <c r="Q317" s="265" t="s">
        <v>1</v>
      </c>
      <c r="R317" s="265" t="s">
        <v>8</v>
      </c>
      <c r="S317" s="252" t="s">
        <v>2585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44503</v>
      </c>
      <c r="AC317" s="273" t="s">
        <v>107</v>
      </c>
      <c r="AD317" s="273">
        <v>44539</v>
      </c>
      <c r="AE317" s="273">
        <v>44539</v>
      </c>
      <c r="AF317" s="209">
        <v>44539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2681</v>
      </c>
      <c r="AP317" s="266" t="s">
        <v>2682</v>
      </c>
      <c r="AR317" s="484" t="str">
        <f t="shared" si="50"/>
        <v>5-4</v>
      </c>
      <c r="AS317" s="486" t="str">
        <f t="shared" si="51"/>
        <v/>
      </c>
      <c r="AT317" s="488" t="str">
        <f t="shared" si="52"/>
        <v/>
      </c>
      <c r="AU317" s="490" t="str">
        <f t="shared" si="53"/>
        <v/>
      </c>
      <c r="AV317" s="492" t="str">
        <f t="shared" si="54"/>
        <v/>
      </c>
      <c r="AW317" s="494" t="str">
        <f t="shared" si="55"/>
        <v/>
      </c>
      <c r="AX317" s="515" t="str">
        <f>IFERROR(VLOOKUP(功能_33[[#This Row],[功能代號]],SIT_FT_2021tmp!D:D,1,FALSE),"")</f>
        <v/>
      </c>
      <c r="AY317" s="589">
        <v>44589</v>
      </c>
      <c r="BA317" s="515" t="s">
        <v>2453</v>
      </c>
      <c r="BB317" s="266" t="s">
        <v>2453</v>
      </c>
      <c r="BC317" s="596"/>
      <c r="BD317" s="266" t="str">
        <f t="shared" si="46"/>
        <v/>
      </c>
      <c r="BE317" s="266" t="str">
        <f t="shared" si="47"/>
        <v/>
      </c>
      <c r="BF317" s="266" t="str">
        <f t="shared" si="48"/>
        <v>5-4</v>
      </c>
      <c r="BG317" s="266" t="str">
        <f t="shared" si="49"/>
        <v/>
      </c>
    </row>
    <row r="318" spans="3:59" ht="13.5" x14ac:dyDescent="0.3">
      <c r="C318" s="266" t="s">
        <v>69</v>
      </c>
      <c r="D318" s="266" t="s">
        <v>2469</v>
      </c>
      <c r="E318" s="265" t="s">
        <v>885</v>
      </c>
      <c r="F318" s="266" t="s">
        <v>886</v>
      </c>
      <c r="G318" s="266" t="s">
        <v>887</v>
      </c>
      <c r="H318" s="265" t="s">
        <v>452</v>
      </c>
      <c r="I318" s="265" t="s">
        <v>452</v>
      </c>
      <c r="J318" s="212" t="s">
        <v>2684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44515</v>
      </c>
      <c r="Q318" s="265" t="s">
        <v>1</v>
      </c>
      <c r="R318" s="265" t="s">
        <v>8</v>
      </c>
      <c r="S318" s="252" t="s">
        <v>2585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44515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2681</v>
      </c>
      <c r="AP318" s="266" t="s">
        <v>2682</v>
      </c>
      <c r="AR318" s="484" t="str">
        <f t="shared" si="50"/>
        <v>5-4</v>
      </c>
      <c r="AS318" s="486" t="str">
        <f t="shared" si="51"/>
        <v/>
      </c>
      <c r="AT318" s="488" t="str">
        <f t="shared" si="52"/>
        <v/>
      </c>
      <c r="AU318" s="490" t="str">
        <f t="shared" si="53"/>
        <v/>
      </c>
      <c r="AV318" s="492" t="str">
        <f t="shared" si="54"/>
        <v/>
      </c>
      <c r="AW318" s="494" t="str">
        <f t="shared" si="55"/>
        <v/>
      </c>
      <c r="AX318" s="515" t="str">
        <f>IFERROR(VLOOKUP(功能_33[[#This Row],[功能代號]],SIT_FT_2021tmp!D:D,1,FALSE),"")</f>
        <v/>
      </c>
      <c r="AY318" s="589">
        <v>44589</v>
      </c>
      <c r="BA318" s="515" t="s">
        <v>2453</v>
      </c>
      <c r="BB318" s="266" t="s">
        <v>2453</v>
      </c>
      <c r="BC318" s="596"/>
      <c r="BD318" s="266" t="str">
        <f t="shared" si="46"/>
        <v/>
      </c>
      <c r="BE318" s="266" t="str">
        <f t="shared" si="47"/>
        <v/>
      </c>
      <c r="BF318" s="266" t="str">
        <f t="shared" si="48"/>
        <v>5-4</v>
      </c>
      <c r="BG318" s="266" t="str">
        <f t="shared" si="49"/>
        <v/>
      </c>
    </row>
    <row r="319" spans="3:59" ht="13.5" x14ac:dyDescent="0.3">
      <c r="C319" s="266" t="s">
        <v>69</v>
      </c>
      <c r="D319" s="266" t="s">
        <v>2469</v>
      </c>
      <c r="E319" s="265" t="s">
        <v>888</v>
      </c>
      <c r="F319" s="266" t="s">
        <v>889</v>
      </c>
      <c r="G319" s="266" t="s">
        <v>887</v>
      </c>
      <c r="H319" s="265" t="s">
        <v>452</v>
      </c>
      <c r="I319" s="265" t="s">
        <v>452</v>
      </c>
      <c r="J319" s="212" t="s">
        <v>2684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44503</v>
      </c>
      <c r="Q319" s="265" t="s">
        <v>1</v>
      </c>
      <c r="R319" s="265" t="s">
        <v>8</v>
      </c>
      <c r="S319" s="252" t="s">
        <v>2585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44503</v>
      </c>
      <c r="AC319" s="273" t="s">
        <v>2394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2681</v>
      </c>
      <c r="AP319" s="266" t="s">
        <v>2682</v>
      </c>
      <c r="AR319" s="484" t="str">
        <f t="shared" si="50"/>
        <v>5-4</v>
      </c>
      <c r="AS319" s="486" t="str">
        <f t="shared" si="51"/>
        <v/>
      </c>
      <c r="AT319" s="488" t="str">
        <f t="shared" si="52"/>
        <v/>
      </c>
      <c r="AU319" s="490" t="str">
        <f t="shared" si="53"/>
        <v/>
      </c>
      <c r="AV319" s="492" t="str">
        <f t="shared" si="54"/>
        <v/>
      </c>
      <c r="AW319" s="494" t="str">
        <f t="shared" si="55"/>
        <v/>
      </c>
      <c r="AX319" s="515" t="str">
        <f>IFERROR(VLOOKUP(功能_33[[#This Row],[功能代號]],SIT_FT_2021tmp!D:D,1,FALSE),"")</f>
        <v/>
      </c>
      <c r="AY319" s="589">
        <v>44589</v>
      </c>
      <c r="BA319" s="515" t="s">
        <v>2453</v>
      </c>
      <c r="BB319" s="266" t="s">
        <v>2453</v>
      </c>
      <c r="BC319" s="596"/>
      <c r="BD319" s="266" t="str">
        <f t="shared" si="46"/>
        <v/>
      </c>
      <c r="BE319" s="266" t="str">
        <f t="shared" si="47"/>
        <v/>
      </c>
      <c r="BF319" s="266" t="str">
        <f t="shared" si="48"/>
        <v>5-4</v>
      </c>
      <c r="BG319" s="266" t="str">
        <f t="shared" si="49"/>
        <v/>
      </c>
    </row>
    <row r="320" spans="3:59" ht="13.5" x14ac:dyDescent="0.3">
      <c r="C320" s="266" t="s">
        <v>72</v>
      </c>
      <c r="D320" s="266" t="s">
        <v>890</v>
      </c>
      <c r="E320" s="265" t="s">
        <v>891</v>
      </c>
      <c r="F320" s="266" t="s">
        <v>892</v>
      </c>
      <c r="G320" s="266"/>
      <c r="H320" s="265" t="s">
        <v>166</v>
      </c>
      <c r="I320" s="265" t="s">
        <v>167</v>
      </c>
      <c r="J320" s="212" t="s">
        <v>2843</v>
      </c>
      <c r="K320" s="212"/>
      <c r="L320" s="273">
        <v>44587</v>
      </c>
      <c r="M320" s="273">
        <v>44579</v>
      </c>
      <c r="N320" s="273">
        <v>44502</v>
      </c>
      <c r="O320" s="273">
        <v>44503</v>
      </c>
      <c r="P320" s="273">
        <v>44537</v>
      </c>
      <c r="Q320" s="265" t="s">
        <v>1</v>
      </c>
      <c r="R320" s="265" t="s">
        <v>19</v>
      </c>
      <c r="S320" s="252" t="s">
        <v>893</v>
      </c>
      <c r="W320" s="265"/>
      <c r="Y320" s="265"/>
      <c r="Z320" s="265"/>
      <c r="AA320" s="266" t="str">
        <f>VLOOKUP(功能_33[[#This Row],[User]],SKL放款!A:G,7,FALSE)</f>
        <v>放款審查課</v>
      </c>
      <c r="AB320" s="273">
        <v>44533</v>
      </c>
      <c r="AC320" s="273">
        <v>44526</v>
      </c>
      <c r="AD320" s="273">
        <v>44526</v>
      </c>
      <c r="AE320" s="273">
        <v>44526</v>
      </c>
      <c r="AF320" s="209">
        <v>44546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44503</v>
      </c>
      <c r="AK320" s="273"/>
      <c r="AL320" s="273"/>
      <c r="AM320" s="266"/>
      <c r="AN320" s="273">
        <v>44438</v>
      </c>
      <c r="AO320" s="265" t="s">
        <v>163</v>
      </c>
      <c r="AR320" s="484" t="str">
        <f t="shared" si="50"/>
        <v>8-1</v>
      </c>
      <c r="AS320" s="486" t="str">
        <f t="shared" si="51"/>
        <v/>
      </c>
      <c r="AT320" s="488" t="str">
        <f t="shared" si="52"/>
        <v/>
      </c>
      <c r="AU320" s="490" t="str">
        <f t="shared" si="53"/>
        <v/>
      </c>
      <c r="AV320" s="492" t="str">
        <f t="shared" si="54"/>
        <v/>
      </c>
      <c r="AW320" s="494" t="str">
        <f t="shared" si="55"/>
        <v/>
      </c>
      <c r="AX320" s="515" t="str">
        <f>IFERROR(VLOOKUP(功能_33[[#This Row],[功能代號]],SIT_FT_2021tmp!D:D,1,FALSE),"")</f>
        <v>L8080</v>
      </c>
      <c r="AY320" s="589">
        <v>44540</v>
      </c>
      <c r="AZ320" s="589">
        <v>44540</v>
      </c>
      <c r="BA320" s="515" t="s">
        <v>3007</v>
      </c>
      <c r="BB320" s="266" t="s">
        <v>3039</v>
      </c>
      <c r="BC320" s="596"/>
      <c r="BD320" s="265" t="str">
        <f t="shared" si="46"/>
        <v>8-1</v>
      </c>
      <c r="BE320" s="265" t="str">
        <f t="shared" si="47"/>
        <v/>
      </c>
      <c r="BF320" s="265" t="str">
        <f t="shared" si="48"/>
        <v/>
      </c>
      <c r="BG320" s="265" t="str">
        <f t="shared" si="49"/>
        <v/>
      </c>
    </row>
    <row r="321" spans="1:59" ht="13.5" x14ac:dyDescent="0.3">
      <c r="C321" s="266" t="s">
        <v>70</v>
      </c>
      <c r="D321" s="266" t="s">
        <v>2465</v>
      </c>
      <c r="E321" s="265" t="s">
        <v>559</v>
      </c>
      <c r="F321" s="266" t="s">
        <v>558</v>
      </c>
      <c r="G321" s="266"/>
      <c r="H321" s="265" t="s">
        <v>166</v>
      </c>
      <c r="I321" s="265" t="s">
        <v>287</v>
      </c>
      <c r="J321" s="212" t="s">
        <v>2855</v>
      </c>
      <c r="K321" s="212"/>
      <c r="L321" s="273">
        <v>44565</v>
      </c>
      <c r="M321" s="273">
        <v>44565</v>
      </c>
      <c r="N321" s="273">
        <v>44516</v>
      </c>
      <c r="O321" s="273">
        <v>44467</v>
      </c>
      <c r="P321" s="273">
        <v>44467</v>
      </c>
      <c r="Q321" s="265" t="s">
        <v>6</v>
      </c>
      <c r="R321" s="265" t="s">
        <v>539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 t="s">
        <v>168</v>
      </c>
      <c r="AD321" s="273">
        <v>44467</v>
      </c>
      <c r="AE321" s="273">
        <v>44467</v>
      </c>
      <c r="AF321" s="209">
        <v>44550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44467</v>
      </c>
      <c r="AK321" s="273"/>
      <c r="AL321" s="273"/>
      <c r="AM321" s="266"/>
      <c r="AN321" s="273"/>
      <c r="AO321" s="277" t="s">
        <v>557</v>
      </c>
      <c r="AP321" s="278" t="s">
        <v>558</v>
      </c>
      <c r="AR321" s="484" t="str">
        <f t="shared" si="50"/>
        <v>6-6</v>
      </c>
      <c r="AS321" s="486" t="str">
        <f t="shared" si="51"/>
        <v/>
      </c>
      <c r="AT321" s="488" t="str">
        <f t="shared" si="52"/>
        <v/>
      </c>
      <c r="AU321" s="490" t="str">
        <f t="shared" si="53"/>
        <v/>
      </c>
      <c r="AV321" s="492" t="str">
        <f t="shared" si="54"/>
        <v/>
      </c>
      <c r="AW321" s="494" t="str">
        <f t="shared" si="55"/>
        <v/>
      </c>
      <c r="AX321" s="515" t="str">
        <f>IFERROR(VLOOKUP(功能_33[[#This Row],[功能代號]],SIT_FT_2021tmp!D:D,1,FALSE),"")</f>
        <v>L6602</v>
      </c>
      <c r="AY321" s="589">
        <v>44512</v>
      </c>
      <c r="AZ321" s="589">
        <v>44512</v>
      </c>
      <c r="BA321" s="515" t="s">
        <v>3007</v>
      </c>
      <c r="BB321" s="266" t="s">
        <v>3057</v>
      </c>
      <c r="BC321" s="596"/>
      <c r="BD321" s="265" t="str">
        <f t="shared" si="46"/>
        <v>6-6</v>
      </c>
      <c r="BE321" s="265" t="str">
        <f t="shared" si="47"/>
        <v/>
      </c>
      <c r="BF321" s="265" t="str">
        <f t="shared" si="48"/>
        <v/>
      </c>
      <c r="BG321" s="265" t="str">
        <f t="shared" si="49"/>
        <v/>
      </c>
    </row>
    <row r="322" spans="1:59" ht="13.5" x14ac:dyDescent="0.3">
      <c r="C322" s="266" t="s">
        <v>72</v>
      </c>
      <c r="D322" s="364" t="s">
        <v>2497</v>
      </c>
      <c r="E322" s="265" t="s">
        <v>896</v>
      </c>
      <c r="F322" s="266" t="s">
        <v>2811</v>
      </c>
      <c r="G322" s="266"/>
      <c r="H322" s="265" t="s">
        <v>110</v>
      </c>
      <c r="I322" s="265" t="s">
        <v>110</v>
      </c>
      <c r="J322" s="212" t="s">
        <v>2843</v>
      </c>
      <c r="K322" s="212"/>
      <c r="L322" s="273">
        <v>44582</v>
      </c>
      <c r="M322" s="265"/>
      <c r="N322" s="273">
        <v>44524</v>
      </c>
      <c r="O322" s="273">
        <v>44526</v>
      </c>
      <c r="P322" s="273">
        <v>44546</v>
      </c>
      <c r="Q322" s="265" t="s">
        <v>1</v>
      </c>
      <c r="R322" s="265" t="s">
        <v>19</v>
      </c>
      <c r="S322" s="252" t="s">
        <v>893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44537</v>
      </c>
      <c r="AC322" s="273" t="s">
        <v>2557</v>
      </c>
      <c r="AD322" s="273">
        <v>44526</v>
      </c>
      <c r="AE322" s="273">
        <v>44526</v>
      </c>
      <c r="AF322" s="209">
        <v>44546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44526</v>
      </c>
      <c r="AK322" s="273"/>
      <c r="AL322" s="273"/>
      <c r="AM322" s="266"/>
      <c r="AN322" s="273"/>
      <c r="AO322" s="265" t="s">
        <v>163</v>
      </c>
      <c r="AR322" s="484" t="str">
        <f t="shared" si="50"/>
        <v>8-1</v>
      </c>
      <c r="AS322" s="486" t="str">
        <f t="shared" si="51"/>
        <v/>
      </c>
      <c r="AT322" s="488" t="str">
        <f t="shared" si="52"/>
        <v/>
      </c>
      <c r="AU322" s="490" t="str">
        <f t="shared" si="53"/>
        <v/>
      </c>
      <c r="AV322" s="492" t="str">
        <f t="shared" si="54"/>
        <v/>
      </c>
      <c r="AW322" s="494" t="str">
        <f t="shared" si="55"/>
        <v/>
      </c>
      <c r="AX322" s="515" t="str">
        <f>IFERROR(VLOOKUP(功能_33[[#This Row],[功能代號]],SIT_FT_2021tmp!D:D,1,FALSE),"")</f>
        <v/>
      </c>
      <c r="AY322" s="589">
        <f t="shared" ref="AY322:AY327" si="62">L322+7</f>
        <v>44589</v>
      </c>
      <c r="BA322" s="515" t="s">
        <v>2453</v>
      </c>
      <c r="BB322" s="266" t="s">
        <v>2453</v>
      </c>
      <c r="BC322" s="596"/>
      <c r="BD322" s="266" t="str">
        <f t="shared" si="46"/>
        <v/>
      </c>
      <c r="BE322" s="266" t="str">
        <f t="shared" si="47"/>
        <v/>
      </c>
      <c r="BF322" s="266" t="str">
        <f t="shared" si="48"/>
        <v/>
      </c>
      <c r="BG322" s="266" t="str">
        <f t="shared" si="49"/>
        <v>8-1</v>
      </c>
    </row>
    <row r="323" spans="1:59" ht="13.5" x14ac:dyDescent="0.3">
      <c r="C323" s="266" t="s">
        <v>72</v>
      </c>
      <c r="D323" s="364" t="s">
        <v>2497</v>
      </c>
      <c r="E323" s="265" t="s">
        <v>2810</v>
      </c>
      <c r="F323" s="266" t="s">
        <v>2812</v>
      </c>
      <c r="G323" s="266" t="s">
        <v>898</v>
      </c>
      <c r="H323" s="265" t="s">
        <v>110</v>
      </c>
      <c r="I323" s="265" t="s">
        <v>110</v>
      </c>
      <c r="J323" s="212" t="s">
        <v>2843</v>
      </c>
      <c r="K323" s="212"/>
      <c r="L323" s="273">
        <v>44582</v>
      </c>
      <c r="M323" s="265"/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R323" s="484" t="str">
        <f t="shared" si="50"/>
        <v>8-1</v>
      </c>
      <c r="AS323" s="486" t="str">
        <f t="shared" si="51"/>
        <v/>
      </c>
      <c r="AT323" s="488" t="str">
        <f t="shared" si="52"/>
        <v/>
      </c>
      <c r="AU323" s="490" t="str">
        <f t="shared" si="53"/>
        <v/>
      </c>
      <c r="AV323" s="492" t="str">
        <f t="shared" si="54"/>
        <v/>
      </c>
      <c r="AW323" s="494" t="str">
        <f t="shared" si="55"/>
        <v/>
      </c>
      <c r="AX323" s="515" t="str">
        <f>IFERROR(VLOOKUP(功能_33[[#This Row],[功能代號]],SIT_FT_2021tmp!D:D,1,FALSE),"")</f>
        <v/>
      </c>
      <c r="AY323" s="589">
        <f t="shared" si="62"/>
        <v>44589</v>
      </c>
      <c r="BA323" s="515" t="s">
        <v>2453</v>
      </c>
      <c r="BB323" s="266" t="s">
        <v>2453</v>
      </c>
      <c r="BC323" s="596"/>
      <c r="BD323" s="266" t="str">
        <f t="shared" ref="BD323:BD386" si="63">IF(AND(COUNTIF(AX323,"&gt;&lt;0")=1,COUNTA(M323)=1),LEFT(D323,3),"")</f>
        <v/>
      </c>
      <c r="BE323" s="266" t="str">
        <f t="shared" ref="BE323:BE386" si="64">IF(AND(COUNTIF(AX323,"&gt;&lt;")=1,COUNTA(M323)=0),LEFT(D323,3),"")</f>
        <v/>
      </c>
      <c r="BF323" s="266" t="str">
        <f t="shared" ref="BF323:BF386" si="65">IF(AND(COUNTIF(AX323,"&gt;&lt;0")=0,COUNTA(M323)=1),LEFT(D323,3),"")</f>
        <v/>
      </c>
      <c r="BG323" s="266" t="str">
        <f t="shared" ref="BG323:BG386" si="66">IF(AND(COUNTIF(AX323,"&gt;&lt;0")=0,COUNTA(M323)=0),LEFT(D323,3),"")</f>
        <v>8-1</v>
      </c>
    </row>
    <row r="324" spans="1:59" ht="13.5" x14ac:dyDescent="0.3">
      <c r="C324" s="266" t="s">
        <v>72</v>
      </c>
      <c r="D324" s="364" t="s">
        <v>2497</v>
      </c>
      <c r="E324" s="265" t="s">
        <v>899</v>
      </c>
      <c r="F324" s="266" t="s">
        <v>900</v>
      </c>
      <c r="G324" s="266" t="s">
        <v>901</v>
      </c>
      <c r="H324" s="265" t="s">
        <v>110</v>
      </c>
      <c r="I324" s="265" t="s">
        <v>110</v>
      </c>
      <c r="J324" s="212" t="s">
        <v>2843</v>
      </c>
      <c r="K324" s="212"/>
      <c r="L324" s="273">
        <v>44582</v>
      </c>
      <c r="M324" s="265"/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60"/>
      <c r="AH324" s="260"/>
      <c r="AI324" s="260"/>
      <c r="AJ324" s="260">
        <f>IFERROR(IF(VLOOKUP(功能_33[[#This Row],[功能代號]],E:T,11,FALSE)=0,"",VLOOKUP(功能_33[[#This Row],[功能代號]],E:T,11,FALSE)),"")</f>
        <v>44526</v>
      </c>
      <c r="AK324" s="260"/>
      <c r="AL324" s="260"/>
      <c r="AM324" s="266"/>
      <c r="AO324" s="265" t="s">
        <v>2813</v>
      </c>
      <c r="AR324" s="484" t="str">
        <f t="shared" si="50"/>
        <v>8-1</v>
      </c>
      <c r="AS324" s="486" t="str">
        <f t="shared" si="51"/>
        <v/>
      </c>
      <c r="AT324" s="488" t="str">
        <f t="shared" si="52"/>
        <v/>
      </c>
      <c r="AU324" s="490" t="str">
        <f t="shared" si="53"/>
        <v/>
      </c>
      <c r="AV324" s="492" t="str">
        <f t="shared" si="54"/>
        <v/>
      </c>
      <c r="AW324" s="494" t="str">
        <f t="shared" si="55"/>
        <v/>
      </c>
      <c r="AX324" s="515" t="str">
        <f>IFERROR(VLOOKUP(功能_33[[#This Row],[功能代號]],SIT_FT_2021tmp!D:D,1,FALSE),"")</f>
        <v/>
      </c>
      <c r="AY324" s="589">
        <f t="shared" si="62"/>
        <v>44589</v>
      </c>
      <c r="BA324" s="515" t="s">
        <v>2453</v>
      </c>
      <c r="BB324" s="266" t="s">
        <v>2453</v>
      </c>
      <c r="BC324" s="596"/>
      <c r="BD324" s="266" t="str">
        <f t="shared" si="63"/>
        <v/>
      </c>
      <c r="BE324" s="266" t="str">
        <f t="shared" si="64"/>
        <v/>
      </c>
      <c r="BF324" s="266" t="str">
        <f t="shared" si="65"/>
        <v/>
      </c>
      <c r="BG324" s="266" t="str">
        <f t="shared" si="66"/>
        <v>8-1</v>
      </c>
    </row>
    <row r="325" spans="1:59" ht="13.5" x14ac:dyDescent="0.3">
      <c r="C325" s="266" t="s">
        <v>72</v>
      </c>
      <c r="D325" s="364" t="s">
        <v>2497</v>
      </c>
      <c r="E325" s="265" t="s">
        <v>2696</v>
      </c>
      <c r="F325" s="266" t="s">
        <v>897</v>
      </c>
      <c r="G325" s="266"/>
      <c r="H325" s="265" t="s">
        <v>110</v>
      </c>
      <c r="I325" s="265" t="s">
        <v>110</v>
      </c>
      <c r="J325" s="212" t="s">
        <v>2843</v>
      </c>
      <c r="K325" s="212"/>
      <c r="L325" s="273">
        <v>44582</v>
      </c>
      <c r="M325" s="265"/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73"/>
      <c r="AH325" s="273"/>
      <c r="AI325" s="323"/>
      <c r="AJ325" s="273">
        <f>IFERROR(IF(VLOOKUP(功能_33[[#This Row],[功能代號]],E:T,11,FALSE)=0,"",VLOOKUP(功能_33[[#This Row],[功能代號]],E:T,11,FALSE)),"")</f>
        <v>44526</v>
      </c>
      <c r="AK325" s="273"/>
      <c r="AL325" s="273"/>
      <c r="AM325" s="266"/>
      <c r="AN325" s="273"/>
      <c r="AO325" s="265" t="s">
        <v>163</v>
      </c>
      <c r="AR325" s="484" t="str">
        <f t="shared" si="50"/>
        <v>8-1</v>
      </c>
      <c r="AS325" s="486" t="str">
        <f t="shared" si="51"/>
        <v/>
      </c>
      <c r="AT325" s="488" t="str">
        <f t="shared" si="52"/>
        <v/>
      </c>
      <c r="AU325" s="490" t="str">
        <f t="shared" si="53"/>
        <v/>
      </c>
      <c r="AV325" s="492" t="str">
        <f t="shared" si="54"/>
        <v/>
      </c>
      <c r="AW325" s="494" t="str">
        <f t="shared" si="55"/>
        <v/>
      </c>
      <c r="AX325" s="515" t="str">
        <f>IFERROR(VLOOKUP(功能_33[[#This Row],[功能代號]],SIT_FT_2021tmp!D:D,1,FALSE),"")</f>
        <v/>
      </c>
      <c r="AY325" s="589">
        <f t="shared" si="62"/>
        <v>44589</v>
      </c>
      <c r="BA325" s="515" t="s">
        <v>2453</v>
      </c>
      <c r="BB325" s="266" t="s">
        <v>2453</v>
      </c>
      <c r="BC325" s="596"/>
      <c r="BD325" s="266" t="str">
        <f t="shared" si="63"/>
        <v/>
      </c>
      <c r="BE325" s="266" t="str">
        <f t="shared" si="64"/>
        <v/>
      </c>
      <c r="BF325" s="266" t="str">
        <f t="shared" si="65"/>
        <v/>
      </c>
      <c r="BG325" s="266" t="str">
        <f t="shared" si="66"/>
        <v>8-1</v>
      </c>
    </row>
    <row r="326" spans="1:59" ht="13.5" x14ac:dyDescent="0.3">
      <c r="A326" s="536"/>
      <c r="B326" s="361"/>
      <c r="C326" s="266" t="s">
        <v>72</v>
      </c>
      <c r="D326" s="364" t="s">
        <v>2497</v>
      </c>
      <c r="E326" s="265" t="s">
        <v>2815</v>
      </c>
      <c r="F326" s="258" t="s">
        <v>2816</v>
      </c>
      <c r="G326" s="258"/>
      <c r="H326" s="265" t="s">
        <v>110</v>
      </c>
      <c r="I326" s="265" t="s">
        <v>110</v>
      </c>
      <c r="J326" s="212" t="s">
        <v>2843</v>
      </c>
      <c r="K326" s="212"/>
      <c r="L326" s="273">
        <v>44582</v>
      </c>
      <c r="M326" s="265"/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T326" s="273">
        <v>44537</v>
      </c>
      <c r="U326" s="273" t="s">
        <v>2557</v>
      </c>
      <c r="W326" s="265"/>
      <c r="Y326" s="265"/>
      <c r="Z326" s="265"/>
      <c r="AA326" s="361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60"/>
      <c r="AH326" s="260"/>
      <c r="AI326" s="260"/>
      <c r="AJ326" s="260">
        <f>IFERROR(IF(VLOOKUP(功能_33[[#This Row],[功能代號]],E:T,11,FALSE)=0,"",VLOOKUP(功能_33[[#This Row],[功能代號]],E:T,11,FALSE)),"")</f>
        <v>44526</v>
      </c>
      <c r="AK326" s="260"/>
      <c r="AL326" s="260"/>
      <c r="AM326" s="361"/>
      <c r="AO326" s="265" t="s">
        <v>163</v>
      </c>
      <c r="AP326" s="361"/>
      <c r="AR326" s="537" t="str">
        <f t="shared" ref="AR326:AR389" si="67">IF(COUNTA(AF326)=1,LEFT(D326,3),"")</f>
        <v>8-1</v>
      </c>
      <c r="AS326" s="486" t="str">
        <f t="shared" ref="AS326:AS389" si="68">IF(AND(COUNTA(O326)=1,COUNTA(P326)=1,COUNTA(AB326)=1,COUNTA(AE326)=1,COUNTA(AF326)=0),LEFT(D326,3),"")</f>
        <v/>
      </c>
      <c r="AT326" s="488" t="str">
        <f t="shared" ref="AT326:AT389" si="69">IF(AND(COUNTA(O326)=1,COUNTA(P326)=1,COUNTA(AB326)=1,COUNTA(AE326)=0,COUNTA(AF326)=0),LEFT(D326,3),"")</f>
        <v/>
      </c>
      <c r="AU326" s="490" t="str">
        <f t="shared" ref="AU326:AU389" si="70">IF(AND(COUNTA(P326)=0,COUNTA(AB326)=1),LEFT(D326,3),"")</f>
        <v/>
      </c>
      <c r="AV326" s="492" t="str">
        <f t="shared" ref="AV326:AV389" si="71">IF(AND(COUNTA(P326)=1,COUNTA(AB326)=0),LEFT(D326,3),"")</f>
        <v/>
      </c>
      <c r="AW326" s="494" t="str">
        <f t="shared" ref="AW326:AW389" si="72">IF(AND(COUNTA(P326)=0,COUNTA(AB326)=0),LEFT(D326,3),"")</f>
        <v/>
      </c>
      <c r="AX326" s="515" t="str">
        <f>IFERROR(VLOOKUP(功能_33[[#This Row],[功能代號]],SIT_FT_2021tmp!D:D,1,FALSE),"")</f>
        <v/>
      </c>
      <c r="AY326" s="589">
        <f t="shared" si="62"/>
        <v>44589</v>
      </c>
      <c r="BA326" s="515" t="s">
        <v>2453</v>
      </c>
      <c r="BB326" s="266" t="s">
        <v>2453</v>
      </c>
      <c r="BC326" s="596"/>
      <c r="BD326" s="266" t="str">
        <f t="shared" si="63"/>
        <v/>
      </c>
      <c r="BE326" s="266" t="str">
        <f t="shared" si="64"/>
        <v/>
      </c>
      <c r="BF326" s="266" t="str">
        <f t="shared" si="65"/>
        <v/>
      </c>
      <c r="BG326" s="266" t="str">
        <f t="shared" si="66"/>
        <v>8-1</v>
      </c>
    </row>
    <row r="327" spans="1:59" ht="13.5" x14ac:dyDescent="0.3">
      <c r="C327" s="266" t="s">
        <v>72</v>
      </c>
      <c r="D327" s="364" t="s">
        <v>2497</v>
      </c>
      <c r="E327" s="265" t="s">
        <v>902</v>
      </c>
      <c r="F327" s="266" t="s">
        <v>903</v>
      </c>
      <c r="G327" s="266"/>
      <c r="H327" s="265" t="s">
        <v>110</v>
      </c>
      <c r="I327" s="265" t="s">
        <v>110</v>
      </c>
      <c r="J327" s="212" t="s">
        <v>2843</v>
      </c>
      <c r="K327" s="212"/>
      <c r="L327" s="273">
        <v>44582</v>
      </c>
      <c r="M327" s="265"/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W327" s="265"/>
      <c r="Y327" s="265"/>
      <c r="Z327" s="265"/>
      <c r="AA327" s="266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73"/>
      <c r="AH327" s="273"/>
      <c r="AI327" s="323"/>
      <c r="AJ327" s="273">
        <f>IFERROR(IF(VLOOKUP(功能_33[[#This Row],[功能代號]],E:T,11,FALSE)=0,"",VLOOKUP(功能_33[[#This Row],[功能代號]],E:T,11,FALSE)),"")</f>
        <v>44526</v>
      </c>
      <c r="AK327" s="273"/>
      <c r="AL327" s="273"/>
      <c r="AM327" s="266"/>
      <c r="AN327" s="273"/>
      <c r="AO327" s="265" t="s">
        <v>163</v>
      </c>
      <c r="AR327" s="484" t="str">
        <f t="shared" si="67"/>
        <v>8-1</v>
      </c>
      <c r="AS327" s="486" t="str">
        <f t="shared" si="68"/>
        <v/>
      </c>
      <c r="AT327" s="488" t="str">
        <f t="shared" si="69"/>
        <v/>
      </c>
      <c r="AU327" s="490" t="str">
        <f t="shared" si="70"/>
        <v/>
      </c>
      <c r="AV327" s="492" t="str">
        <f t="shared" si="71"/>
        <v/>
      </c>
      <c r="AW327" s="494" t="str">
        <f t="shared" si="72"/>
        <v/>
      </c>
      <c r="AX327" s="515" t="str">
        <f>IFERROR(VLOOKUP(功能_33[[#This Row],[功能代號]],SIT_FT_2021tmp!D:D,1,FALSE),"")</f>
        <v/>
      </c>
      <c r="AY327" s="589">
        <f t="shared" si="62"/>
        <v>44589</v>
      </c>
      <c r="BA327" s="515" t="s">
        <v>2453</v>
      </c>
      <c r="BB327" s="266" t="s">
        <v>2453</v>
      </c>
      <c r="BC327" s="596"/>
      <c r="BD327" s="266" t="str">
        <f t="shared" si="63"/>
        <v/>
      </c>
      <c r="BE327" s="266" t="str">
        <f t="shared" si="64"/>
        <v/>
      </c>
      <c r="BF327" s="266" t="str">
        <f t="shared" si="65"/>
        <v/>
      </c>
      <c r="BG327" s="266" t="str">
        <f t="shared" si="66"/>
        <v>8-1</v>
      </c>
    </row>
    <row r="328" spans="1:59" ht="13.5" x14ac:dyDescent="0.3">
      <c r="C328" s="266" t="s">
        <v>70</v>
      </c>
      <c r="D328" s="266" t="s">
        <v>2465</v>
      </c>
      <c r="E328" s="265" t="s">
        <v>542</v>
      </c>
      <c r="F328" s="266" t="s">
        <v>543</v>
      </c>
      <c r="G328" s="266"/>
      <c r="H328" s="265" t="s">
        <v>166</v>
      </c>
      <c r="I328" s="265" t="s">
        <v>287</v>
      </c>
      <c r="J328" s="212" t="s">
        <v>2855</v>
      </c>
      <c r="K328" s="212"/>
      <c r="L328" s="273">
        <v>44565</v>
      </c>
      <c r="M328" s="273">
        <v>44565</v>
      </c>
      <c r="N328" s="273">
        <v>44516</v>
      </c>
      <c r="O328" s="273">
        <v>44467</v>
      </c>
      <c r="P328" s="273">
        <v>44467</v>
      </c>
      <c r="Q328" s="265" t="s">
        <v>6</v>
      </c>
      <c r="R328" s="265" t="s">
        <v>539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44533</v>
      </c>
      <c r="AC328" s="273" t="s">
        <v>168</v>
      </c>
      <c r="AD328" s="273">
        <v>44467</v>
      </c>
      <c r="AE328" s="273">
        <v>44467</v>
      </c>
      <c r="AF328" s="209">
        <v>44550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44467</v>
      </c>
      <c r="AK328" s="273"/>
      <c r="AL328" s="273"/>
      <c r="AM328" s="266"/>
      <c r="AN328" s="273"/>
      <c r="AO328" s="277" t="s">
        <v>540</v>
      </c>
      <c r="AP328" s="278" t="s">
        <v>541</v>
      </c>
      <c r="AR328" s="484" t="str">
        <f t="shared" si="67"/>
        <v>6-6</v>
      </c>
      <c r="AS328" s="486" t="str">
        <f t="shared" si="68"/>
        <v/>
      </c>
      <c r="AT328" s="488" t="str">
        <f t="shared" si="69"/>
        <v/>
      </c>
      <c r="AU328" s="490" t="str">
        <f t="shared" si="70"/>
        <v/>
      </c>
      <c r="AV328" s="492" t="str">
        <f t="shared" si="71"/>
        <v/>
      </c>
      <c r="AW328" s="494" t="str">
        <f t="shared" si="72"/>
        <v/>
      </c>
      <c r="AX328" s="515" t="str">
        <f>IFERROR(VLOOKUP(功能_33[[#This Row],[功能代號]],SIT_FT_2021tmp!D:D,1,FALSE),"")</f>
        <v>L6603</v>
      </c>
      <c r="AY328" s="589">
        <v>44517</v>
      </c>
      <c r="AZ328" s="589">
        <v>44517</v>
      </c>
      <c r="BA328" s="515" t="s">
        <v>3007</v>
      </c>
      <c r="BB328" s="266" t="s">
        <v>3058</v>
      </c>
      <c r="BC328" s="596"/>
      <c r="BD328" s="265" t="str">
        <f t="shared" si="63"/>
        <v>6-6</v>
      </c>
      <c r="BE328" s="265" t="str">
        <f t="shared" si="64"/>
        <v/>
      </c>
      <c r="BF328" s="265" t="str">
        <f t="shared" si="65"/>
        <v/>
      </c>
      <c r="BG328" s="265" t="str">
        <f t="shared" si="66"/>
        <v/>
      </c>
    </row>
    <row r="329" spans="1:59" ht="13.5" x14ac:dyDescent="0.3">
      <c r="C329" s="266" t="s">
        <v>70</v>
      </c>
      <c r="D329" s="266" t="s">
        <v>2465</v>
      </c>
      <c r="E329" s="265" t="s">
        <v>520</v>
      </c>
      <c r="F329" s="266" t="s">
        <v>521</v>
      </c>
      <c r="G329" s="266"/>
      <c r="H329" s="265" t="s">
        <v>166</v>
      </c>
      <c r="I329" s="265" t="s">
        <v>287</v>
      </c>
      <c r="J329" s="212" t="s">
        <v>2855</v>
      </c>
      <c r="K329" s="212"/>
      <c r="L329" s="273">
        <v>44565</v>
      </c>
      <c r="M329" s="273">
        <v>44565</v>
      </c>
      <c r="N329" s="273">
        <v>44515</v>
      </c>
      <c r="O329" s="273">
        <v>44466</v>
      </c>
      <c r="P329" s="273">
        <v>44472</v>
      </c>
      <c r="Q329" s="265" t="s">
        <v>2</v>
      </c>
      <c r="R329" s="265" t="s">
        <v>145</v>
      </c>
      <c r="W329" s="265"/>
      <c r="Y329" s="265"/>
      <c r="Z329" s="265"/>
      <c r="AA329" s="266" t="str">
        <f>VLOOKUP(功能_33[[#This Row],[User]],SKL放款!A:G,7,FALSE)</f>
        <v>放款服務課</v>
      </c>
      <c r="AB329" s="273">
        <v>44472</v>
      </c>
      <c r="AC329" s="273" t="s">
        <v>107</v>
      </c>
      <c r="AD329" s="259">
        <v>44544</v>
      </c>
      <c r="AE329" s="259">
        <v>44544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44466</v>
      </c>
      <c r="AK329" s="273"/>
      <c r="AL329" s="273"/>
      <c r="AM329" s="266"/>
      <c r="AN329" s="273"/>
      <c r="AO329" s="265" t="s">
        <v>163</v>
      </c>
      <c r="AR329" s="484" t="str">
        <f t="shared" si="67"/>
        <v>6-6</v>
      </c>
      <c r="AS329" s="486" t="str">
        <f t="shared" si="68"/>
        <v/>
      </c>
      <c r="AT329" s="488" t="str">
        <f t="shared" si="69"/>
        <v/>
      </c>
      <c r="AU329" s="490" t="str">
        <f t="shared" si="70"/>
        <v/>
      </c>
      <c r="AV329" s="492" t="str">
        <f t="shared" si="71"/>
        <v/>
      </c>
      <c r="AW329" s="494" t="str">
        <f t="shared" si="72"/>
        <v/>
      </c>
      <c r="AX329" s="515" t="str">
        <f>IFERROR(VLOOKUP(功能_33[[#This Row],[功能代號]],SIT_FT_2021tmp!D:D,1,FALSE),"")</f>
        <v>L6604</v>
      </c>
      <c r="AY329" s="589">
        <v>44512</v>
      </c>
      <c r="AZ329" s="589">
        <v>44512</v>
      </c>
      <c r="BA329" s="515" t="s">
        <v>3007</v>
      </c>
      <c r="BB329" s="266" t="s">
        <v>3059</v>
      </c>
      <c r="BC329" s="596"/>
      <c r="BD329" s="265" t="str">
        <f t="shared" si="63"/>
        <v>6-6</v>
      </c>
      <c r="BE329" s="265" t="str">
        <f t="shared" si="64"/>
        <v/>
      </c>
      <c r="BF329" s="265" t="str">
        <f t="shared" si="65"/>
        <v/>
      </c>
      <c r="BG329" s="265" t="str">
        <f t="shared" si="66"/>
        <v/>
      </c>
    </row>
    <row r="330" spans="1:59" ht="13.5" x14ac:dyDescent="0.3">
      <c r="C330" s="266" t="s">
        <v>70</v>
      </c>
      <c r="D330" s="266" t="s">
        <v>2465</v>
      </c>
      <c r="E330" s="265" t="s">
        <v>568</v>
      </c>
      <c r="F330" s="266" t="s">
        <v>567</v>
      </c>
      <c r="G330" s="266"/>
      <c r="H330" s="265" t="s">
        <v>166</v>
      </c>
      <c r="I330" s="265" t="s">
        <v>287</v>
      </c>
      <c r="J330" s="212" t="s">
        <v>2855</v>
      </c>
      <c r="K330" s="212"/>
      <c r="L330" s="273">
        <v>44565</v>
      </c>
      <c r="M330" s="273">
        <v>44565</v>
      </c>
      <c r="N330" s="273">
        <v>44516</v>
      </c>
      <c r="O330" s="273">
        <v>44467</v>
      </c>
      <c r="P330" s="273">
        <v>44472</v>
      </c>
      <c r="Q330" s="265" t="s">
        <v>2</v>
      </c>
      <c r="R330" s="265" t="s">
        <v>8</v>
      </c>
      <c r="W330" s="265"/>
      <c r="Y330" s="265"/>
      <c r="Z330" s="265"/>
      <c r="AA330" s="266" t="str">
        <f>VLOOKUP(功能_33[[#This Row],[User]],SKL放款!A:G,7,FALSE)</f>
        <v>放款管理課</v>
      </c>
      <c r="AB330" s="273">
        <v>44472</v>
      </c>
      <c r="AC330" s="273" t="s">
        <v>107</v>
      </c>
      <c r="AD330" s="273">
        <v>44530</v>
      </c>
      <c r="AE330" s="273">
        <v>44530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44467</v>
      </c>
      <c r="AK330" s="273"/>
      <c r="AL330" s="273"/>
      <c r="AM330" s="266"/>
      <c r="AN330" s="273"/>
      <c r="AO330" s="277" t="s">
        <v>566</v>
      </c>
      <c r="AP330" s="278" t="s">
        <v>567</v>
      </c>
      <c r="AR330" s="484" t="str">
        <f t="shared" si="67"/>
        <v>6-6</v>
      </c>
      <c r="AS330" s="486" t="str">
        <f t="shared" si="68"/>
        <v/>
      </c>
      <c r="AT330" s="488" t="str">
        <f t="shared" si="69"/>
        <v/>
      </c>
      <c r="AU330" s="490" t="str">
        <f t="shared" si="70"/>
        <v/>
      </c>
      <c r="AV330" s="492" t="str">
        <f t="shared" si="71"/>
        <v/>
      </c>
      <c r="AW330" s="494" t="str">
        <f t="shared" si="72"/>
        <v/>
      </c>
      <c r="AX330" s="515" t="str">
        <f>IFERROR(VLOOKUP(功能_33[[#This Row],[功能代號]],SIT_FT_2021tmp!D:D,1,FALSE),"")</f>
        <v>L6605</v>
      </c>
      <c r="AY330" s="589">
        <v>44512</v>
      </c>
      <c r="AZ330" s="589">
        <v>44512</v>
      </c>
      <c r="BA330" s="515" t="s">
        <v>3007</v>
      </c>
      <c r="BB330" s="266" t="s">
        <v>3060</v>
      </c>
      <c r="BC330" s="596"/>
      <c r="BD330" s="265" t="str">
        <f t="shared" si="63"/>
        <v>6-6</v>
      </c>
      <c r="BE330" s="265" t="str">
        <f t="shared" si="64"/>
        <v/>
      </c>
      <c r="BF330" s="265" t="str">
        <f t="shared" si="65"/>
        <v/>
      </c>
      <c r="BG330" s="265" t="str">
        <f t="shared" si="66"/>
        <v/>
      </c>
    </row>
    <row r="331" spans="1:59" ht="13.5" x14ac:dyDescent="0.3">
      <c r="C331" s="266" t="s">
        <v>70</v>
      </c>
      <c r="D331" s="266" t="s">
        <v>2465</v>
      </c>
      <c r="E331" s="265" t="s">
        <v>573</v>
      </c>
      <c r="F331" s="266" t="s">
        <v>574</v>
      </c>
      <c r="G331" s="266"/>
      <c r="H331" s="265" t="s">
        <v>166</v>
      </c>
      <c r="I331" s="265" t="s">
        <v>287</v>
      </c>
      <c r="J331" s="212" t="s">
        <v>2855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44467</v>
      </c>
      <c r="Q331" s="265" t="s">
        <v>2</v>
      </c>
      <c r="R331" s="265" t="s">
        <v>145</v>
      </c>
      <c r="W331" s="265"/>
      <c r="Y331" s="265"/>
      <c r="Z331" s="265"/>
      <c r="AA331" s="266" t="str">
        <f>VLOOKUP(功能_33[[#This Row],[User]],SKL放款!A:G,7,FALSE)</f>
        <v>放款服務課</v>
      </c>
      <c r="AB331" s="273">
        <v>44533</v>
      </c>
      <c r="AC331" s="273" t="s">
        <v>168</v>
      </c>
      <c r="AD331" s="273">
        <v>44529</v>
      </c>
      <c r="AE331" s="273">
        <v>44529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571</v>
      </c>
      <c r="AP331" s="278" t="s">
        <v>572</v>
      </c>
      <c r="AR331" s="484" t="str">
        <f t="shared" si="67"/>
        <v>6-6</v>
      </c>
      <c r="AS331" s="486" t="str">
        <f t="shared" si="68"/>
        <v/>
      </c>
      <c r="AT331" s="488" t="str">
        <f t="shared" si="69"/>
        <v/>
      </c>
      <c r="AU331" s="490" t="str">
        <f t="shared" si="70"/>
        <v/>
      </c>
      <c r="AV331" s="492" t="str">
        <f t="shared" si="71"/>
        <v/>
      </c>
      <c r="AW331" s="494" t="str">
        <f t="shared" si="72"/>
        <v/>
      </c>
      <c r="AX331" s="515" t="str">
        <f>IFERROR(VLOOKUP(功能_33[[#This Row],[功能代號]],SIT_FT_2021tmp!D:D,1,FALSE),"")</f>
        <v>L6606</v>
      </c>
      <c r="AY331" s="589">
        <v>44512</v>
      </c>
      <c r="AZ331" s="589">
        <v>44512</v>
      </c>
      <c r="BA331" s="515" t="s">
        <v>3007</v>
      </c>
      <c r="BB331" s="266" t="s">
        <v>3062</v>
      </c>
      <c r="BC331" s="596"/>
      <c r="BD331" s="265" t="str">
        <f t="shared" si="63"/>
        <v>6-6</v>
      </c>
      <c r="BE331" s="265" t="str">
        <f t="shared" si="64"/>
        <v/>
      </c>
      <c r="BF331" s="265" t="str">
        <f t="shared" si="65"/>
        <v/>
      </c>
      <c r="BG331" s="265" t="str">
        <f t="shared" si="66"/>
        <v/>
      </c>
    </row>
    <row r="332" spans="1:59" ht="13.5" x14ac:dyDescent="0.3">
      <c r="C332" s="266" t="s">
        <v>70</v>
      </c>
      <c r="D332" s="266" t="s">
        <v>2465</v>
      </c>
      <c r="E332" s="265" t="s">
        <v>548</v>
      </c>
      <c r="F332" s="266" t="s">
        <v>549</v>
      </c>
      <c r="G332" s="266"/>
      <c r="H332" s="265" t="s">
        <v>166</v>
      </c>
      <c r="I332" s="265" t="s">
        <v>287</v>
      </c>
      <c r="J332" s="212" t="s">
        <v>2855</v>
      </c>
      <c r="K332" s="212"/>
      <c r="L332" s="273">
        <v>44566</v>
      </c>
      <c r="M332" s="273">
        <v>44566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539</v>
      </c>
      <c r="W332" s="265"/>
      <c r="Y332" s="265"/>
      <c r="Z332" s="265"/>
      <c r="AA332" s="266" t="str">
        <f>VLOOKUP(功能_33[[#This Row],[User]],SKL放款!A:G,7,FALSE)</f>
        <v>放款審查課</v>
      </c>
      <c r="AB332" s="273">
        <v>44533</v>
      </c>
      <c r="AC332" s="273" t="s">
        <v>168</v>
      </c>
      <c r="AD332" s="273">
        <v>44467</v>
      </c>
      <c r="AE332" s="273">
        <v>44467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546</v>
      </c>
      <c r="AP332" s="278" t="s">
        <v>547</v>
      </c>
      <c r="AR332" s="484" t="str">
        <f t="shared" si="67"/>
        <v>6-6</v>
      </c>
      <c r="AS332" s="486" t="str">
        <f t="shared" si="68"/>
        <v/>
      </c>
      <c r="AT332" s="488" t="str">
        <f t="shared" si="69"/>
        <v/>
      </c>
      <c r="AU332" s="490" t="str">
        <f t="shared" si="70"/>
        <v/>
      </c>
      <c r="AV332" s="492" t="str">
        <f t="shared" si="71"/>
        <v/>
      </c>
      <c r="AW332" s="494" t="str">
        <f t="shared" si="72"/>
        <v/>
      </c>
      <c r="AX332" s="515" t="str">
        <f>IFERROR(VLOOKUP(功能_33[[#This Row],[功能代號]],SIT_FT_2021tmp!D:D,1,FALSE),"")</f>
        <v>L6607</v>
      </c>
      <c r="AY332" s="589">
        <v>44517</v>
      </c>
      <c r="AZ332" s="589">
        <v>44517</v>
      </c>
      <c r="BA332" s="515" t="s">
        <v>3007</v>
      </c>
      <c r="BB332" s="266" t="s">
        <v>3063</v>
      </c>
      <c r="BC332" s="596"/>
      <c r="BD332" s="265" t="str">
        <f t="shared" si="63"/>
        <v>6-6</v>
      </c>
      <c r="BE332" s="265" t="str">
        <f t="shared" si="64"/>
        <v/>
      </c>
      <c r="BF332" s="265" t="str">
        <f t="shared" si="65"/>
        <v/>
      </c>
      <c r="BG332" s="265" t="str">
        <f t="shared" si="66"/>
        <v/>
      </c>
    </row>
    <row r="333" spans="1:59" ht="13.5" x14ac:dyDescent="0.3">
      <c r="C333" s="266" t="s">
        <v>70</v>
      </c>
      <c r="D333" s="408" t="s">
        <v>2465</v>
      </c>
      <c r="E333" s="265" t="s">
        <v>1080</v>
      </c>
      <c r="F333" s="252" t="s">
        <v>1081</v>
      </c>
      <c r="G333" s="266"/>
      <c r="H333" s="265" t="s">
        <v>166</v>
      </c>
      <c r="I333" s="265" t="s">
        <v>287</v>
      </c>
      <c r="J333" s="212" t="s">
        <v>2951</v>
      </c>
      <c r="K333" s="252" t="s">
        <v>2989</v>
      </c>
      <c r="L333" s="273">
        <v>44566</v>
      </c>
      <c r="M333" s="273">
        <v>44566</v>
      </c>
      <c r="N333" s="273">
        <v>44529</v>
      </c>
      <c r="O333" s="273">
        <v>44533</v>
      </c>
      <c r="P333" s="273">
        <v>44537</v>
      </c>
      <c r="Q333" s="265" t="s">
        <v>6</v>
      </c>
      <c r="R333" s="265" t="s">
        <v>5</v>
      </c>
      <c r="W333" s="265"/>
      <c r="Y333" s="265"/>
      <c r="Z333" s="265"/>
      <c r="AA333" s="266" t="str">
        <f>VLOOKUP(功能_33[[#This Row],[User]],SKL放款!A:G,7,FALSE)</f>
        <v>放款服務課</v>
      </c>
      <c r="AB333" s="273">
        <v>44533</v>
      </c>
      <c r="AC333" s="273" t="s">
        <v>2557</v>
      </c>
      <c r="AD333" s="273"/>
      <c r="AE333" s="273">
        <v>44533</v>
      </c>
      <c r="AF333" s="209" t="s">
        <v>2972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44533</v>
      </c>
      <c r="AK333" s="273"/>
      <c r="AL333" s="273"/>
      <c r="AM333" s="266"/>
      <c r="AN333" s="273"/>
      <c r="AO333" s="265" t="s">
        <v>163</v>
      </c>
      <c r="AR333" s="484" t="str">
        <f t="shared" si="67"/>
        <v>6-6</v>
      </c>
      <c r="AS333" s="486" t="str">
        <f t="shared" si="68"/>
        <v/>
      </c>
      <c r="AT333" s="488" t="str">
        <f t="shared" si="69"/>
        <v/>
      </c>
      <c r="AU333" s="490" t="str">
        <f t="shared" si="70"/>
        <v/>
      </c>
      <c r="AV333" s="492" t="str">
        <f t="shared" si="71"/>
        <v/>
      </c>
      <c r="AW333" s="494" t="str">
        <f t="shared" si="72"/>
        <v/>
      </c>
      <c r="AX333" s="515" t="str">
        <f>IFERROR(VLOOKUP(功能_33[[#This Row],[功能代號]],SIT_FT_2021tmp!D:D,1,FALSE),"")</f>
        <v>L6608</v>
      </c>
      <c r="AY333" s="589">
        <v>44512</v>
      </c>
      <c r="AZ333" s="589">
        <v>44512</v>
      </c>
      <c r="BA333" s="515" t="s">
        <v>3007</v>
      </c>
      <c r="BB333" s="266" t="s">
        <v>3056</v>
      </c>
      <c r="BC333" s="596"/>
      <c r="BD333" s="265" t="str">
        <f t="shared" si="63"/>
        <v>6-6</v>
      </c>
      <c r="BE333" s="265" t="str">
        <f t="shared" si="64"/>
        <v/>
      </c>
      <c r="BF333" s="265" t="str">
        <f t="shared" si="65"/>
        <v/>
      </c>
      <c r="BG333" s="265" t="str">
        <f t="shared" si="66"/>
        <v/>
      </c>
    </row>
    <row r="334" spans="1:59" ht="13.5" x14ac:dyDescent="0.3">
      <c r="C334" s="266" t="s">
        <v>70</v>
      </c>
      <c r="D334" s="266" t="s">
        <v>2466</v>
      </c>
      <c r="E334" s="265" t="s">
        <v>575</v>
      </c>
      <c r="F334" s="266" t="s">
        <v>576</v>
      </c>
      <c r="G334" s="266"/>
      <c r="H334" s="265" t="s">
        <v>166</v>
      </c>
      <c r="I334" s="265" t="s">
        <v>287</v>
      </c>
      <c r="J334" s="212" t="s">
        <v>2855</v>
      </c>
      <c r="K334" s="212"/>
      <c r="L334" s="273">
        <v>44566</v>
      </c>
      <c r="M334" s="273">
        <v>44566</v>
      </c>
      <c r="N334" s="273">
        <v>44516</v>
      </c>
      <c r="O334" s="273">
        <v>44467</v>
      </c>
      <c r="P334" s="273">
        <v>44467</v>
      </c>
      <c r="Q334" s="265" t="s">
        <v>2</v>
      </c>
      <c r="R334" s="265" t="s">
        <v>145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168</v>
      </c>
      <c r="AD334" s="273">
        <v>44529</v>
      </c>
      <c r="AE334" s="273">
        <v>44529</v>
      </c>
      <c r="AF334" s="209">
        <v>44550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44467</v>
      </c>
      <c r="AK334" s="273"/>
      <c r="AL334" s="273"/>
      <c r="AM334" s="266"/>
      <c r="AN334" s="273"/>
      <c r="AO334" s="277" t="s">
        <v>577</v>
      </c>
      <c r="AP334" s="278" t="s">
        <v>578</v>
      </c>
      <c r="AR334" s="484" t="str">
        <f t="shared" si="67"/>
        <v>6-7</v>
      </c>
      <c r="AS334" s="486" t="str">
        <f t="shared" si="68"/>
        <v/>
      </c>
      <c r="AT334" s="488" t="str">
        <f t="shared" si="69"/>
        <v/>
      </c>
      <c r="AU334" s="490" t="str">
        <f t="shared" si="70"/>
        <v/>
      </c>
      <c r="AV334" s="492" t="str">
        <f t="shared" si="71"/>
        <v/>
      </c>
      <c r="AW334" s="494" t="str">
        <f t="shared" si="72"/>
        <v/>
      </c>
      <c r="AX334" s="515" t="str">
        <f>IFERROR(VLOOKUP(功能_33[[#This Row],[功能代號]],SIT_FT_2021tmp!D:D,1,FALSE),"")</f>
        <v>L6071</v>
      </c>
      <c r="AY334" s="589">
        <v>44512</v>
      </c>
      <c r="AZ334" s="589">
        <v>44512</v>
      </c>
      <c r="BA334" s="515" t="s">
        <v>3007</v>
      </c>
      <c r="BB334" s="266" t="s">
        <v>3067</v>
      </c>
      <c r="BC334" s="596"/>
      <c r="BD334" s="265" t="str">
        <f t="shared" si="63"/>
        <v>6-7</v>
      </c>
      <c r="BE334" s="265" t="str">
        <f t="shared" si="64"/>
        <v/>
      </c>
      <c r="BF334" s="265" t="str">
        <f t="shared" si="65"/>
        <v/>
      </c>
      <c r="BG334" s="265" t="str">
        <f t="shared" si="66"/>
        <v/>
      </c>
    </row>
    <row r="335" spans="1:59" ht="13.5" x14ac:dyDescent="0.3">
      <c r="C335" s="266" t="s">
        <v>70</v>
      </c>
      <c r="D335" s="408" t="s">
        <v>2466</v>
      </c>
      <c r="E335" s="265" t="s">
        <v>1088</v>
      </c>
      <c r="F335" s="266" t="s">
        <v>1089</v>
      </c>
      <c r="G335" s="266"/>
      <c r="H335" s="265" t="s">
        <v>166</v>
      </c>
      <c r="I335" s="265" t="s">
        <v>287</v>
      </c>
      <c r="J335" s="212" t="s">
        <v>2951</v>
      </c>
      <c r="K335" s="252" t="s">
        <v>2987</v>
      </c>
      <c r="L335" s="273">
        <v>44566</v>
      </c>
      <c r="M335" s="273">
        <v>44566</v>
      </c>
      <c r="N335" s="273">
        <v>44529</v>
      </c>
      <c r="O335" s="273">
        <v>44529</v>
      </c>
      <c r="P335" s="273">
        <v>44537</v>
      </c>
      <c r="Q335" s="265" t="s">
        <v>6</v>
      </c>
      <c r="R335" s="265" t="s">
        <v>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2557</v>
      </c>
      <c r="AD335" s="273"/>
      <c r="AE335" s="273">
        <v>44529</v>
      </c>
      <c r="AF335" s="209" t="s">
        <v>2972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44529</v>
      </c>
      <c r="AK335" s="273"/>
      <c r="AL335" s="273"/>
      <c r="AM335" s="266"/>
      <c r="AN335" s="273"/>
      <c r="AO335" s="277" t="s">
        <v>1090</v>
      </c>
      <c r="AP335" s="278" t="s">
        <v>1091</v>
      </c>
      <c r="AR335" s="484" t="str">
        <f t="shared" si="67"/>
        <v>6-7</v>
      </c>
      <c r="AS335" s="486" t="str">
        <f t="shared" si="68"/>
        <v/>
      </c>
      <c r="AT335" s="488" t="str">
        <f t="shared" si="69"/>
        <v/>
      </c>
      <c r="AU335" s="490" t="str">
        <f t="shared" si="70"/>
        <v/>
      </c>
      <c r="AV335" s="492" t="str">
        <f t="shared" si="71"/>
        <v/>
      </c>
      <c r="AW335" s="494" t="str">
        <f t="shared" si="72"/>
        <v/>
      </c>
      <c r="AX335" s="515" t="str">
        <f>IFERROR(VLOOKUP(功能_33[[#This Row],[功能代號]],SIT_FT_2021tmp!D:D,1,FALSE),"")</f>
        <v>L6072</v>
      </c>
      <c r="AY335" s="589">
        <v>44512</v>
      </c>
      <c r="AZ335" s="589">
        <v>44512</v>
      </c>
      <c r="BA335" s="515" t="s">
        <v>3080</v>
      </c>
      <c r="BB335" s="266" t="s">
        <v>3068</v>
      </c>
      <c r="BC335" s="596"/>
      <c r="BD335" s="265" t="str">
        <f t="shared" si="63"/>
        <v>6-7</v>
      </c>
      <c r="BE335" s="265" t="str">
        <f t="shared" si="64"/>
        <v/>
      </c>
      <c r="BF335" s="265" t="str">
        <f t="shared" si="65"/>
        <v/>
      </c>
      <c r="BG335" s="265" t="str">
        <f t="shared" si="66"/>
        <v/>
      </c>
    </row>
    <row r="336" spans="1:59" ht="13.5" x14ac:dyDescent="0.3">
      <c r="C336" s="266" t="s">
        <v>70</v>
      </c>
      <c r="D336" s="266" t="s">
        <v>2466</v>
      </c>
      <c r="E336" s="265" t="s">
        <v>580</v>
      </c>
      <c r="F336" s="266" t="s">
        <v>581</v>
      </c>
      <c r="G336" s="266"/>
      <c r="H336" s="265" t="s">
        <v>166</v>
      </c>
      <c r="I336" s="265" t="s">
        <v>287</v>
      </c>
      <c r="J336" s="212" t="s">
        <v>2855</v>
      </c>
      <c r="K336" s="212"/>
      <c r="L336" s="273">
        <v>44566</v>
      </c>
      <c r="M336" s="273">
        <v>44566</v>
      </c>
      <c r="N336" s="273">
        <v>44516</v>
      </c>
      <c r="O336" s="273">
        <v>44467</v>
      </c>
      <c r="P336" s="273">
        <v>44467</v>
      </c>
      <c r="Q336" s="265" t="s">
        <v>6</v>
      </c>
      <c r="R336" s="265" t="s">
        <v>145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168</v>
      </c>
      <c r="AD336" s="273">
        <v>44529</v>
      </c>
      <c r="AE336" s="273">
        <v>44529</v>
      </c>
      <c r="AF336" s="209">
        <v>44550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44467</v>
      </c>
      <c r="AK336" s="273"/>
      <c r="AL336" s="273"/>
      <c r="AM336" s="266"/>
      <c r="AN336" s="273"/>
      <c r="AO336" s="277" t="s">
        <v>582</v>
      </c>
      <c r="AP336" s="278" t="s">
        <v>583</v>
      </c>
      <c r="AR336" s="484" t="str">
        <f t="shared" si="67"/>
        <v>6-7</v>
      </c>
      <c r="AS336" s="486" t="str">
        <f t="shared" si="68"/>
        <v/>
      </c>
      <c r="AT336" s="488" t="str">
        <f t="shared" si="69"/>
        <v/>
      </c>
      <c r="AU336" s="490" t="str">
        <f t="shared" si="70"/>
        <v/>
      </c>
      <c r="AV336" s="492" t="str">
        <f t="shared" si="71"/>
        <v/>
      </c>
      <c r="AW336" s="494" t="str">
        <f t="shared" si="72"/>
        <v/>
      </c>
      <c r="AX336" s="515" t="str">
        <f>IFERROR(VLOOKUP(功能_33[[#This Row],[功能代號]],SIT_FT_2021tmp!D:D,1,FALSE),"")</f>
        <v>L6073</v>
      </c>
      <c r="AY336" s="589">
        <v>44512</v>
      </c>
      <c r="AZ336" s="589">
        <v>44512</v>
      </c>
      <c r="BA336" s="515" t="s">
        <v>3007</v>
      </c>
      <c r="BB336" s="266" t="s">
        <v>3069</v>
      </c>
      <c r="BC336" s="596"/>
      <c r="BD336" s="265" t="str">
        <f t="shared" si="63"/>
        <v>6-7</v>
      </c>
      <c r="BE336" s="265" t="str">
        <f t="shared" si="64"/>
        <v/>
      </c>
      <c r="BF336" s="265" t="str">
        <f t="shared" si="65"/>
        <v/>
      </c>
      <c r="BG336" s="265" t="str">
        <f t="shared" si="66"/>
        <v/>
      </c>
    </row>
    <row r="337" spans="3:59" ht="13.5" x14ac:dyDescent="0.3">
      <c r="C337" s="266" t="s">
        <v>70</v>
      </c>
      <c r="D337" s="266" t="s">
        <v>2466</v>
      </c>
      <c r="E337" s="265" t="s">
        <v>560</v>
      </c>
      <c r="F337" s="266" t="s">
        <v>561</v>
      </c>
      <c r="G337" s="266"/>
      <c r="H337" s="265" t="s">
        <v>166</v>
      </c>
      <c r="I337" s="265" t="s">
        <v>287</v>
      </c>
      <c r="J337" s="212" t="s">
        <v>2855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44472</v>
      </c>
      <c r="Q337" s="265" t="s">
        <v>6</v>
      </c>
      <c r="R337" s="265" t="s">
        <v>539</v>
      </c>
      <c r="W337" s="265"/>
      <c r="Y337" s="265"/>
      <c r="Z337" s="265"/>
      <c r="AA337" s="266" t="str">
        <f>VLOOKUP(功能_33[[#This Row],[User]],SKL放款!A:G,7,FALSE)</f>
        <v>放款審查課</v>
      </c>
      <c r="AB337" s="273">
        <v>44472</v>
      </c>
      <c r="AC337" s="273" t="s">
        <v>107</v>
      </c>
      <c r="AD337" s="259">
        <v>44544</v>
      </c>
      <c r="AE337" s="259">
        <v>44544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552</v>
      </c>
      <c r="AP337" s="278" t="s">
        <v>553</v>
      </c>
      <c r="AR337" s="484" t="str">
        <f t="shared" si="67"/>
        <v>6-7</v>
      </c>
      <c r="AS337" s="486" t="str">
        <f t="shared" si="68"/>
        <v/>
      </c>
      <c r="AT337" s="488" t="str">
        <f t="shared" si="69"/>
        <v/>
      </c>
      <c r="AU337" s="490" t="str">
        <f t="shared" si="70"/>
        <v/>
      </c>
      <c r="AV337" s="492" t="str">
        <f t="shared" si="71"/>
        <v/>
      </c>
      <c r="AW337" s="494" t="str">
        <f t="shared" si="72"/>
        <v/>
      </c>
      <c r="AX337" s="515" t="str">
        <f>IFERROR(VLOOKUP(功能_33[[#This Row],[功能代號]],SIT_FT_2021tmp!D:D,1,FALSE),"")</f>
        <v>L6074</v>
      </c>
      <c r="AY337" s="589">
        <v>44512</v>
      </c>
      <c r="AZ337" s="589">
        <v>44512</v>
      </c>
      <c r="BA337" s="515" t="s">
        <v>3007</v>
      </c>
      <c r="BB337" s="266" t="s">
        <v>3070</v>
      </c>
      <c r="BC337" s="596"/>
      <c r="BD337" s="265" t="str">
        <f t="shared" si="63"/>
        <v>6-7</v>
      </c>
      <c r="BE337" s="265" t="str">
        <f t="shared" si="64"/>
        <v/>
      </c>
      <c r="BF337" s="265" t="str">
        <f t="shared" si="65"/>
        <v/>
      </c>
      <c r="BG337" s="265" t="str">
        <f t="shared" si="66"/>
        <v/>
      </c>
    </row>
    <row r="338" spans="3:59" ht="13.5" x14ac:dyDescent="0.3">
      <c r="C338" s="266" t="s">
        <v>70</v>
      </c>
      <c r="D338" s="266" t="s">
        <v>2466</v>
      </c>
      <c r="E338" s="265" t="s">
        <v>550</v>
      </c>
      <c r="F338" s="266" t="s">
        <v>551</v>
      </c>
      <c r="G338" s="266"/>
      <c r="H338" s="265" t="s">
        <v>166</v>
      </c>
      <c r="I338" s="265" t="s">
        <v>287</v>
      </c>
      <c r="J338" s="212" t="s">
        <v>2855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R338" s="484" t="str">
        <f t="shared" si="67"/>
        <v>6-7</v>
      </c>
      <c r="AS338" s="486" t="str">
        <f t="shared" si="68"/>
        <v/>
      </c>
      <c r="AT338" s="488" t="str">
        <f t="shared" si="69"/>
        <v/>
      </c>
      <c r="AU338" s="490" t="str">
        <f t="shared" si="70"/>
        <v/>
      </c>
      <c r="AV338" s="492" t="str">
        <f t="shared" si="71"/>
        <v/>
      </c>
      <c r="AW338" s="494" t="str">
        <f t="shared" si="72"/>
        <v/>
      </c>
      <c r="AX338" s="515" t="str">
        <f>IFERROR(VLOOKUP(功能_33[[#This Row],[功能代號]],SIT_FT_2021tmp!D:D,1,FALSE),"")</f>
        <v>L6075</v>
      </c>
      <c r="AY338" s="589">
        <v>44512</v>
      </c>
      <c r="AZ338" s="589">
        <v>44512</v>
      </c>
      <c r="BA338" s="515" t="s">
        <v>3007</v>
      </c>
      <c r="BB338" s="266" t="s">
        <v>3070</v>
      </c>
      <c r="BC338" s="596"/>
      <c r="BD338" s="265" t="str">
        <f t="shared" si="63"/>
        <v>6-7</v>
      </c>
      <c r="BE338" s="265" t="str">
        <f t="shared" si="64"/>
        <v/>
      </c>
      <c r="BF338" s="265" t="str">
        <f t="shared" si="65"/>
        <v/>
      </c>
      <c r="BG338" s="265" t="str">
        <f t="shared" si="66"/>
        <v/>
      </c>
    </row>
    <row r="339" spans="3:59" ht="13.5" x14ac:dyDescent="0.3">
      <c r="C339" s="266" t="s">
        <v>69</v>
      </c>
      <c r="D339" s="266" t="s">
        <v>2468</v>
      </c>
      <c r="E339" s="265" t="s">
        <v>931</v>
      </c>
      <c r="F339" s="266" t="s">
        <v>932</v>
      </c>
      <c r="G339" s="266"/>
      <c r="H339" s="265" t="s">
        <v>166</v>
      </c>
      <c r="I339" s="265" t="s">
        <v>176</v>
      </c>
      <c r="J339" s="272" t="s">
        <v>2754</v>
      </c>
      <c r="K339" s="272"/>
      <c r="L339" s="273">
        <v>44571</v>
      </c>
      <c r="M339" s="273">
        <v>44568</v>
      </c>
      <c r="N339" s="273">
        <v>44524</v>
      </c>
      <c r="O339" s="273">
        <v>44524</v>
      </c>
      <c r="P339" s="273">
        <v>44540</v>
      </c>
      <c r="Q339" s="265" t="s">
        <v>6</v>
      </c>
      <c r="R339" s="265" t="s">
        <v>15</v>
      </c>
      <c r="W339" s="265"/>
      <c r="Y339" s="265"/>
      <c r="Z339" s="265"/>
      <c r="AA339" s="266" t="str">
        <f>VLOOKUP(功能_33[[#This Row],[User]],SKL放款!A:G,7,FALSE)</f>
        <v>放款服務課</v>
      </c>
      <c r="AB339" s="273">
        <v>44533</v>
      </c>
      <c r="AC339" s="273">
        <v>44531</v>
      </c>
      <c r="AD339" s="273">
        <v>44531</v>
      </c>
      <c r="AE339" s="273">
        <v>44531</v>
      </c>
      <c r="AF339" s="209">
        <v>44544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44524</v>
      </c>
      <c r="AK339" s="273"/>
      <c r="AL339" s="273"/>
      <c r="AM339" s="266"/>
      <c r="AN339" s="273"/>
      <c r="AO339" s="265" t="s">
        <v>2604</v>
      </c>
      <c r="AR339" s="484" t="str">
        <f t="shared" si="67"/>
        <v>5-1</v>
      </c>
      <c r="AS339" s="486" t="str">
        <f t="shared" si="68"/>
        <v/>
      </c>
      <c r="AT339" s="488" t="str">
        <f t="shared" si="69"/>
        <v/>
      </c>
      <c r="AU339" s="490" t="str">
        <f t="shared" si="70"/>
        <v/>
      </c>
      <c r="AV339" s="492" t="str">
        <f t="shared" si="71"/>
        <v/>
      </c>
      <c r="AW339" s="494" t="str">
        <f t="shared" si="72"/>
        <v/>
      </c>
      <c r="AX339" s="515" t="str">
        <f>IFERROR(VLOOKUP(功能_33[[#This Row],[功能代號]],SIT_FT_2021tmp!D:D,1,FALSE),"")</f>
        <v/>
      </c>
      <c r="AY339" s="589">
        <v>44603</v>
      </c>
      <c r="BA339" s="515" t="s">
        <v>2453</v>
      </c>
      <c r="BB339" s="266" t="s">
        <v>2453</v>
      </c>
      <c r="BC339" s="596"/>
      <c r="BD339" s="266" t="str">
        <f t="shared" si="63"/>
        <v/>
      </c>
      <c r="BE339" s="266" t="str">
        <f t="shared" si="64"/>
        <v/>
      </c>
      <c r="BF339" s="266" t="str">
        <f t="shared" si="65"/>
        <v>5-1</v>
      </c>
      <c r="BG339" s="266" t="str">
        <f t="shared" si="66"/>
        <v/>
      </c>
    </row>
    <row r="340" spans="3:59" ht="13.5" x14ac:dyDescent="0.3">
      <c r="C340" s="266" t="s">
        <v>70</v>
      </c>
      <c r="D340" s="266" t="s">
        <v>2466</v>
      </c>
      <c r="E340" s="265" t="s">
        <v>528</v>
      </c>
      <c r="F340" s="266" t="s">
        <v>529</v>
      </c>
      <c r="G340" s="266"/>
      <c r="H340" s="265" t="s">
        <v>166</v>
      </c>
      <c r="I340" s="265" t="s">
        <v>287</v>
      </c>
      <c r="J340" s="212" t="s">
        <v>2855</v>
      </c>
      <c r="K340" s="212"/>
      <c r="L340" s="273">
        <v>44567</v>
      </c>
      <c r="M340" s="273">
        <v>44567</v>
      </c>
      <c r="N340" s="273">
        <v>44515</v>
      </c>
      <c r="O340" s="273">
        <v>44466</v>
      </c>
      <c r="P340" s="273">
        <v>44466</v>
      </c>
      <c r="Q340" s="265" t="s">
        <v>6</v>
      </c>
      <c r="R340" s="265" t="s">
        <v>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 t="s">
        <v>168</v>
      </c>
      <c r="AD340" s="273">
        <v>44529</v>
      </c>
      <c r="AE340" s="273">
        <v>44529</v>
      </c>
      <c r="AF340" s="209">
        <v>44550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44466</v>
      </c>
      <c r="AK340" s="273"/>
      <c r="AL340" s="273"/>
      <c r="AM340" s="266"/>
      <c r="AN340" s="273"/>
      <c r="AO340" s="277" t="s">
        <v>530</v>
      </c>
      <c r="AP340" s="278" t="s">
        <v>531</v>
      </c>
      <c r="AR340" s="484" t="str">
        <f t="shared" si="67"/>
        <v>6-7</v>
      </c>
      <c r="AS340" s="486" t="str">
        <f t="shared" si="68"/>
        <v/>
      </c>
      <c r="AT340" s="488" t="str">
        <f t="shared" si="69"/>
        <v/>
      </c>
      <c r="AU340" s="490" t="str">
        <f t="shared" si="70"/>
        <v/>
      </c>
      <c r="AV340" s="492" t="str">
        <f t="shared" si="71"/>
        <v/>
      </c>
      <c r="AW340" s="494" t="str">
        <f t="shared" si="72"/>
        <v/>
      </c>
      <c r="AX340" s="515" t="str">
        <f>IFERROR(VLOOKUP(功能_33[[#This Row],[功能代號]],SIT_FT_2021tmp!D:D,1,FALSE),"")</f>
        <v>L6077</v>
      </c>
      <c r="AY340" s="589">
        <v>44512</v>
      </c>
      <c r="AZ340" s="589">
        <v>44512</v>
      </c>
      <c r="BA340" s="515" t="s">
        <v>3080</v>
      </c>
      <c r="BB340" s="266" t="s">
        <v>3021</v>
      </c>
      <c r="BC340" s="596"/>
      <c r="BD340" s="265" t="str">
        <f t="shared" si="63"/>
        <v>6-7</v>
      </c>
      <c r="BE340" s="265" t="str">
        <f t="shared" si="64"/>
        <v/>
      </c>
      <c r="BF340" s="265" t="str">
        <f t="shared" si="65"/>
        <v/>
      </c>
      <c r="BG340" s="265" t="str">
        <f t="shared" si="66"/>
        <v/>
      </c>
    </row>
    <row r="341" spans="3:59" ht="13.5" x14ac:dyDescent="0.3">
      <c r="C341" s="266" t="s">
        <v>70</v>
      </c>
      <c r="D341" s="266" t="s">
        <v>2466</v>
      </c>
      <c r="E341" s="265" t="s">
        <v>533</v>
      </c>
      <c r="F341" s="266" t="s">
        <v>534</v>
      </c>
      <c r="G341" s="266"/>
      <c r="H341" s="265" t="s">
        <v>166</v>
      </c>
      <c r="I341" s="265" t="s">
        <v>287</v>
      </c>
      <c r="J341" s="212" t="s">
        <v>2855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1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65" t="s">
        <v>163</v>
      </c>
      <c r="AR341" s="484" t="str">
        <f t="shared" si="67"/>
        <v>6-7</v>
      </c>
      <c r="AS341" s="486" t="str">
        <f t="shared" si="68"/>
        <v/>
      </c>
      <c r="AT341" s="488" t="str">
        <f t="shared" si="69"/>
        <v/>
      </c>
      <c r="AU341" s="490" t="str">
        <f t="shared" si="70"/>
        <v/>
      </c>
      <c r="AV341" s="492" t="str">
        <f t="shared" si="71"/>
        <v/>
      </c>
      <c r="AW341" s="494" t="str">
        <f t="shared" si="72"/>
        <v/>
      </c>
      <c r="AX341" s="515" t="str">
        <f>IFERROR(VLOOKUP(功能_33[[#This Row],[功能代號]],SIT_FT_2021tmp!D:D,1,FALSE),"")</f>
        <v>L6078</v>
      </c>
      <c r="AY341" s="589">
        <v>44512</v>
      </c>
      <c r="AZ341" s="589">
        <v>44512</v>
      </c>
      <c r="BA341" s="515" t="s">
        <v>3080</v>
      </c>
      <c r="BB341" s="266" t="s">
        <v>3021</v>
      </c>
      <c r="BC341" s="596"/>
      <c r="BD341" s="265" t="str">
        <f t="shared" si="63"/>
        <v>6-7</v>
      </c>
      <c r="BE341" s="265" t="str">
        <f t="shared" si="64"/>
        <v/>
      </c>
      <c r="BF341" s="265" t="str">
        <f t="shared" si="65"/>
        <v/>
      </c>
      <c r="BG341" s="265" t="str">
        <f t="shared" si="66"/>
        <v/>
      </c>
    </row>
    <row r="342" spans="3:59" ht="13.5" x14ac:dyDescent="0.3">
      <c r="C342" s="266" t="s">
        <v>70</v>
      </c>
      <c r="D342" s="266" t="s">
        <v>2466</v>
      </c>
      <c r="E342" s="265" t="s">
        <v>586</v>
      </c>
      <c r="F342" s="266" t="s">
        <v>587</v>
      </c>
      <c r="G342" s="266"/>
      <c r="H342" s="265" t="s">
        <v>166</v>
      </c>
      <c r="I342" s="265" t="s">
        <v>287</v>
      </c>
      <c r="J342" s="212" t="s">
        <v>2855</v>
      </c>
      <c r="K342" s="212"/>
      <c r="L342" s="273">
        <v>44567</v>
      </c>
      <c r="M342" s="273">
        <v>44567</v>
      </c>
      <c r="N342" s="273">
        <v>44516</v>
      </c>
      <c r="O342" s="273">
        <v>44467</v>
      </c>
      <c r="P342" s="273">
        <v>44467</v>
      </c>
      <c r="Q342" s="265" t="s">
        <v>6</v>
      </c>
      <c r="R342" s="265" t="s">
        <v>145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44467</v>
      </c>
      <c r="AK342" s="273"/>
      <c r="AL342" s="273"/>
      <c r="AM342" s="266"/>
      <c r="AN342" s="273"/>
      <c r="AO342" s="277" t="s">
        <v>588</v>
      </c>
      <c r="AP342" s="278" t="s">
        <v>589</v>
      </c>
      <c r="AR342" s="484" t="str">
        <f t="shared" si="67"/>
        <v>6-7</v>
      </c>
      <c r="AS342" s="486" t="str">
        <f t="shared" si="68"/>
        <v/>
      </c>
      <c r="AT342" s="488" t="str">
        <f t="shared" si="69"/>
        <v/>
      </c>
      <c r="AU342" s="490" t="str">
        <f t="shared" si="70"/>
        <v/>
      </c>
      <c r="AV342" s="492" t="str">
        <f t="shared" si="71"/>
        <v/>
      </c>
      <c r="AW342" s="494" t="str">
        <f t="shared" si="72"/>
        <v/>
      </c>
      <c r="AX342" s="515" t="str">
        <f>IFERROR(VLOOKUP(功能_33[[#This Row],[功能代號]],SIT_FT_2021tmp!D:D,1,FALSE),"")</f>
        <v>L6079</v>
      </c>
      <c r="AY342" s="589">
        <v>44529</v>
      </c>
      <c r="AZ342" s="589">
        <v>44529</v>
      </c>
      <c r="BA342" s="515" t="s">
        <v>3080</v>
      </c>
      <c r="BB342" s="266" t="s">
        <v>3042</v>
      </c>
      <c r="BC342" s="596"/>
      <c r="BD342" s="265" t="str">
        <f t="shared" si="63"/>
        <v>6-7</v>
      </c>
      <c r="BE342" s="265" t="str">
        <f t="shared" si="64"/>
        <v/>
      </c>
      <c r="BF342" s="265" t="str">
        <f t="shared" si="65"/>
        <v/>
      </c>
      <c r="BG342" s="265" t="str">
        <f t="shared" si="66"/>
        <v/>
      </c>
    </row>
    <row r="343" spans="3:59" ht="13.5" x14ac:dyDescent="0.3">
      <c r="C343" s="266" t="s">
        <v>70</v>
      </c>
      <c r="D343" s="408" t="s">
        <v>2466</v>
      </c>
      <c r="E343" s="265" t="s">
        <v>1017</v>
      </c>
      <c r="F343" s="266" t="s">
        <v>1018</v>
      </c>
      <c r="G343" s="266"/>
      <c r="H343" s="265" t="s">
        <v>166</v>
      </c>
      <c r="I343" s="265" t="s">
        <v>287</v>
      </c>
      <c r="J343" s="212" t="s">
        <v>2855</v>
      </c>
      <c r="K343" s="212"/>
      <c r="L343" s="273">
        <v>44565</v>
      </c>
      <c r="M343" s="273">
        <v>44565</v>
      </c>
      <c r="N343" s="273">
        <v>44397</v>
      </c>
      <c r="O343" s="273">
        <v>44397</v>
      </c>
      <c r="P343" s="273">
        <v>44398</v>
      </c>
      <c r="Q343" s="265" t="s">
        <v>2</v>
      </c>
      <c r="R343" s="265" t="s">
        <v>2941</v>
      </c>
      <c r="W343" s="265"/>
      <c r="Y343" s="265"/>
      <c r="Z343" s="265"/>
      <c r="AA343" s="266" t="str">
        <f>VLOOKUP(功能_33[[#This Row],[User]],SKL放款!A:G,7,FALSE)</f>
        <v>放款推展課</v>
      </c>
      <c r="AB343" s="273">
        <v>44533</v>
      </c>
      <c r="AC343" s="273" t="s">
        <v>168</v>
      </c>
      <c r="AD343" s="273">
        <v>44397</v>
      </c>
      <c r="AE343" s="273">
        <v>44397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44397</v>
      </c>
      <c r="AK343" s="273"/>
      <c r="AL343" s="273"/>
      <c r="AM343" s="266"/>
      <c r="AN343" s="273">
        <v>44397</v>
      </c>
      <c r="AO343" s="265" t="s">
        <v>163</v>
      </c>
      <c r="AR343" s="484" t="str">
        <f t="shared" si="67"/>
        <v>6-7</v>
      </c>
      <c r="AS343" s="486" t="str">
        <f t="shared" si="68"/>
        <v/>
      </c>
      <c r="AT343" s="488" t="str">
        <f t="shared" si="69"/>
        <v/>
      </c>
      <c r="AU343" s="490" t="str">
        <f t="shared" si="70"/>
        <v/>
      </c>
      <c r="AV343" s="492" t="str">
        <f t="shared" si="71"/>
        <v/>
      </c>
      <c r="AW343" s="494" t="str">
        <f t="shared" si="72"/>
        <v/>
      </c>
      <c r="AX343" s="515" t="str">
        <f>IFERROR(VLOOKUP(功能_33[[#This Row],[功能代號]],SIT_FT_2021tmp!D:D,1,FALSE),"")</f>
        <v>L6081</v>
      </c>
      <c r="AY343" s="589">
        <v>44515</v>
      </c>
      <c r="AZ343" s="589">
        <v>44515</v>
      </c>
      <c r="BA343" s="515" t="s">
        <v>3007</v>
      </c>
      <c r="BB343" s="266" t="s">
        <v>3071</v>
      </c>
      <c r="BC343" s="596"/>
      <c r="BD343" s="265" t="str">
        <f t="shared" si="63"/>
        <v>6-7</v>
      </c>
      <c r="BE343" s="265" t="str">
        <f t="shared" si="64"/>
        <v/>
      </c>
      <c r="BF343" s="265" t="str">
        <f t="shared" si="65"/>
        <v/>
      </c>
      <c r="BG343" s="265" t="str">
        <f t="shared" si="66"/>
        <v/>
      </c>
    </row>
    <row r="344" spans="3:59" ht="13.5" x14ac:dyDescent="0.3">
      <c r="C344" s="266" t="s">
        <v>70</v>
      </c>
      <c r="D344" s="266" t="s">
        <v>2466</v>
      </c>
      <c r="E344" s="265" t="s">
        <v>981</v>
      </c>
      <c r="F344" s="266" t="s">
        <v>982</v>
      </c>
      <c r="G344" s="266"/>
      <c r="H344" s="265" t="s">
        <v>166</v>
      </c>
      <c r="I344" s="265" t="s">
        <v>287</v>
      </c>
      <c r="J344" s="212" t="s">
        <v>2855</v>
      </c>
      <c r="K344" s="212"/>
      <c r="L344" s="273">
        <v>44565</v>
      </c>
      <c r="M344" s="273">
        <v>44565</v>
      </c>
      <c r="N344" s="273">
        <v>44396</v>
      </c>
      <c r="O344" s="273">
        <v>44396</v>
      </c>
      <c r="P344" s="273">
        <v>44402</v>
      </c>
      <c r="Q344" s="265" t="s">
        <v>6</v>
      </c>
      <c r="R344" s="252" t="s">
        <v>2790</v>
      </c>
      <c r="T344" s="265">
        <v>1</v>
      </c>
      <c r="U344" s="265" t="s">
        <v>983</v>
      </c>
      <c r="W344" s="265"/>
      <c r="Y344" s="265"/>
      <c r="Z344" s="265"/>
      <c r="AA344" s="266" t="e">
        <f>VLOOKUP(功能_33[[#This Row],[User]],SKL放款!A:G,7,FALSE)</f>
        <v>#N/A</v>
      </c>
      <c r="AB344" s="273">
        <v>44402</v>
      </c>
      <c r="AC344" s="273" t="s">
        <v>107</v>
      </c>
      <c r="AD344" s="259">
        <v>44550</v>
      </c>
      <c r="AE344" s="273">
        <v>44550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44396</v>
      </c>
      <c r="AK344" s="273"/>
      <c r="AL344" s="273"/>
      <c r="AM344" s="266"/>
      <c r="AN344" s="273">
        <v>44396</v>
      </c>
      <c r="AO344" s="277" t="s">
        <v>984</v>
      </c>
      <c r="AP344" s="278" t="s">
        <v>985</v>
      </c>
      <c r="AR344" s="484" t="str">
        <f t="shared" si="67"/>
        <v>6-7</v>
      </c>
      <c r="AS344" s="486" t="str">
        <f t="shared" si="68"/>
        <v/>
      </c>
      <c r="AT344" s="488" t="str">
        <f t="shared" si="69"/>
        <v/>
      </c>
      <c r="AU344" s="490" t="str">
        <f t="shared" si="70"/>
        <v/>
      </c>
      <c r="AV344" s="492" t="str">
        <f t="shared" si="71"/>
        <v/>
      </c>
      <c r="AW344" s="494" t="str">
        <f t="shared" si="72"/>
        <v/>
      </c>
      <c r="AX344" s="515" t="str">
        <f>IFERROR(VLOOKUP(功能_33[[#This Row],[功能代號]],SIT_FT_2021tmp!D:D,1,FALSE),"")</f>
        <v>L6082</v>
      </c>
      <c r="AY344" s="589">
        <v>44512</v>
      </c>
      <c r="AZ344" s="589">
        <v>44512</v>
      </c>
      <c r="BA344" s="515" t="s">
        <v>3007</v>
      </c>
      <c r="BB344" s="266" t="s">
        <v>3072</v>
      </c>
      <c r="BC344" s="596"/>
      <c r="BD344" s="265" t="str">
        <f t="shared" si="63"/>
        <v>6-7</v>
      </c>
      <c r="BE344" s="265" t="str">
        <f t="shared" si="64"/>
        <v/>
      </c>
      <c r="BF344" s="265" t="str">
        <f t="shared" si="65"/>
        <v/>
      </c>
      <c r="BG344" s="265" t="str">
        <f t="shared" si="66"/>
        <v/>
      </c>
    </row>
    <row r="345" spans="3:59" ht="13.5" x14ac:dyDescent="0.3">
      <c r="C345" s="266" t="s">
        <v>70</v>
      </c>
      <c r="D345" s="408" t="s">
        <v>2466</v>
      </c>
      <c r="E345" s="265" t="s">
        <v>1009</v>
      </c>
      <c r="F345" s="266" t="s">
        <v>1010</v>
      </c>
      <c r="G345" s="266"/>
      <c r="H345" s="265" t="s">
        <v>166</v>
      </c>
      <c r="I345" s="265" t="s">
        <v>287</v>
      </c>
      <c r="J345" s="212" t="s">
        <v>2855</v>
      </c>
      <c r="K345" s="212"/>
      <c r="L345" s="273">
        <v>44565</v>
      </c>
      <c r="M345" s="273">
        <v>44565</v>
      </c>
      <c r="N345" s="273">
        <v>44398</v>
      </c>
      <c r="O345" s="273">
        <v>44398</v>
      </c>
      <c r="P345" s="273">
        <v>44402</v>
      </c>
      <c r="Q345" s="265" t="s">
        <v>6</v>
      </c>
      <c r="R345" s="265" t="s">
        <v>2941</v>
      </c>
      <c r="W345" s="265"/>
      <c r="Y345" s="265"/>
      <c r="Z345" s="265"/>
      <c r="AA345" s="266" t="str">
        <f>VLOOKUP(功能_33[[#This Row],[User]],SKL放款!A:G,7,FALSE)</f>
        <v>放款推展課</v>
      </c>
      <c r="AB345" s="273">
        <v>44402</v>
      </c>
      <c r="AC345" s="273" t="s">
        <v>168</v>
      </c>
      <c r="AD345" s="273">
        <v>44398</v>
      </c>
      <c r="AE345" s="273">
        <v>44398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44398</v>
      </c>
      <c r="AK345" s="273"/>
      <c r="AL345" s="273"/>
      <c r="AM345" s="266"/>
      <c r="AN345" s="273">
        <v>44398</v>
      </c>
      <c r="AO345" s="265" t="s">
        <v>163</v>
      </c>
      <c r="AR345" s="484" t="str">
        <f t="shared" si="67"/>
        <v>6-7</v>
      </c>
      <c r="AS345" s="486" t="str">
        <f t="shared" si="68"/>
        <v/>
      </c>
      <c r="AT345" s="488" t="str">
        <f t="shared" si="69"/>
        <v/>
      </c>
      <c r="AU345" s="490" t="str">
        <f t="shared" si="70"/>
        <v/>
      </c>
      <c r="AV345" s="492" t="str">
        <f t="shared" si="71"/>
        <v/>
      </c>
      <c r="AW345" s="494" t="str">
        <f t="shared" si="72"/>
        <v/>
      </c>
      <c r="AX345" s="515" t="str">
        <f>IFERROR(VLOOKUP(功能_33[[#This Row],[功能代號]],SIT_FT_2021tmp!D:D,1,FALSE),"")</f>
        <v>L6084</v>
      </c>
      <c r="AY345" s="589">
        <v>44515</v>
      </c>
      <c r="AZ345" s="589">
        <v>44515</v>
      </c>
      <c r="BA345" s="515" t="s">
        <v>3007</v>
      </c>
      <c r="BB345" s="266" t="s">
        <v>3071</v>
      </c>
      <c r="BC345" s="596"/>
      <c r="BD345" s="265" t="str">
        <f t="shared" si="63"/>
        <v>6-7</v>
      </c>
      <c r="BE345" s="265" t="str">
        <f t="shared" si="64"/>
        <v/>
      </c>
      <c r="BF345" s="265" t="str">
        <f t="shared" si="65"/>
        <v/>
      </c>
      <c r="BG345" s="265" t="str">
        <f t="shared" si="66"/>
        <v/>
      </c>
    </row>
    <row r="346" spans="3:59" ht="13.5" x14ac:dyDescent="0.3">
      <c r="C346" s="266" t="s">
        <v>69</v>
      </c>
      <c r="D346" s="266" t="s">
        <v>2468</v>
      </c>
      <c r="E346" s="265" t="s">
        <v>948</v>
      </c>
      <c r="F346" s="266" t="s">
        <v>949</v>
      </c>
      <c r="G346" s="266"/>
      <c r="H346" s="265" t="s">
        <v>166</v>
      </c>
      <c r="I346" s="265" t="s">
        <v>111</v>
      </c>
      <c r="J346" s="272" t="s">
        <v>2754</v>
      </c>
      <c r="K346" s="272"/>
      <c r="L346" s="273">
        <v>44575</v>
      </c>
      <c r="M346" s="273">
        <v>44572</v>
      </c>
      <c r="N346" s="273">
        <v>44504</v>
      </c>
      <c r="O346" s="273">
        <v>44503</v>
      </c>
      <c r="P346" s="273">
        <v>44533</v>
      </c>
      <c r="Q346" s="265" t="s">
        <v>2</v>
      </c>
      <c r="R346" s="265" t="s">
        <v>19</v>
      </c>
      <c r="W346" s="265"/>
      <c r="Y346" s="265"/>
      <c r="Z346" s="265"/>
      <c r="AA346" s="266" t="str">
        <f>VLOOKUP(功能_33[[#This Row],[User]],SKL放款!A:G,7,FALSE)</f>
        <v>放款審查課</v>
      </c>
      <c r="AB346" s="273">
        <v>44533</v>
      </c>
      <c r="AC346" s="273">
        <v>44526</v>
      </c>
      <c r="AD346" s="273">
        <v>44526</v>
      </c>
      <c r="AE346" s="273">
        <v>44526</v>
      </c>
      <c r="AF346" s="209">
        <v>44544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44503</v>
      </c>
      <c r="AK346" s="273"/>
      <c r="AL346" s="273"/>
      <c r="AM346" s="266"/>
      <c r="AN346" s="273"/>
      <c r="AO346" s="277" t="s">
        <v>950</v>
      </c>
      <c r="AP346" s="278" t="s">
        <v>951</v>
      </c>
      <c r="AR346" s="484" t="str">
        <f t="shared" si="67"/>
        <v>5-1</v>
      </c>
      <c r="AS346" s="486" t="str">
        <f t="shared" si="68"/>
        <v/>
      </c>
      <c r="AT346" s="488" t="str">
        <f t="shared" si="69"/>
        <v/>
      </c>
      <c r="AU346" s="490" t="str">
        <f t="shared" si="70"/>
        <v/>
      </c>
      <c r="AV346" s="492" t="str">
        <f t="shared" si="71"/>
        <v/>
      </c>
      <c r="AW346" s="494" t="str">
        <f t="shared" si="72"/>
        <v/>
      </c>
      <c r="AX346" s="515" t="str">
        <f>IFERROR(VLOOKUP(功能_33[[#This Row],[功能代號]],SIT_FT_2021tmp!D:D,1,FALSE),"")</f>
        <v>L5902</v>
      </c>
      <c r="AY346" s="589">
        <v>44517</v>
      </c>
      <c r="AZ346" s="589">
        <v>44517</v>
      </c>
      <c r="BA346" s="515" t="s">
        <v>3007</v>
      </c>
      <c r="BB346" s="266" t="s">
        <v>3073</v>
      </c>
      <c r="BC346" s="596"/>
      <c r="BD346" s="265" t="str">
        <f t="shared" si="63"/>
        <v>5-1</v>
      </c>
      <c r="BE346" s="265" t="str">
        <f t="shared" si="64"/>
        <v/>
      </c>
      <c r="BF346" s="265" t="str">
        <f t="shared" si="65"/>
        <v/>
      </c>
      <c r="BG346" s="265" t="str">
        <f t="shared" si="66"/>
        <v/>
      </c>
    </row>
    <row r="347" spans="3:59" ht="13.5" x14ac:dyDescent="0.3">
      <c r="C347" s="266" t="s">
        <v>69</v>
      </c>
      <c r="D347" s="266" t="s">
        <v>2468</v>
      </c>
      <c r="E347" s="265" t="s">
        <v>952</v>
      </c>
      <c r="F347" s="266" t="s">
        <v>953</v>
      </c>
      <c r="G347" s="266"/>
      <c r="H347" s="265" t="s">
        <v>166</v>
      </c>
      <c r="I347" s="265" t="s">
        <v>111</v>
      </c>
      <c r="J347" s="212" t="s">
        <v>2952</v>
      </c>
      <c r="K347" s="212" t="s">
        <v>2998</v>
      </c>
      <c r="L347" s="273">
        <v>44582</v>
      </c>
      <c r="M347" s="273">
        <v>44574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 t="s">
        <v>2971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R347" s="484" t="str">
        <f t="shared" si="67"/>
        <v>5-1</v>
      </c>
      <c r="AS347" s="486" t="str">
        <f t="shared" si="68"/>
        <v/>
      </c>
      <c r="AT347" s="488" t="str">
        <f t="shared" si="69"/>
        <v/>
      </c>
      <c r="AU347" s="490" t="str">
        <f t="shared" si="70"/>
        <v/>
      </c>
      <c r="AV347" s="492" t="str">
        <f t="shared" si="71"/>
        <v/>
      </c>
      <c r="AW347" s="494" t="str">
        <f t="shared" si="72"/>
        <v/>
      </c>
      <c r="AX347" s="515" t="str">
        <f>IFERROR(VLOOKUP(功能_33[[#This Row],[功能代號]],SIT_FT_2021tmp!D:D,1,FALSE),"")</f>
        <v>L5102</v>
      </c>
      <c r="AY347" s="589">
        <v>44517</v>
      </c>
      <c r="AZ347" s="589">
        <v>44517</v>
      </c>
      <c r="BA347" s="515" t="s">
        <v>3007</v>
      </c>
      <c r="BB347" s="266" t="s">
        <v>3073</v>
      </c>
      <c r="BC347" s="596"/>
      <c r="BD347" s="265" t="str">
        <f t="shared" si="63"/>
        <v>5-1</v>
      </c>
      <c r="BE347" s="265" t="str">
        <f t="shared" si="64"/>
        <v/>
      </c>
      <c r="BF347" s="265" t="str">
        <f t="shared" si="65"/>
        <v/>
      </c>
      <c r="BG347" s="265" t="str">
        <f t="shared" si="66"/>
        <v/>
      </c>
    </row>
    <row r="348" spans="3:59" ht="13.5" x14ac:dyDescent="0.3">
      <c r="C348" s="266" t="s">
        <v>70</v>
      </c>
      <c r="D348" s="266" t="s">
        <v>2466</v>
      </c>
      <c r="E348" s="265" t="s">
        <v>505</v>
      </c>
      <c r="F348" s="266" t="s">
        <v>506</v>
      </c>
      <c r="G348" s="266"/>
      <c r="H348" s="265" t="s">
        <v>166</v>
      </c>
      <c r="I348" s="265" t="s">
        <v>287</v>
      </c>
      <c r="J348" s="212" t="s">
        <v>2855</v>
      </c>
      <c r="K348" s="212"/>
      <c r="L348" s="273">
        <v>44565</v>
      </c>
      <c r="M348" s="273">
        <v>44565</v>
      </c>
      <c r="N348" s="273">
        <v>44515</v>
      </c>
      <c r="O348" s="273">
        <v>44466</v>
      </c>
      <c r="P348" s="273">
        <f>IFERROR(IF(VLOOKUP(功能_33[[#This Row],[功能代號]],討論項目!A:H,8,FALSE)=0,"",VLOOKUP(功能_33[[#This Row],[功能代號]],討論項目!A:H,8,FALSE)),"")</f>
        <v>44475</v>
      </c>
      <c r="Q348" s="265" t="s">
        <v>6</v>
      </c>
      <c r="R348" s="265" t="s">
        <v>7</v>
      </c>
      <c r="W348" s="265"/>
      <c r="Y348" s="265"/>
      <c r="Z348" s="265"/>
      <c r="AA348" s="266" t="str">
        <f>VLOOKUP(功能_33[[#This Row],[User]],SKL放款!A:G,7,FALSE)</f>
        <v>放款推展課</v>
      </c>
      <c r="AB348" s="273">
        <v>44533</v>
      </c>
      <c r="AC348" s="273">
        <v>44533</v>
      </c>
      <c r="AD348" s="273">
        <v>44533</v>
      </c>
      <c r="AE348" s="273">
        <v>44533</v>
      </c>
      <c r="AF348" s="209">
        <v>44550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44466</v>
      </c>
      <c r="AK348" s="273"/>
      <c r="AL348" s="273"/>
      <c r="AM348" s="266"/>
      <c r="AN348" s="273"/>
      <c r="AO348" s="277" t="s">
        <v>508</v>
      </c>
      <c r="AP348" s="278" t="s">
        <v>509</v>
      </c>
      <c r="AR348" s="484" t="str">
        <f t="shared" si="67"/>
        <v>6-7</v>
      </c>
      <c r="AS348" s="486" t="str">
        <f t="shared" si="68"/>
        <v/>
      </c>
      <c r="AT348" s="488" t="str">
        <f t="shared" si="69"/>
        <v/>
      </c>
      <c r="AU348" s="490" t="str">
        <f t="shared" si="70"/>
        <v/>
      </c>
      <c r="AV348" s="492" t="str">
        <f t="shared" si="71"/>
        <v/>
      </c>
      <c r="AW348" s="494" t="str">
        <f t="shared" si="72"/>
        <v/>
      </c>
      <c r="AX348" s="515" t="str">
        <f>IFERROR(VLOOKUP(功能_33[[#This Row],[功能代號]],SIT_FT_2021tmp!D:D,1,FALSE),"")</f>
        <v>L6085</v>
      </c>
      <c r="AY348" s="589">
        <v>44512</v>
      </c>
      <c r="AZ348" s="589">
        <v>44512</v>
      </c>
      <c r="BA348" s="515" t="s">
        <v>3007</v>
      </c>
      <c r="BB348" s="266" t="s">
        <v>3043</v>
      </c>
      <c r="BC348" s="596"/>
      <c r="BD348" s="265" t="str">
        <f t="shared" si="63"/>
        <v>6-7</v>
      </c>
      <c r="BE348" s="265" t="str">
        <f t="shared" si="64"/>
        <v/>
      </c>
      <c r="BF348" s="265" t="str">
        <f t="shared" si="65"/>
        <v/>
      </c>
      <c r="BG348" s="265" t="str">
        <f t="shared" si="66"/>
        <v/>
      </c>
    </row>
    <row r="349" spans="3:59" ht="13.5" x14ac:dyDescent="0.3">
      <c r="C349" s="266" t="s">
        <v>70</v>
      </c>
      <c r="D349" s="266" t="s">
        <v>2466</v>
      </c>
      <c r="E349" s="265" t="s">
        <v>512</v>
      </c>
      <c r="F349" s="266" t="s">
        <v>513</v>
      </c>
      <c r="G349" s="266"/>
      <c r="H349" s="265" t="s">
        <v>166</v>
      </c>
      <c r="I349" s="265" t="s">
        <v>287</v>
      </c>
      <c r="J349" s="212" t="s">
        <v>2855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65" t="s">
        <v>163</v>
      </c>
      <c r="AR349" s="484" t="str">
        <f t="shared" si="67"/>
        <v>6-7</v>
      </c>
      <c r="AS349" s="486" t="str">
        <f t="shared" si="68"/>
        <v/>
      </c>
      <c r="AT349" s="488" t="str">
        <f t="shared" si="69"/>
        <v/>
      </c>
      <c r="AU349" s="490" t="str">
        <f t="shared" si="70"/>
        <v/>
      </c>
      <c r="AV349" s="492" t="str">
        <f t="shared" si="71"/>
        <v/>
      </c>
      <c r="AW349" s="494" t="str">
        <f t="shared" si="72"/>
        <v/>
      </c>
      <c r="AX349" s="515" t="str">
        <f>IFERROR(VLOOKUP(功能_33[[#This Row],[功能代號]],SIT_FT_2021tmp!D:D,1,FALSE),"")</f>
        <v>L6086</v>
      </c>
      <c r="AY349" s="589">
        <v>44512</v>
      </c>
      <c r="AZ349" s="589">
        <v>44512</v>
      </c>
      <c r="BA349" s="515" t="s">
        <v>3007</v>
      </c>
      <c r="BB349" s="266" t="s">
        <v>3043</v>
      </c>
      <c r="BC349" s="596"/>
      <c r="BD349" s="265" t="str">
        <f t="shared" si="63"/>
        <v>6-7</v>
      </c>
      <c r="BE349" s="265" t="str">
        <f t="shared" si="64"/>
        <v/>
      </c>
      <c r="BF349" s="265" t="str">
        <f t="shared" si="65"/>
        <v/>
      </c>
      <c r="BG349" s="265" t="str">
        <f t="shared" si="66"/>
        <v/>
      </c>
    </row>
    <row r="350" spans="3:59" ht="13.5" x14ac:dyDescent="0.3">
      <c r="C350" s="266" t="s">
        <v>70</v>
      </c>
      <c r="D350" s="266" t="s">
        <v>2466</v>
      </c>
      <c r="E350" s="265" t="s">
        <v>579</v>
      </c>
      <c r="F350" s="266" t="s">
        <v>578</v>
      </c>
      <c r="G350" s="266"/>
      <c r="H350" s="265" t="s">
        <v>166</v>
      </c>
      <c r="I350" s="265" t="s">
        <v>287</v>
      </c>
      <c r="J350" s="212" t="s">
        <v>2855</v>
      </c>
      <c r="K350" s="212"/>
      <c r="L350" s="273">
        <v>44566</v>
      </c>
      <c r="M350" s="273">
        <v>44566</v>
      </c>
      <c r="N350" s="273">
        <v>44516</v>
      </c>
      <c r="O350" s="273">
        <v>44467</v>
      </c>
      <c r="P350" s="273">
        <v>44467</v>
      </c>
      <c r="Q350" s="265" t="s">
        <v>6</v>
      </c>
      <c r="R350" s="265" t="s">
        <v>145</v>
      </c>
      <c r="W350" s="265"/>
      <c r="Y350" s="265"/>
      <c r="Z350" s="265"/>
      <c r="AA350" s="266" t="str">
        <f>VLOOKUP(功能_33[[#This Row],[User]],SKL放款!A:G,7,FALSE)</f>
        <v>放款服務課</v>
      </c>
      <c r="AB350" s="273">
        <v>44533</v>
      </c>
      <c r="AC350" s="273" t="s">
        <v>168</v>
      </c>
      <c r="AD350" s="273">
        <v>44529</v>
      </c>
      <c r="AE350" s="273">
        <v>44529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44467</v>
      </c>
      <c r="AK350" s="273"/>
      <c r="AL350" s="273"/>
      <c r="AM350" s="266"/>
      <c r="AN350" s="273"/>
      <c r="AO350" s="277" t="s">
        <v>577</v>
      </c>
      <c r="AP350" s="278" t="s">
        <v>578</v>
      </c>
      <c r="AR350" s="484" t="str">
        <f t="shared" si="67"/>
        <v>6-7</v>
      </c>
      <c r="AS350" s="486" t="str">
        <f t="shared" si="68"/>
        <v/>
      </c>
      <c r="AT350" s="488" t="str">
        <f t="shared" si="69"/>
        <v/>
      </c>
      <c r="AU350" s="490" t="str">
        <f t="shared" si="70"/>
        <v/>
      </c>
      <c r="AV350" s="492" t="str">
        <f t="shared" si="71"/>
        <v/>
      </c>
      <c r="AW350" s="494" t="str">
        <f t="shared" si="72"/>
        <v/>
      </c>
      <c r="AX350" s="515" t="str">
        <f>IFERROR(VLOOKUP(功能_33[[#This Row],[功能代號]],SIT_FT_2021tmp!D:D,1,FALSE),"")</f>
        <v>L6701</v>
      </c>
      <c r="AY350" s="589">
        <v>44512</v>
      </c>
      <c r="AZ350" s="589">
        <v>44512</v>
      </c>
      <c r="BA350" s="515" t="s">
        <v>3007</v>
      </c>
      <c r="BB350" s="266" t="s">
        <v>3067</v>
      </c>
      <c r="BC350" s="596"/>
      <c r="BD350" s="265" t="str">
        <f t="shared" si="63"/>
        <v>6-7</v>
      </c>
      <c r="BE350" s="265" t="str">
        <f t="shared" si="64"/>
        <v/>
      </c>
      <c r="BF350" s="265" t="str">
        <f t="shared" si="65"/>
        <v/>
      </c>
      <c r="BG350" s="265" t="str">
        <f t="shared" si="66"/>
        <v/>
      </c>
    </row>
    <row r="351" spans="3:59" ht="13.5" x14ac:dyDescent="0.3">
      <c r="C351" s="266" t="s">
        <v>69</v>
      </c>
      <c r="D351" s="266" t="s">
        <v>2468</v>
      </c>
      <c r="E351" s="265" t="s">
        <v>964</v>
      </c>
      <c r="F351" s="266" t="s">
        <v>2760</v>
      </c>
      <c r="G351" s="266"/>
      <c r="H351" s="265" t="s">
        <v>166</v>
      </c>
      <c r="I351" s="265" t="s">
        <v>111</v>
      </c>
      <c r="J351" s="272" t="s">
        <v>2754</v>
      </c>
      <c r="K351" s="272"/>
      <c r="L351" s="273">
        <v>44575</v>
      </c>
      <c r="M351" s="273">
        <v>44572</v>
      </c>
      <c r="N351" s="273">
        <v>44505</v>
      </c>
      <c r="O351" s="273">
        <v>44504</v>
      </c>
      <c r="P351" s="273">
        <v>44533</v>
      </c>
      <c r="Q351" s="265" t="s">
        <v>4</v>
      </c>
      <c r="R351" s="265" t="s">
        <v>16</v>
      </c>
      <c r="S351" s="252" t="s">
        <v>12</v>
      </c>
      <c r="W351" s="265"/>
      <c r="Y351" s="265"/>
      <c r="Z351" s="265"/>
      <c r="AA351" s="266" t="str">
        <f>VLOOKUP(功能_33[[#This Row],[User]],SKL放款!A:G,7,FALSE)</f>
        <v>放款管理課</v>
      </c>
      <c r="AB351" s="273">
        <v>44533</v>
      </c>
      <c r="AC351" s="273" t="s">
        <v>107</v>
      </c>
      <c r="AD351" s="273">
        <v>44525</v>
      </c>
      <c r="AE351" s="273">
        <v>44525</v>
      </c>
      <c r="AF351" s="209">
        <v>44544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44504</v>
      </c>
      <c r="AK351" s="273"/>
      <c r="AL351" s="273"/>
      <c r="AM351" s="266"/>
      <c r="AN351" s="273"/>
      <c r="AO351" s="277" t="s">
        <v>2767</v>
      </c>
      <c r="AP351" s="266" t="s">
        <v>2768</v>
      </c>
      <c r="AR351" s="484" t="str">
        <f t="shared" si="67"/>
        <v>5-1</v>
      </c>
      <c r="AS351" s="486" t="str">
        <f t="shared" si="68"/>
        <v/>
      </c>
      <c r="AT351" s="488" t="str">
        <f t="shared" si="69"/>
        <v/>
      </c>
      <c r="AU351" s="490" t="str">
        <f t="shared" si="70"/>
        <v/>
      </c>
      <c r="AV351" s="492" t="str">
        <f t="shared" si="71"/>
        <v/>
      </c>
      <c r="AW351" s="494" t="str">
        <f t="shared" si="72"/>
        <v/>
      </c>
      <c r="AX351" s="515" t="str">
        <f>IFERROR(VLOOKUP(功能_33[[#This Row],[功能代號]],SIT_FT_2021tmp!D:D,1,FALSE),"")</f>
        <v/>
      </c>
      <c r="AY351" s="589">
        <v>44603</v>
      </c>
      <c r="BA351" s="515" t="s">
        <v>2453</v>
      </c>
      <c r="BB351" s="266" t="s">
        <v>2453</v>
      </c>
      <c r="BC351" s="596"/>
      <c r="BD351" s="266" t="str">
        <f t="shared" si="63"/>
        <v/>
      </c>
      <c r="BE351" s="266" t="str">
        <f t="shared" si="64"/>
        <v/>
      </c>
      <c r="BF351" s="266" t="str">
        <f t="shared" si="65"/>
        <v>5-1</v>
      </c>
      <c r="BG351" s="266" t="str">
        <f t="shared" si="66"/>
        <v/>
      </c>
    </row>
    <row r="352" spans="3:59" ht="13.5" x14ac:dyDescent="0.3">
      <c r="C352" s="266" t="s">
        <v>69</v>
      </c>
      <c r="D352" s="266" t="s">
        <v>2468</v>
      </c>
      <c r="E352" s="265" t="s">
        <v>965</v>
      </c>
      <c r="F352" s="266" t="s">
        <v>966</v>
      </c>
      <c r="G352" s="266"/>
      <c r="H352" s="265" t="s">
        <v>166</v>
      </c>
      <c r="I352" s="265" t="s">
        <v>111</v>
      </c>
      <c r="J352" s="272" t="s">
        <v>2754</v>
      </c>
      <c r="K352" s="272"/>
      <c r="L352" s="273">
        <v>44582</v>
      </c>
      <c r="M352" s="273">
        <v>44574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2767</v>
      </c>
      <c r="AP352" s="266" t="s">
        <v>2768</v>
      </c>
      <c r="AR352" s="484" t="str">
        <f t="shared" si="67"/>
        <v>5-1</v>
      </c>
      <c r="AS352" s="486" t="str">
        <f t="shared" si="68"/>
        <v/>
      </c>
      <c r="AT352" s="488" t="str">
        <f t="shared" si="69"/>
        <v/>
      </c>
      <c r="AU352" s="490" t="str">
        <f t="shared" si="70"/>
        <v/>
      </c>
      <c r="AV352" s="492" t="str">
        <f t="shared" si="71"/>
        <v/>
      </c>
      <c r="AW352" s="494" t="str">
        <f t="shared" si="7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6"/>
      <c r="BD352" s="266" t="str">
        <f t="shared" si="63"/>
        <v/>
      </c>
      <c r="BE352" s="266" t="str">
        <f t="shared" si="64"/>
        <v/>
      </c>
      <c r="BF352" s="266" t="str">
        <f t="shared" si="65"/>
        <v>5-1</v>
      </c>
      <c r="BG352" s="266" t="str">
        <f t="shared" si="66"/>
        <v/>
      </c>
    </row>
    <row r="353" spans="3:59" ht="13.5" x14ac:dyDescent="0.3">
      <c r="C353" s="266" t="s">
        <v>69</v>
      </c>
      <c r="D353" s="266" t="s">
        <v>2468</v>
      </c>
      <c r="E353" s="265" t="s">
        <v>967</v>
      </c>
      <c r="F353" s="266" t="s">
        <v>968</v>
      </c>
      <c r="G353" s="266"/>
      <c r="H353" s="265" t="s">
        <v>166</v>
      </c>
      <c r="I353" s="265" t="s">
        <v>111</v>
      </c>
      <c r="J353" s="272" t="s">
        <v>2754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44536</v>
      </c>
      <c r="Q353" s="265" t="s">
        <v>1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168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2767</v>
      </c>
      <c r="AP353" s="266" t="s">
        <v>2768</v>
      </c>
      <c r="AR353" s="484" t="str">
        <f t="shared" si="67"/>
        <v>5-1</v>
      </c>
      <c r="AS353" s="486" t="str">
        <f t="shared" si="68"/>
        <v/>
      </c>
      <c r="AT353" s="488" t="str">
        <f t="shared" si="69"/>
        <v/>
      </c>
      <c r="AU353" s="490" t="str">
        <f t="shared" si="70"/>
        <v/>
      </c>
      <c r="AV353" s="492" t="str">
        <f t="shared" si="71"/>
        <v/>
      </c>
      <c r="AW353" s="494" t="str">
        <f t="shared" si="7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6"/>
      <c r="BD353" s="266" t="str">
        <f t="shared" si="63"/>
        <v/>
      </c>
      <c r="BE353" s="266" t="str">
        <f t="shared" si="64"/>
        <v/>
      </c>
      <c r="BF353" s="266" t="str">
        <f t="shared" si="65"/>
        <v>5-1</v>
      </c>
      <c r="BG353" s="266" t="str">
        <f t="shared" si="66"/>
        <v/>
      </c>
    </row>
    <row r="354" spans="3:59" ht="13.5" x14ac:dyDescent="0.3">
      <c r="C354" s="266" t="s">
        <v>69</v>
      </c>
      <c r="D354" s="266" t="s">
        <v>2468</v>
      </c>
      <c r="E354" s="265" t="s">
        <v>969</v>
      </c>
      <c r="F354" s="266" t="s">
        <v>970</v>
      </c>
      <c r="G354" s="266"/>
      <c r="H354" s="265" t="s">
        <v>166</v>
      </c>
      <c r="I354" s="265" t="s">
        <v>111</v>
      </c>
      <c r="J354" s="272" t="s">
        <v>2754</v>
      </c>
      <c r="K354" s="272"/>
      <c r="L354" s="273">
        <v>44575</v>
      </c>
      <c r="M354" s="273">
        <v>44572</v>
      </c>
      <c r="N354" s="273">
        <v>44524</v>
      </c>
      <c r="O354" s="273">
        <v>44524</v>
      </c>
      <c r="P354" s="273">
        <v>44536</v>
      </c>
      <c r="Q354" s="265" t="s">
        <v>1</v>
      </c>
      <c r="R354" s="265" t="s">
        <v>15</v>
      </c>
      <c r="W354" s="265"/>
      <c r="Y354" s="265"/>
      <c r="Z354" s="265"/>
      <c r="AA354" s="266" t="str">
        <f>VLOOKUP(功能_33[[#This Row],[User]],SKL放款!A:G,7,FALSE)</f>
        <v>放款服務課</v>
      </c>
      <c r="AB354" s="273">
        <v>44533</v>
      </c>
      <c r="AC354" s="273" t="s">
        <v>168</v>
      </c>
      <c r="AD354" s="273">
        <v>44531</v>
      </c>
      <c r="AE354" s="273">
        <v>44531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44524</v>
      </c>
      <c r="AK354" s="273"/>
      <c r="AL354" s="273"/>
      <c r="AM354" s="266"/>
      <c r="AN354" s="273"/>
      <c r="AO354" s="277" t="s">
        <v>2769</v>
      </c>
      <c r="AP354" s="266" t="s">
        <v>2770</v>
      </c>
      <c r="AR354" s="484" t="str">
        <f t="shared" si="67"/>
        <v>5-1</v>
      </c>
      <c r="AS354" s="486" t="str">
        <f t="shared" si="68"/>
        <v/>
      </c>
      <c r="AT354" s="488" t="str">
        <f t="shared" si="69"/>
        <v/>
      </c>
      <c r="AU354" s="490" t="str">
        <f t="shared" si="70"/>
        <v/>
      </c>
      <c r="AV354" s="492" t="str">
        <f t="shared" si="71"/>
        <v/>
      </c>
      <c r="AW354" s="494" t="str">
        <f t="shared" si="72"/>
        <v/>
      </c>
      <c r="AX354" s="515" t="str">
        <f>IFERROR(VLOOKUP(功能_33[[#This Row],[功能代號]],SIT_FT_2021tmp!D:D,1,FALSE),"")</f>
        <v>L5906</v>
      </c>
      <c r="AY354" s="589">
        <v>44516</v>
      </c>
      <c r="AZ354" s="589">
        <v>44516</v>
      </c>
      <c r="BA354" s="515" t="s">
        <v>3080</v>
      </c>
      <c r="BB354" s="266" t="s">
        <v>3074</v>
      </c>
      <c r="BC354" s="596"/>
      <c r="BD354" s="265" t="str">
        <f t="shared" si="63"/>
        <v>5-1</v>
      </c>
      <c r="BE354" s="265" t="str">
        <f t="shared" si="64"/>
        <v/>
      </c>
      <c r="BF354" s="265" t="str">
        <f t="shared" si="65"/>
        <v/>
      </c>
      <c r="BG354" s="265" t="str">
        <f t="shared" si="66"/>
        <v/>
      </c>
    </row>
    <row r="355" spans="3:59" ht="13.5" x14ac:dyDescent="0.3">
      <c r="C355" s="266" t="s">
        <v>69</v>
      </c>
      <c r="D355" s="266" t="s">
        <v>2468</v>
      </c>
      <c r="E355" s="265" t="s">
        <v>971</v>
      </c>
      <c r="F355" s="266" t="s">
        <v>972</v>
      </c>
      <c r="G355" s="266"/>
      <c r="H355" s="265" t="s">
        <v>166</v>
      </c>
      <c r="I355" s="265" t="s">
        <v>111</v>
      </c>
      <c r="J355" s="272" t="s">
        <v>2754</v>
      </c>
      <c r="K355" s="272"/>
      <c r="L355" s="273">
        <v>44582</v>
      </c>
      <c r="M355" s="273">
        <v>44574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2769</v>
      </c>
      <c r="AP355" s="266" t="s">
        <v>2770</v>
      </c>
      <c r="AR355" s="484" t="str">
        <f t="shared" si="67"/>
        <v>5-1</v>
      </c>
      <c r="AS355" s="486" t="str">
        <f t="shared" si="68"/>
        <v/>
      </c>
      <c r="AT355" s="488" t="str">
        <f t="shared" si="69"/>
        <v/>
      </c>
      <c r="AU355" s="490" t="str">
        <f t="shared" si="70"/>
        <v/>
      </c>
      <c r="AV355" s="492" t="str">
        <f t="shared" si="71"/>
        <v/>
      </c>
      <c r="AW355" s="494" t="str">
        <f t="shared" si="72"/>
        <v/>
      </c>
      <c r="AX355" s="515" t="str">
        <f>IFERROR(VLOOKUP(功能_33[[#This Row],[功能代號]],SIT_FT_2021tmp!D:D,1,FALSE),"")</f>
        <v>L5116</v>
      </c>
      <c r="AY355" s="589">
        <v>44516</v>
      </c>
      <c r="AZ355" s="589">
        <v>44516</v>
      </c>
      <c r="BA355" s="515" t="s">
        <v>3080</v>
      </c>
      <c r="BB355" s="266" t="s">
        <v>3074</v>
      </c>
      <c r="BC355" s="596"/>
      <c r="BD355" s="265" t="str">
        <f t="shared" si="63"/>
        <v>5-1</v>
      </c>
      <c r="BE355" s="265" t="str">
        <f t="shared" si="64"/>
        <v/>
      </c>
      <c r="BF355" s="265" t="str">
        <f t="shared" si="65"/>
        <v/>
      </c>
      <c r="BG355" s="265" t="str">
        <f t="shared" si="66"/>
        <v/>
      </c>
    </row>
    <row r="356" spans="3:59" ht="13.5" x14ac:dyDescent="0.3">
      <c r="C356" s="266" t="s">
        <v>69</v>
      </c>
      <c r="D356" s="266" t="s">
        <v>2468</v>
      </c>
      <c r="E356" s="265" t="s">
        <v>974</v>
      </c>
      <c r="F356" s="258" t="s">
        <v>975</v>
      </c>
      <c r="G356" s="266" t="s">
        <v>976</v>
      </c>
      <c r="H356" s="265" t="s">
        <v>166</v>
      </c>
      <c r="I356" s="265" t="s">
        <v>111</v>
      </c>
      <c r="J356" s="272" t="s">
        <v>2754</v>
      </c>
      <c r="K356" s="272"/>
      <c r="L356" s="273">
        <v>44575</v>
      </c>
      <c r="M356" s="273">
        <v>44572</v>
      </c>
      <c r="N356" s="273">
        <v>44505</v>
      </c>
      <c r="O356" s="273">
        <v>44504</v>
      </c>
      <c r="P356" s="273">
        <v>44536</v>
      </c>
      <c r="Q356" s="265" t="s">
        <v>4</v>
      </c>
      <c r="R356" s="265" t="s">
        <v>16</v>
      </c>
      <c r="S356" s="252" t="s">
        <v>12</v>
      </c>
      <c r="W356" s="265"/>
      <c r="Y356" s="265"/>
      <c r="Z356" s="265"/>
      <c r="AA356" s="266" t="s">
        <v>977</v>
      </c>
      <c r="AB356" s="273">
        <v>44533</v>
      </c>
      <c r="AC356" s="273" t="s">
        <v>168</v>
      </c>
      <c r="AD356" s="273">
        <v>44525</v>
      </c>
      <c r="AE356" s="273">
        <v>44525</v>
      </c>
      <c r="AF356" s="209">
        <v>44544</v>
      </c>
      <c r="AG356" s="260"/>
      <c r="AH356" s="260"/>
      <c r="AI356" s="260"/>
      <c r="AJ356" s="260" t="s">
        <v>16</v>
      </c>
      <c r="AK356" s="260"/>
      <c r="AL356" s="260"/>
      <c r="AM356" s="266"/>
      <c r="AO356" s="265" t="s">
        <v>2604</v>
      </c>
      <c r="AP356" s="265" t="s">
        <v>2604</v>
      </c>
      <c r="AR356" s="484" t="str">
        <f t="shared" si="67"/>
        <v>5-1</v>
      </c>
      <c r="AS356" s="486" t="str">
        <f t="shared" si="68"/>
        <v/>
      </c>
      <c r="AT356" s="488" t="str">
        <f t="shared" si="69"/>
        <v/>
      </c>
      <c r="AU356" s="490" t="str">
        <f t="shared" si="70"/>
        <v/>
      </c>
      <c r="AV356" s="492" t="str">
        <f t="shared" si="71"/>
        <v/>
      </c>
      <c r="AW356" s="494" t="str">
        <f t="shared" si="72"/>
        <v/>
      </c>
      <c r="AX356" s="515" t="str">
        <f>IFERROR(VLOOKUP(功能_33[[#This Row],[功能代號]],SIT_FT_2021tmp!D:D,1,FALSE),"")</f>
        <v/>
      </c>
      <c r="AY356" s="589">
        <v>44603</v>
      </c>
      <c r="BA356" s="515" t="s">
        <v>2453</v>
      </c>
      <c r="BB356" s="266" t="s">
        <v>2453</v>
      </c>
      <c r="BC356" s="596"/>
      <c r="BD356" s="266" t="str">
        <f t="shared" si="63"/>
        <v/>
      </c>
      <c r="BE356" s="266" t="str">
        <f t="shared" si="64"/>
        <v/>
      </c>
      <c r="BF356" s="266" t="str">
        <f t="shared" si="65"/>
        <v>5-1</v>
      </c>
      <c r="BG356" s="266" t="str">
        <f t="shared" si="66"/>
        <v/>
      </c>
    </row>
    <row r="357" spans="3:59" ht="13.5" x14ac:dyDescent="0.3">
      <c r="C357" s="266" t="s">
        <v>69</v>
      </c>
      <c r="D357" s="266" t="s">
        <v>2468</v>
      </c>
      <c r="E357" s="265" t="s">
        <v>978</v>
      </c>
      <c r="F357" s="258" t="s">
        <v>979</v>
      </c>
      <c r="G357" s="266" t="s">
        <v>980</v>
      </c>
      <c r="H357" s="265" t="s">
        <v>166</v>
      </c>
      <c r="I357" s="265" t="s">
        <v>111</v>
      </c>
      <c r="J357" s="272" t="s">
        <v>2754</v>
      </c>
      <c r="K357" s="272"/>
      <c r="L357" s="273">
        <v>44582</v>
      </c>
      <c r="M357" s="273">
        <v>44574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2604</v>
      </c>
      <c r="AP357" s="265" t="s">
        <v>2604</v>
      </c>
      <c r="AR357" s="484" t="str">
        <f t="shared" si="67"/>
        <v>5-1</v>
      </c>
      <c r="AS357" s="486" t="str">
        <f t="shared" si="68"/>
        <v/>
      </c>
      <c r="AT357" s="488" t="str">
        <f t="shared" si="69"/>
        <v/>
      </c>
      <c r="AU357" s="490" t="str">
        <f t="shared" si="70"/>
        <v/>
      </c>
      <c r="AV357" s="492" t="str">
        <f t="shared" si="71"/>
        <v/>
      </c>
      <c r="AW357" s="494" t="str">
        <f t="shared" si="7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6"/>
      <c r="BD357" s="266" t="str">
        <f t="shared" si="63"/>
        <v/>
      </c>
      <c r="BE357" s="266" t="str">
        <f t="shared" si="64"/>
        <v/>
      </c>
      <c r="BF357" s="266" t="str">
        <f t="shared" si="65"/>
        <v>5-1</v>
      </c>
      <c r="BG357" s="266" t="str">
        <f t="shared" si="66"/>
        <v/>
      </c>
    </row>
    <row r="358" spans="3:59" ht="13.5" x14ac:dyDescent="0.3">
      <c r="C358" s="266" t="s">
        <v>70</v>
      </c>
      <c r="D358" s="408" t="s">
        <v>2466</v>
      </c>
      <c r="E358" s="265" t="s">
        <v>1092</v>
      </c>
      <c r="F358" s="266" t="s">
        <v>1091</v>
      </c>
      <c r="G358" s="266"/>
      <c r="H358" s="265" t="s">
        <v>166</v>
      </c>
      <c r="I358" s="265" t="s">
        <v>287</v>
      </c>
      <c r="J358" s="212" t="s">
        <v>2951</v>
      </c>
      <c r="K358" s="252" t="s">
        <v>2988</v>
      </c>
      <c r="L358" s="273">
        <v>44566</v>
      </c>
      <c r="M358" s="273">
        <v>44566</v>
      </c>
      <c r="N358" s="273">
        <v>44529</v>
      </c>
      <c r="O358" s="273">
        <v>44529</v>
      </c>
      <c r="P358" s="273">
        <v>44537</v>
      </c>
      <c r="Q358" s="265" t="s">
        <v>6</v>
      </c>
      <c r="R358" s="265" t="s">
        <v>5</v>
      </c>
      <c r="W358" s="265"/>
      <c r="Y358" s="265"/>
      <c r="Z358" s="265"/>
      <c r="AA358" s="266" t="str">
        <f>VLOOKUP(功能_33[[#This Row],[User]],SKL放款!A:G,7,FALSE)</f>
        <v>放款服務課</v>
      </c>
      <c r="AB358" s="273">
        <v>44533</v>
      </c>
      <c r="AC358" s="273" t="s">
        <v>2557</v>
      </c>
      <c r="AD358" s="273"/>
      <c r="AE358" s="273">
        <v>44529</v>
      </c>
      <c r="AF358" s="209" t="s">
        <v>2972</v>
      </c>
      <c r="AG358" s="273"/>
      <c r="AH358" s="273"/>
      <c r="AI358" s="323"/>
      <c r="AJ358" s="273">
        <f>IFERROR(IF(VLOOKUP(功能_33[[#This Row],[功能代號]],E:T,11,FALSE)=0,"",VLOOKUP(功能_33[[#This Row],[功能代號]],E:T,11,FALSE)),"")</f>
        <v>44529</v>
      </c>
      <c r="AK358" s="273"/>
      <c r="AL358" s="273"/>
      <c r="AM358" s="266"/>
      <c r="AN358" s="273"/>
      <c r="AO358" s="277" t="s">
        <v>1090</v>
      </c>
      <c r="AP358" s="278" t="s">
        <v>1091</v>
      </c>
      <c r="AR358" s="484" t="str">
        <f t="shared" si="67"/>
        <v>6-7</v>
      </c>
      <c r="AS358" s="486" t="str">
        <f t="shared" si="68"/>
        <v/>
      </c>
      <c r="AT358" s="488" t="str">
        <f t="shared" si="69"/>
        <v/>
      </c>
      <c r="AU358" s="490" t="str">
        <f t="shared" si="70"/>
        <v/>
      </c>
      <c r="AV358" s="492" t="str">
        <f t="shared" si="71"/>
        <v/>
      </c>
      <c r="AW358" s="494" t="str">
        <f t="shared" si="72"/>
        <v/>
      </c>
      <c r="AX358" s="515" t="str">
        <f>IFERROR(VLOOKUP(功能_33[[#This Row],[功能代號]],SIT_FT_2021tmp!D:D,1,FALSE),"")</f>
        <v>L6702</v>
      </c>
      <c r="AY358" s="589">
        <v>44512</v>
      </c>
      <c r="AZ358" s="589">
        <v>44512</v>
      </c>
      <c r="BA358" s="515" t="s">
        <v>3080</v>
      </c>
      <c r="BB358" s="266" t="s">
        <v>3068</v>
      </c>
      <c r="BC358" s="596"/>
      <c r="BD358" s="265" t="str">
        <f t="shared" si="63"/>
        <v>6-7</v>
      </c>
      <c r="BE358" s="265" t="str">
        <f t="shared" si="64"/>
        <v/>
      </c>
      <c r="BF358" s="265" t="str">
        <f t="shared" si="65"/>
        <v/>
      </c>
      <c r="BG358" s="265" t="str">
        <f t="shared" si="66"/>
        <v/>
      </c>
    </row>
    <row r="359" spans="3:59" ht="13.5" x14ac:dyDescent="0.3">
      <c r="C359" s="266" t="s">
        <v>70</v>
      </c>
      <c r="D359" s="266" t="s">
        <v>2466</v>
      </c>
      <c r="E359" s="265" t="s">
        <v>584</v>
      </c>
      <c r="F359" s="266" t="s">
        <v>585</v>
      </c>
      <c r="G359" s="266"/>
      <c r="H359" s="265" t="s">
        <v>166</v>
      </c>
      <c r="I359" s="265" t="s">
        <v>287</v>
      </c>
      <c r="J359" s="212" t="s">
        <v>2855</v>
      </c>
      <c r="K359" s="212"/>
      <c r="L359" s="273">
        <v>44566</v>
      </c>
      <c r="M359" s="273">
        <v>44566</v>
      </c>
      <c r="N359" s="273">
        <v>44516</v>
      </c>
      <c r="O359" s="273">
        <v>44467</v>
      </c>
      <c r="P359" s="273">
        <v>44472</v>
      </c>
      <c r="Q359" s="265" t="s">
        <v>6</v>
      </c>
      <c r="R359" s="265" t="s">
        <v>145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44472</v>
      </c>
      <c r="AC359" s="273" t="s">
        <v>107</v>
      </c>
      <c r="AD359" s="259">
        <v>44544</v>
      </c>
      <c r="AE359" s="259">
        <v>44544</v>
      </c>
      <c r="AF359" s="209">
        <v>44550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44467</v>
      </c>
      <c r="AK359" s="273"/>
      <c r="AL359" s="273"/>
      <c r="AM359" s="266"/>
      <c r="AN359" s="273"/>
      <c r="AO359" s="277" t="s">
        <v>582</v>
      </c>
      <c r="AP359" s="278" t="s">
        <v>583</v>
      </c>
      <c r="AR359" s="484" t="str">
        <f t="shared" si="67"/>
        <v>6-7</v>
      </c>
      <c r="AS359" s="486" t="str">
        <f t="shared" si="68"/>
        <v/>
      </c>
      <c r="AT359" s="488" t="str">
        <f t="shared" si="69"/>
        <v/>
      </c>
      <c r="AU359" s="490" t="str">
        <f t="shared" si="70"/>
        <v/>
      </c>
      <c r="AV359" s="492" t="str">
        <f t="shared" si="71"/>
        <v/>
      </c>
      <c r="AW359" s="494" t="str">
        <f t="shared" si="72"/>
        <v/>
      </c>
      <c r="AX359" s="515" t="str">
        <f>IFERROR(VLOOKUP(功能_33[[#This Row],[功能代號]],SIT_FT_2021tmp!D:D,1,FALSE),"")</f>
        <v>L6703</v>
      </c>
      <c r="AY359" s="589">
        <v>44512</v>
      </c>
      <c r="AZ359" s="589">
        <v>44512</v>
      </c>
      <c r="BA359" s="515" t="s">
        <v>3007</v>
      </c>
      <c r="BB359" s="266" t="s">
        <v>3069</v>
      </c>
      <c r="BC359" s="596"/>
      <c r="BD359" s="265" t="str">
        <f t="shared" si="63"/>
        <v>6-7</v>
      </c>
      <c r="BE359" s="265" t="str">
        <f t="shared" si="64"/>
        <v/>
      </c>
      <c r="BF359" s="265" t="str">
        <f t="shared" si="65"/>
        <v/>
      </c>
      <c r="BG359" s="265" t="str">
        <f t="shared" si="66"/>
        <v/>
      </c>
    </row>
    <row r="360" spans="3:59" ht="17" x14ac:dyDescent="0.3">
      <c r="C360" s="266" t="s">
        <v>69</v>
      </c>
      <c r="D360" s="408" t="s">
        <v>2476</v>
      </c>
      <c r="E360" s="265" t="s">
        <v>989</v>
      </c>
      <c r="F360" s="266" t="s">
        <v>990</v>
      </c>
      <c r="G360" s="266"/>
      <c r="H360" s="265" t="s">
        <v>110</v>
      </c>
      <c r="I360" s="265" t="s">
        <v>111</v>
      </c>
      <c r="J360" s="272" t="s">
        <v>2861</v>
      </c>
      <c r="K360" s="272"/>
      <c r="L360" s="273">
        <v>44582</v>
      </c>
      <c r="M360" s="273">
        <v>44574</v>
      </c>
      <c r="N360" s="273">
        <v>44396</v>
      </c>
      <c r="O360" s="273">
        <v>44396</v>
      </c>
      <c r="P360" s="273">
        <v>44540</v>
      </c>
      <c r="Q360" s="265" t="s">
        <v>6</v>
      </c>
      <c r="R360" s="252" t="s">
        <v>2790</v>
      </c>
      <c r="T360" s="265">
        <v>1</v>
      </c>
      <c r="U360" s="265" t="s">
        <v>988</v>
      </c>
      <c r="W360" s="265"/>
      <c r="Y360" s="265"/>
      <c r="Z360" s="265"/>
      <c r="AA360" s="266" t="e">
        <f>VLOOKUP(功能_33[[#This Row],[User]],SKL放款!A:G,7,FALSE)</f>
        <v>#N/A</v>
      </c>
      <c r="AB360" s="273">
        <v>44540</v>
      </c>
      <c r="AC360" s="273" t="s">
        <v>107</v>
      </c>
      <c r="AD360" s="259">
        <v>44550</v>
      </c>
      <c r="AE360" s="273">
        <v>44550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44396</v>
      </c>
      <c r="AK360" s="273"/>
      <c r="AL360" s="273"/>
      <c r="AM360" s="266"/>
      <c r="AN360" s="273">
        <v>44396</v>
      </c>
      <c r="AO360" s="558" t="s">
        <v>2793</v>
      </c>
      <c r="AP360" s="543" t="s">
        <v>2794</v>
      </c>
      <c r="AR360" s="484" t="str">
        <f t="shared" si="67"/>
        <v>5-2</v>
      </c>
      <c r="AS360" s="486" t="str">
        <f t="shared" si="68"/>
        <v/>
      </c>
      <c r="AT360" s="488" t="str">
        <f t="shared" si="69"/>
        <v/>
      </c>
      <c r="AU360" s="490" t="str">
        <f t="shared" si="70"/>
        <v/>
      </c>
      <c r="AV360" s="492" t="str">
        <f t="shared" si="71"/>
        <v/>
      </c>
      <c r="AW360" s="494" t="str">
        <f t="shared" si="72"/>
        <v/>
      </c>
      <c r="AX360" s="515" t="str">
        <f>IFERROR(VLOOKUP(功能_33[[#This Row],[功能代號]],SIT_FT_2021tmp!D:D,1,FALSE),"")</f>
        <v>L5402</v>
      </c>
      <c r="AY360" s="589">
        <v>44512</v>
      </c>
      <c r="AZ360" s="589">
        <v>44512</v>
      </c>
      <c r="BA360" s="515" t="s">
        <v>3007</v>
      </c>
      <c r="BB360" s="266" t="s">
        <v>3075</v>
      </c>
      <c r="BC360" s="596"/>
      <c r="BD360" s="265" t="str">
        <f t="shared" si="63"/>
        <v>5-2</v>
      </c>
      <c r="BE360" s="265" t="str">
        <f t="shared" si="64"/>
        <v/>
      </c>
      <c r="BF360" s="265" t="str">
        <f t="shared" si="65"/>
        <v/>
      </c>
      <c r="BG360" s="265" t="str">
        <f t="shared" si="66"/>
        <v/>
      </c>
    </row>
    <row r="361" spans="3:59" ht="17" x14ac:dyDescent="0.3">
      <c r="C361" s="266" t="s">
        <v>69</v>
      </c>
      <c r="D361" s="408" t="s">
        <v>2476</v>
      </c>
      <c r="E361" s="265" t="s">
        <v>991</v>
      </c>
      <c r="F361" s="266" t="s">
        <v>992</v>
      </c>
      <c r="G361" s="266"/>
      <c r="H361" s="265" t="s">
        <v>110</v>
      </c>
      <c r="I361" s="265" t="s">
        <v>111</v>
      </c>
      <c r="J361" s="272" t="s">
        <v>2861</v>
      </c>
      <c r="K361" s="272"/>
      <c r="L361" s="273">
        <v>44575</v>
      </c>
      <c r="M361" s="273">
        <v>44573</v>
      </c>
      <c r="N361" s="273">
        <v>44396</v>
      </c>
      <c r="O361" s="273">
        <v>44396</v>
      </c>
      <c r="P361" s="273">
        <v>44533</v>
      </c>
      <c r="Q361" s="265" t="s">
        <v>6</v>
      </c>
      <c r="R361" s="252" t="s">
        <v>2790</v>
      </c>
      <c r="T361" s="265">
        <v>1</v>
      </c>
      <c r="U361" s="265" t="s">
        <v>983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44533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2793</v>
      </c>
      <c r="AP361" s="544" t="s">
        <v>2794</v>
      </c>
      <c r="AR361" s="484" t="str">
        <f t="shared" si="67"/>
        <v>5-2</v>
      </c>
      <c r="AS361" s="486" t="str">
        <f t="shared" si="68"/>
        <v/>
      </c>
      <c r="AT361" s="488" t="str">
        <f t="shared" si="69"/>
        <v/>
      </c>
      <c r="AU361" s="490" t="str">
        <f t="shared" si="70"/>
        <v/>
      </c>
      <c r="AV361" s="492" t="str">
        <f t="shared" si="71"/>
        <v/>
      </c>
      <c r="AW361" s="494" t="str">
        <f t="shared" si="72"/>
        <v/>
      </c>
      <c r="AX361" s="515" t="str">
        <f>IFERROR(VLOOKUP(功能_33[[#This Row],[功能代號]],SIT_FT_2021tmp!D:D,1,FALSE),"")</f>
        <v>L5021</v>
      </c>
      <c r="AY361" s="589">
        <v>44512</v>
      </c>
      <c r="AZ361" s="589">
        <v>44512</v>
      </c>
      <c r="BA361" s="515" t="s">
        <v>3007</v>
      </c>
      <c r="BB361" s="266" t="s">
        <v>3075</v>
      </c>
      <c r="BC361" s="596"/>
      <c r="BD361" s="265" t="str">
        <f t="shared" si="63"/>
        <v>5-2</v>
      </c>
      <c r="BE361" s="265" t="str">
        <f t="shared" si="64"/>
        <v/>
      </c>
      <c r="BF361" s="265" t="str">
        <f t="shared" si="65"/>
        <v/>
      </c>
      <c r="BG361" s="265" t="str">
        <f t="shared" si="66"/>
        <v/>
      </c>
    </row>
    <row r="362" spans="3:59" ht="17" x14ac:dyDescent="0.3">
      <c r="C362" s="266" t="s">
        <v>69</v>
      </c>
      <c r="D362" s="408" t="s">
        <v>2476</v>
      </c>
      <c r="E362" s="265" t="s">
        <v>993</v>
      </c>
      <c r="F362" s="266" t="s">
        <v>994</v>
      </c>
      <c r="G362" s="266"/>
      <c r="H362" s="265" t="s">
        <v>110</v>
      </c>
      <c r="I362" s="265" t="s">
        <v>111</v>
      </c>
      <c r="J362" s="272" t="s">
        <v>2861</v>
      </c>
      <c r="K362" s="272"/>
      <c r="L362" s="273">
        <v>44582</v>
      </c>
      <c r="M362" s="265"/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2790</v>
      </c>
      <c r="T362" s="265">
        <v>1</v>
      </c>
      <c r="U362" s="265" t="s">
        <v>988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2793</v>
      </c>
      <c r="AP362" s="545" t="s">
        <v>2794</v>
      </c>
      <c r="AR362" s="484" t="str">
        <f t="shared" si="67"/>
        <v>5-2</v>
      </c>
      <c r="AS362" s="486" t="str">
        <f t="shared" si="68"/>
        <v/>
      </c>
      <c r="AT362" s="488" t="str">
        <f t="shared" si="69"/>
        <v/>
      </c>
      <c r="AU362" s="490" t="str">
        <f t="shared" si="70"/>
        <v/>
      </c>
      <c r="AV362" s="492" t="str">
        <f t="shared" si="71"/>
        <v/>
      </c>
      <c r="AW362" s="494" t="str">
        <f t="shared" si="72"/>
        <v/>
      </c>
      <c r="AX362" s="515" t="str">
        <f>IFERROR(VLOOKUP(功能_33[[#This Row],[功能代號]],SIT_FT_2021tmp!D:D,1,FALSE),"")</f>
        <v>L5401</v>
      </c>
      <c r="AY362" s="589">
        <v>44512</v>
      </c>
      <c r="AZ362" s="589">
        <v>44512</v>
      </c>
      <c r="BA362" s="515" t="s">
        <v>3007</v>
      </c>
      <c r="BB362" s="266" t="s">
        <v>3075</v>
      </c>
      <c r="BC362" s="596"/>
      <c r="BD362" s="265" t="str">
        <f t="shared" si="63"/>
        <v/>
      </c>
      <c r="BE362" s="265" t="str">
        <f t="shared" si="64"/>
        <v>5-2</v>
      </c>
      <c r="BF362" s="265" t="str">
        <f t="shared" si="65"/>
        <v/>
      </c>
      <c r="BG362" s="265" t="str">
        <f t="shared" si="66"/>
        <v/>
      </c>
    </row>
    <row r="363" spans="3:59" ht="17" x14ac:dyDescent="0.3">
      <c r="C363" s="266" t="s">
        <v>69</v>
      </c>
      <c r="D363" s="408" t="s">
        <v>2476</v>
      </c>
      <c r="E363" s="265" t="s">
        <v>995</v>
      </c>
      <c r="F363" s="266" t="s">
        <v>996</v>
      </c>
      <c r="G363" s="266"/>
      <c r="H363" s="265" t="s">
        <v>110</v>
      </c>
      <c r="I363" s="265" t="s">
        <v>111</v>
      </c>
      <c r="J363" s="272" t="s">
        <v>2861</v>
      </c>
      <c r="K363" s="272"/>
      <c r="L363" s="273">
        <v>44575</v>
      </c>
      <c r="M363" s="273">
        <v>44573</v>
      </c>
      <c r="N363" s="273">
        <v>44397</v>
      </c>
      <c r="O363" s="273">
        <v>44397</v>
      </c>
      <c r="P363" s="273">
        <v>44533</v>
      </c>
      <c r="Q363" s="265" t="s">
        <v>6</v>
      </c>
      <c r="R363" s="265" t="s">
        <v>7</v>
      </c>
      <c r="T363" s="265">
        <v>1</v>
      </c>
      <c r="U363" s="265" t="s">
        <v>983</v>
      </c>
      <c r="W363" s="265"/>
      <c r="Y363" s="265"/>
      <c r="Z363" s="265"/>
      <c r="AA363" s="266" t="str">
        <f>VLOOKUP(功能_33[[#This Row],[User]],SKL放款!A:G,7,FALSE)</f>
        <v>放款推展課</v>
      </c>
      <c r="AB363" s="273">
        <v>44533</v>
      </c>
      <c r="AC363" s="273">
        <v>44533</v>
      </c>
      <c r="AD363" s="273">
        <v>44533</v>
      </c>
      <c r="AE363" s="273">
        <v>44533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44397</v>
      </c>
      <c r="AK363" s="273"/>
      <c r="AL363" s="273"/>
      <c r="AM363" s="266"/>
      <c r="AN363" s="273">
        <v>44397</v>
      </c>
      <c r="AO363" s="558" t="s">
        <v>2793</v>
      </c>
      <c r="AP363" s="546" t="s">
        <v>2794</v>
      </c>
      <c r="AR363" s="484" t="str">
        <f t="shared" si="67"/>
        <v>5-2</v>
      </c>
      <c r="AS363" s="486" t="str">
        <f t="shared" si="68"/>
        <v/>
      </c>
      <c r="AT363" s="488" t="str">
        <f t="shared" si="69"/>
        <v/>
      </c>
      <c r="AU363" s="490" t="str">
        <f t="shared" si="70"/>
        <v/>
      </c>
      <c r="AV363" s="492" t="str">
        <f t="shared" si="71"/>
        <v/>
      </c>
      <c r="AW363" s="494" t="str">
        <f t="shared" si="72"/>
        <v/>
      </c>
      <c r="AX363" s="515" t="str">
        <f>IFERROR(VLOOKUP(功能_33[[#This Row],[功能代號]],SIT_FT_2021tmp!D:D,1,FALSE),"")</f>
        <v>L5023</v>
      </c>
      <c r="AY363" s="589">
        <v>44512</v>
      </c>
      <c r="AZ363" s="589">
        <v>44512</v>
      </c>
      <c r="BA363" s="515" t="s">
        <v>3007</v>
      </c>
      <c r="BB363" s="266" t="s">
        <v>3076</v>
      </c>
      <c r="BC363" s="596"/>
      <c r="BD363" s="265" t="str">
        <f t="shared" si="63"/>
        <v>5-2</v>
      </c>
      <c r="BE363" s="265" t="str">
        <f t="shared" si="64"/>
        <v/>
      </c>
      <c r="BF363" s="265" t="str">
        <f t="shared" si="65"/>
        <v/>
      </c>
      <c r="BG363" s="265" t="str">
        <f t="shared" si="66"/>
        <v/>
      </c>
    </row>
    <row r="364" spans="3:59" ht="17" x14ac:dyDescent="0.3">
      <c r="C364" s="266" t="s">
        <v>69</v>
      </c>
      <c r="D364" s="408" t="s">
        <v>2476</v>
      </c>
      <c r="E364" s="265" t="s">
        <v>997</v>
      </c>
      <c r="F364" s="266" t="s">
        <v>998</v>
      </c>
      <c r="G364" s="266"/>
      <c r="H364" s="265" t="s">
        <v>110</v>
      </c>
      <c r="I364" s="265" t="s">
        <v>111</v>
      </c>
      <c r="J364" s="272" t="s">
        <v>2943</v>
      </c>
      <c r="K364" s="272"/>
      <c r="L364" s="273">
        <v>44582</v>
      </c>
      <c r="M364" s="265"/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988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2793</v>
      </c>
      <c r="AP364" s="547" t="s">
        <v>2794</v>
      </c>
      <c r="AR364" s="484" t="str">
        <f t="shared" si="67"/>
        <v>5-2</v>
      </c>
      <c r="AS364" s="486" t="str">
        <f t="shared" si="68"/>
        <v/>
      </c>
      <c r="AT364" s="488" t="str">
        <f t="shared" si="69"/>
        <v/>
      </c>
      <c r="AU364" s="490" t="str">
        <f t="shared" si="70"/>
        <v/>
      </c>
      <c r="AV364" s="492" t="str">
        <f t="shared" si="71"/>
        <v/>
      </c>
      <c r="AW364" s="494" t="str">
        <f t="shared" si="72"/>
        <v/>
      </c>
      <c r="AX364" s="515" t="str">
        <f>IFERROR(VLOOKUP(功能_33[[#This Row],[功能代號]],SIT_FT_2021tmp!D:D,1,FALSE),"")</f>
        <v>L5406</v>
      </c>
      <c r="AY364" s="589">
        <v>44512</v>
      </c>
      <c r="AZ364" s="589">
        <v>44512</v>
      </c>
      <c r="BA364" s="515" t="s">
        <v>3007</v>
      </c>
      <c r="BB364" s="266" t="s">
        <v>3076</v>
      </c>
      <c r="BC364" s="596"/>
      <c r="BD364" s="265" t="str">
        <f t="shared" si="63"/>
        <v/>
      </c>
      <c r="BE364" s="265" t="str">
        <f t="shared" si="64"/>
        <v>5-2</v>
      </c>
      <c r="BF364" s="265" t="str">
        <f t="shared" si="65"/>
        <v/>
      </c>
      <c r="BG364" s="265" t="str">
        <f t="shared" si="66"/>
        <v/>
      </c>
    </row>
    <row r="365" spans="3:59" ht="17" x14ac:dyDescent="0.3">
      <c r="C365" s="266" t="s">
        <v>69</v>
      </c>
      <c r="D365" s="408" t="s">
        <v>2476</v>
      </c>
      <c r="E365" s="265" t="s">
        <v>999</v>
      </c>
      <c r="F365" s="266" t="s">
        <v>1000</v>
      </c>
      <c r="G365" s="266"/>
      <c r="H365" s="265" t="s">
        <v>110</v>
      </c>
      <c r="I365" s="265" t="s">
        <v>111</v>
      </c>
      <c r="J365" s="272" t="s">
        <v>2861</v>
      </c>
      <c r="K365" s="272"/>
      <c r="L365" s="273">
        <v>44575</v>
      </c>
      <c r="M365" s="273">
        <v>44573</v>
      </c>
      <c r="N365" s="273">
        <v>44396</v>
      </c>
      <c r="O365" s="273">
        <v>44396</v>
      </c>
      <c r="P365" s="273">
        <v>44396</v>
      </c>
      <c r="Q365" s="265" t="s">
        <v>6</v>
      </c>
      <c r="R365" s="265" t="s">
        <v>2790</v>
      </c>
      <c r="T365" s="265">
        <v>1</v>
      </c>
      <c r="U365" s="265" t="s">
        <v>983</v>
      </c>
      <c r="W365" s="265"/>
      <c r="Y365" s="265"/>
      <c r="Z365" s="265"/>
      <c r="AA365" s="266" t="e">
        <f>VLOOKUP(功能_33[[#This Row],[User]],SKL放款!A:G,7,FALSE)</f>
        <v>#N/A</v>
      </c>
      <c r="AB365" s="273">
        <v>44533</v>
      </c>
      <c r="AC365" s="273" t="s">
        <v>168</v>
      </c>
      <c r="AD365" s="273"/>
      <c r="AE365" s="273">
        <v>44396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44396</v>
      </c>
      <c r="AK365" s="273"/>
      <c r="AL365" s="273"/>
      <c r="AM365" s="266"/>
      <c r="AN365" s="273">
        <v>44396</v>
      </c>
      <c r="AO365" s="558" t="s">
        <v>2793</v>
      </c>
      <c r="AP365" s="548" t="s">
        <v>2794</v>
      </c>
      <c r="AR365" s="484" t="str">
        <f t="shared" si="67"/>
        <v>5-2</v>
      </c>
      <c r="AS365" s="486" t="str">
        <f t="shared" si="68"/>
        <v/>
      </c>
      <c r="AT365" s="488" t="str">
        <f t="shared" si="69"/>
        <v/>
      </c>
      <c r="AU365" s="490" t="str">
        <f t="shared" si="70"/>
        <v/>
      </c>
      <c r="AV365" s="492" t="str">
        <f t="shared" si="71"/>
        <v/>
      </c>
      <c r="AW365" s="494" t="str">
        <f t="shared" si="72"/>
        <v/>
      </c>
      <c r="AX365" s="515" t="str">
        <f>IFERROR(VLOOKUP(功能_33[[#This Row],[功能代號]],SIT_FT_2021tmp!D:D,1,FALSE),"")</f>
        <v>L5024</v>
      </c>
      <c r="AY365" s="589">
        <v>44512</v>
      </c>
      <c r="AZ365" s="589">
        <v>44512</v>
      </c>
      <c r="BA365" s="515" t="s">
        <v>3007</v>
      </c>
      <c r="BB365" s="266" t="s">
        <v>3077</v>
      </c>
      <c r="BC365" s="596"/>
      <c r="BD365" s="265" t="str">
        <f t="shared" si="63"/>
        <v>5-2</v>
      </c>
      <c r="BE365" s="265" t="str">
        <f t="shared" si="64"/>
        <v/>
      </c>
      <c r="BF365" s="265" t="str">
        <f t="shared" si="65"/>
        <v/>
      </c>
      <c r="BG365" s="265" t="str">
        <f t="shared" si="66"/>
        <v/>
      </c>
    </row>
    <row r="366" spans="3:59" ht="17" x14ac:dyDescent="0.3">
      <c r="C366" s="266" t="s">
        <v>69</v>
      </c>
      <c r="D366" s="408" t="s">
        <v>2476</v>
      </c>
      <c r="E366" s="265" t="s">
        <v>1001</v>
      </c>
      <c r="F366" s="266" t="s">
        <v>1002</v>
      </c>
      <c r="G366" s="266"/>
      <c r="H366" s="265" t="s">
        <v>110</v>
      </c>
      <c r="I366" s="265" t="s">
        <v>111</v>
      </c>
      <c r="J366" s="272" t="s">
        <v>2943</v>
      </c>
      <c r="K366" s="272"/>
      <c r="L366" s="273">
        <v>44582</v>
      </c>
      <c r="M366" s="265"/>
      <c r="N366" s="273">
        <v>44396</v>
      </c>
      <c r="O366" s="273">
        <v>44396</v>
      </c>
      <c r="P366" s="273">
        <v>44533</v>
      </c>
      <c r="Q366" s="265" t="s">
        <v>6</v>
      </c>
      <c r="R366" s="252" t="s">
        <v>2790</v>
      </c>
      <c r="T366" s="265">
        <v>1</v>
      </c>
      <c r="U366" s="265" t="s">
        <v>988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107</v>
      </c>
      <c r="AD366" s="259">
        <v>44550</v>
      </c>
      <c r="AE366" s="273">
        <v>44550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2793</v>
      </c>
      <c r="AP366" s="549" t="s">
        <v>2794</v>
      </c>
      <c r="AR366" s="484" t="str">
        <f t="shared" si="67"/>
        <v>5-2</v>
      </c>
      <c r="AS366" s="486" t="str">
        <f t="shared" si="68"/>
        <v/>
      </c>
      <c r="AT366" s="488" t="str">
        <f t="shared" si="69"/>
        <v/>
      </c>
      <c r="AU366" s="490" t="str">
        <f t="shared" si="70"/>
        <v/>
      </c>
      <c r="AV366" s="492" t="str">
        <f t="shared" si="71"/>
        <v/>
      </c>
      <c r="AW366" s="494" t="str">
        <f t="shared" si="72"/>
        <v/>
      </c>
      <c r="AX366" s="515" t="str">
        <f>IFERROR(VLOOKUP(功能_33[[#This Row],[功能代號]],SIT_FT_2021tmp!D:D,1,FALSE),"")</f>
        <v>L5405</v>
      </c>
      <c r="AY366" s="589">
        <v>44512</v>
      </c>
      <c r="AZ366" s="589">
        <v>44512</v>
      </c>
      <c r="BA366" s="515" t="s">
        <v>3007</v>
      </c>
      <c r="BB366" s="266" t="s">
        <v>3077</v>
      </c>
      <c r="BC366" s="596"/>
      <c r="BD366" s="265" t="str">
        <f t="shared" si="63"/>
        <v/>
      </c>
      <c r="BE366" s="265" t="str">
        <f t="shared" si="64"/>
        <v>5-2</v>
      </c>
      <c r="BF366" s="265" t="str">
        <f t="shared" si="65"/>
        <v/>
      </c>
      <c r="BG366" s="265" t="str">
        <f t="shared" si="66"/>
        <v/>
      </c>
    </row>
    <row r="367" spans="3:59" ht="17" x14ac:dyDescent="0.3">
      <c r="C367" s="266" t="s">
        <v>69</v>
      </c>
      <c r="D367" s="408" t="s">
        <v>2476</v>
      </c>
      <c r="E367" s="265" t="s">
        <v>1003</v>
      </c>
      <c r="F367" s="266" t="s">
        <v>1004</v>
      </c>
      <c r="G367" s="266"/>
      <c r="H367" s="265" t="s">
        <v>110</v>
      </c>
      <c r="I367" s="265" t="s">
        <v>111</v>
      </c>
      <c r="J367" s="272" t="s">
        <v>3113</v>
      </c>
      <c r="K367" s="272" t="s">
        <v>3101</v>
      </c>
      <c r="L367" s="273">
        <v>44575</v>
      </c>
      <c r="M367" s="273">
        <v>44573</v>
      </c>
      <c r="N367" s="273">
        <v>44397</v>
      </c>
      <c r="O367" s="273">
        <v>44397</v>
      </c>
      <c r="P367" s="273">
        <v>44533</v>
      </c>
      <c r="Q367" s="265" t="s">
        <v>6</v>
      </c>
      <c r="R367" s="252" t="s">
        <v>2790</v>
      </c>
      <c r="T367" s="265">
        <v>1</v>
      </c>
      <c r="U367" s="265" t="s">
        <v>983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 t="s">
        <v>3119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44397</v>
      </c>
      <c r="AK367" s="273"/>
      <c r="AL367" s="273"/>
      <c r="AM367" s="266"/>
      <c r="AN367" s="273">
        <v>44397</v>
      </c>
      <c r="AO367" s="558" t="s">
        <v>2793</v>
      </c>
      <c r="AP367" s="551" t="s">
        <v>2794</v>
      </c>
      <c r="AR367" s="484" t="str">
        <f t="shared" si="67"/>
        <v>5-2</v>
      </c>
      <c r="AS367" s="486" t="str">
        <f t="shared" si="68"/>
        <v/>
      </c>
      <c r="AT367" s="488" t="str">
        <f t="shared" si="69"/>
        <v/>
      </c>
      <c r="AU367" s="490" t="str">
        <f t="shared" si="70"/>
        <v/>
      </c>
      <c r="AV367" s="492" t="str">
        <f t="shared" si="71"/>
        <v/>
      </c>
      <c r="AW367" s="494" t="str">
        <f t="shared" si="72"/>
        <v/>
      </c>
      <c r="AX367" s="515" t="str">
        <f>IFERROR(VLOOKUP(功能_33[[#This Row],[功能代號]],SIT_FT_2021tmp!D:D,1,FALSE),"")</f>
        <v>L5022</v>
      </c>
      <c r="AY367" s="589">
        <v>44512</v>
      </c>
      <c r="AZ367" s="589">
        <v>44512</v>
      </c>
      <c r="BA367" s="515" t="s">
        <v>3007</v>
      </c>
      <c r="BB367" s="266" t="s">
        <v>3047</v>
      </c>
      <c r="BC367" s="596"/>
      <c r="BD367" s="265" t="str">
        <f t="shared" si="63"/>
        <v>5-2</v>
      </c>
      <c r="BE367" s="265" t="str">
        <f t="shared" si="64"/>
        <v/>
      </c>
      <c r="BF367" s="265" t="str">
        <f t="shared" si="65"/>
        <v/>
      </c>
      <c r="BG367" s="265" t="str">
        <f t="shared" si="66"/>
        <v/>
      </c>
    </row>
    <row r="368" spans="3:59" ht="13.5" x14ac:dyDescent="0.3">
      <c r="C368" s="266" t="s">
        <v>69</v>
      </c>
      <c r="D368" s="408" t="s">
        <v>2476</v>
      </c>
      <c r="E368" s="265" t="s">
        <v>1005</v>
      </c>
      <c r="F368" s="266" t="s">
        <v>1006</v>
      </c>
      <c r="G368" s="266" t="s">
        <v>379</v>
      </c>
      <c r="H368" s="265" t="s">
        <v>110</v>
      </c>
      <c r="I368" s="265" t="s">
        <v>111</v>
      </c>
      <c r="J368" s="272" t="s">
        <v>2861</v>
      </c>
      <c r="K368" s="272"/>
      <c r="L368" s="273">
        <v>44575</v>
      </c>
      <c r="M368" s="273">
        <v>44573</v>
      </c>
      <c r="N368" s="273">
        <v>44397</v>
      </c>
      <c r="O368" s="273">
        <v>44397</v>
      </c>
      <c r="P368" s="273">
        <v>44397</v>
      </c>
      <c r="Q368" s="265" t="s">
        <v>6</v>
      </c>
      <c r="R368" s="265" t="s">
        <v>2790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168</v>
      </c>
      <c r="AD368" s="273"/>
      <c r="AE368" s="273">
        <v>44397</v>
      </c>
      <c r="AF368" s="209">
        <v>44550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/>
      <c r="AO368" s="265" t="s">
        <v>2604</v>
      </c>
      <c r="AR368" s="484" t="str">
        <f t="shared" si="67"/>
        <v>5-2</v>
      </c>
      <c r="AS368" s="486" t="str">
        <f t="shared" si="68"/>
        <v/>
      </c>
      <c r="AT368" s="488" t="str">
        <f t="shared" si="69"/>
        <v/>
      </c>
      <c r="AU368" s="490" t="str">
        <f t="shared" si="70"/>
        <v/>
      </c>
      <c r="AV368" s="492" t="str">
        <f t="shared" si="71"/>
        <v/>
      </c>
      <c r="AW368" s="494" t="str">
        <f t="shared" si="72"/>
        <v/>
      </c>
      <c r="AX368" s="515" t="str">
        <f>IFERROR(VLOOKUP(功能_33[[#This Row],[功能代號]],SIT_FT_2021tmp!D:D,1,FALSE),"")</f>
        <v>L5914</v>
      </c>
      <c r="AY368" s="589">
        <v>44512</v>
      </c>
      <c r="AZ368" s="589">
        <v>44512</v>
      </c>
      <c r="BA368" s="515" t="s">
        <v>3007</v>
      </c>
      <c r="BB368" s="266" t="s">
        <v>3078</v>
      </c>
      <c r="BC368" s="596"/>
      <c r="BD368" s="265" t="str">
        <f t="shared" si="63"/>
        <v>5-2</v>
      </c>
      <c r="BE368" s="265" t="str">
        <f t="shared" si="64"/>
        <v/>
      </c>
      <c r="BF368" s="265" t="str">
        <f t="shared" si="65"/>
        <v/>
      </c>
      <c r="BG368" s="265" t="str">
        <f t="shared" si="66"/>
        <v/>
      </c>
    </row>
    <row r="369" spans="3:59" ht="17" x14ac:dyDescent="0.3">
      <c r="C369" s="266" t="s">
        <v>69</v>
      </c>
      <c r="D369" s="408" t="s">
        <v>2476</v>
      </c>
      <c r="E369" s="265" t="s">
        <v>1007</v>
      </c>
      <c r="F369" s="266" t="s">
        <v>1008</v>
      </c>
      <c r="G369" s="266"/>
      <c r="H369" s="265" t="s">
        <v>110</v>
      </c>
      <c r="I369" s="265" t="s">
        <v>111</v>
      </c>
      <c r="J369" s="272" t="s">
        <v>2861</v>
      </c>
      <c r="K369" s="272"/>
      <c r="L369" s="273">
        <v>44582</v>
      </c>
      <c r="M369" s="265"/>
      <c r="N369" s="273">
        <v>44397</v>
      </c>
      <c r="O369" s="273">
        <v>44397</v>
      </c>
      <c r="P369" s="273">
        <v>44533</v>
      </c>
      <c r="Q369" s="265" t="s">
        <v>6</v>
      </c>
      <c r="R369" s="252" t="s">
        <v>2790</v>
      </c>
      <c r="T369" s="265">
        <v>1</v>
      </c>
      <c r="U369" s="265" t="s">
        <v>988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107</v>
      </c>
      <c r="AD369" s="259">
        <v>44550</v>
      </c>
      <c r="AE369" s="273">
        <v>44550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>
        <v>44397</v>
      </c>
      <c r="AO369" s="558" t="s">
        <v>2793</v>
      </c>
      <c r="AP369" s="551" t="s">
        <v>2794</v>
      </c>
      <c r="AR369" s="484" t="str">
        <f t="shared" si="67"/>
        <v>5-2</v>
      </c>
      <c r="AS369" s="486" t="str">
        <f t="shared" si="68"/>
        <v/>
      </c>
      <c r="AT369" s="488" t="str">
        <f t="shared" si="69"/>
        <v/>
      </c>
      <c r="AU369" s="490" t="str">
        <f t="shared" si="70"/>
        <v/>
      </c>
      <c r="AV369" s="492" t="str">
        <f t="shared" si="71"/>
        <v/>
      </c>
      <c r="AW369" s="494" t="str">
        <f t="shared" si="72"/>
        <v/>
      </c>
      <c r="AX369" s="515" t="str">
        <f>IFERROR(VLOOKUP(功能_33[[#This Row],[功能代號]],SIT_FT_2021tmp!D:D,1,FALSE),"")</f>
        <v>L5407</v>
      </c>
      <c r="AY369" s="589">
        <v>44512</v>
      </c>
      <c r="AZ369" s="589">
        <v>44512</v>
      </c>
      <c r="BA369" s="515" t="s">
        <v>3007</v>
      </c>
      <c r="BB369" s="266" t="s">
        <v>3047</v>
      </c>
      <c r="BC369" s="596"/>
      <c r="BD369" s="265" t="str">
        <f t="shared" si="63"/>
        <v/>
      </c>
      <c r="BE369" s="265" t="str">
        <f t="shared" si="64"/>
        <v>5-2</v>
      </c>
      <c r="BF369" s="265" t="str">
        <f t="shared" si="65"/>
        <v/>
      </c>
      <c r="BG369" s="265" t="str">
        <f t="shared" si="66"/>
        <v/>
      </c>
    </row>
    <row r="370" spans="3:59" ht="13.5" x14ac:dyDescent="0.3">
      <c r="C370" s="266" t="s">
        <v>70</v>
      </c>
      <c r="D370" s="266" t="s">
        <v>2466</v>
      </c>
      <c r="E370" s="265" t="s">
        <v>562</v>
      </c>
      <c r="F370" s="266" t="s">
        <v>563</v>
      </c>
      <c r="G370" s="266"/>
      <c r="H370" s="265" t="s">
        <v>166</v>
      </c>
      <c r="I370" s="265" t="s">
        <v>287</v>
      </c>
      <c r="J370" s="212" t="s">
        <v>2855</v>
      </c>
      <c r="K370" s="212"/>
      <c r="L370" s="273">
        <v>44566</v>
      </c>
      <c r="M370" s="273">
        <v>44566</v>
      </c>
      <c r="N370" s="273">
        <v>44516</v>
      </c>
      <c r="O370" s="273">
        <v>44467</v>
      </c>
      <c r="P370" s="273">
        <v>44472</v>
      </c>
      <c r="Q370" s="265" t="s">
        <v>6</v>
      </c>
      <c r="R370" s="265" t="s">
        <v>539</v>
      </c>
      <c r="W370" s="265"/>
      <c r="Y370" s="265"/>
      <c r="Z370" s="265"/>
      <c r="AA370" s="266" t="str">
        <f>VLOOKUP(功能_33[[#This Row],[User]],SKL放款!A:G,7,FALSE)</f>
        <v>放款審查課</v>
      </c>
      <c r="AB370" s="273">
        <v>44472</v>
      </c>
      <c r="AC370" s="273" t="s">
        <v>107</v>
      </c>
      <c r="AD370" s="259">
        <v>44544</v>
      </c>
      <c r="AE370" s="259">
        <v>44544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44467</v>
      </c>
      <c r="AK370" s="273"/>
      <c r="AL370" s="273"/>
      <c r="AM370" s="266"/>
      <c r="AN370" s="273"/>
      <c r="AO370" s="277" t="s">
        <v>552</v>
      </c>
      <c r="AP370" s="278" t="s">
        <v>553</v>
      </c>
      <c r="AR370" s="484" t="str">
        <f t="shared" si="67"/>
        <v>6-7</v>
      </c>
      <c r="AS370" s="486" t="str">
        <f t="shared" si="68"/>
        <v/>
      </c>
      <c r="AT370" s="488" t="str">
        <f t="shared" si="69"/>
        <v/>
      </c>
      <c r="AU370" s="490" t="str">
        <f t="shared" si="70"/>
        <v/>
      </c>
      <c r="AV370" s="492" t="str">
        <f t="shared" si="71"/>
        <v/>
      </c>
      <c r="AW370" s="494" t="str">
        <f t="shared" si="72"/>
        <v/>
      </c>
      <c r="AX370" s="515" t="str">
        <f>IFERROR(VLOOKUP(功能_33[[#This Row],[功能代號]],SIT_FT_2021tmp!D:D,1,FALSE),"")</f>
        <v>L6704</v>
      </c>
      <c r="AY370" s="589">
        <v>44512</v>
      </c>
      <c r="AZ370" s="589">
        <v>44512</v>
      </c>
      <c r="BA370" s="515" t="s">
        <v>3007</v>
      </c>
      <c r="BB370" s="266" t="s">
        <v>3070</v>
      </c>
      <c r="BC370" s="596"/>
      <c r="BD370" s="265" t="str">
        <f t="shared" si="63"/>
        <v>6-7</v>
      </c>
      <c r="BE370" s="265" t="str">
        <f t="shared" si="64"/>
        <v/>
      </c>
      <c r="BF370" s="265" t="str">
        <f t="shared" si="65"/>
        <v/>
      </c>
      <c r="BG370" s="265" t="str">
        <f t="shared" si="66"/>
        <v/>
      </c>
    </row>
    <row r="371" spans="3:59" ht="13.5" x14ac:dyDescent="0.3">
      <c r="C371" s="266" t="s">
        <v>70</v>
      </c>
      <c r="D371" s="408" t="s">
        <v>2466</v>
      </c>
      <c r="E371" s="265" t="s">
        <v>1011</v>
      </c>
      <c r="F371" s="266" t="s">
        <v>1012</v>
      </c>
      <c r="G371" s="266"/>
      <c r="H371" s="265" t="s">
        <v>110</v>
      </c>
      <c r="I371" s="265" t="s">
        <v>111</v>
      </c>
      <c r="J371" s="212" t="s">
        <v>2855</v>
      </c>
      <c r="K371" s="212"/>
      <c r="L371" s="273">
        <v>44575</v>
      </c>
      <c r="M371" s="273">
        <v>44573</v>
      </c>
      <c r="N371" s="273">
        <v>44398</v>
      </c>
      <c r="O371" s="273">
        <v>44398</v>
      </c>
      <c r="P371" s="273">
        <v>44533</v>
      </c>
      <c r="Q371" s="265" t="s">
        <v>6</v>
      </c>
      <c r="R371" s="252" t="s">
        <v>2790</v>
      </c>
      <c r="W371" s="265"/>
      <c r="Y371" s="265"/>
      <c r="Z371" s="265"/>
      <c r="AA371" s="266" t="e">
        <f>VLOOKUP(功能_33[[#This Row],[User]],SKL放款!A:G,7,FALSE)</f>
        <v>#N/A</v>
      </c>
      <c r="AB371" s="273">
        <v>44533</v>
      </c>
      <c r="AC371" s="273" t="s">
        <v>107</v>
      </c>
      <c r="AD371" s="259">
        <v>44550</v>
      </c>
      <c r="AE371" s="273">
        <v>44550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44398</v>
      </c>
      <c r="AK371" s="273"/>
      <c r="AL371" s="273"/>
      <c r="AM371" s="266"/>
      <c r="AN371" s="273">
        <v>44398</v>
      </c>
      <c r="AO371" s="265" t="s">
        <v>2604</v>
      </c>
      <c r="AR371" s="484" t="str">
        <f t="shared" si="67"/>
        <v>6-7</v>
      </c>
      <c r="AS371" s="486" t="str">
        <f t="shared" si="68"/>
        <v/>
      </c>
      <c r="AT371" s="488" t="str">
        <f t="shared" si="69"/>
        <v/>
      </c>
      <c r="AU371" s="490" t="str">
        <f t="shared" si="70"/>
        <v/>
      </c>
      <c r="AV371" s="492" t="str">
        <f t="shared" si="71"/>
        <v/>
      </c>
      <c r="AW371" s="494" t="str">
        <f t="shared" si="72"/>
        <v/>
      </c>
      <c r="AX371" s="515" t="str">
        <f>IFERROR(VLOOKUP(功能_33[[#This Row],[功能代號]],SIT_FT_2021tmp!D:D,1,FALSE),"")</f>
        <v>L6994</v>
      </c>
      <c r="AY371" s="589">
        <v>44515</v>
      </c>
      <c r="AZ371" s="589">
        <v>44515</v>
      </c>
      <c r="BA371" s="515" t="s">
        <v>3007</v>
      </c>
      <c r="BB371" s="266" t="s">
        <v>3071</v>
      </c>
      <c r="BC371" s="596"/>
      <c r="BD371" s="265" t="str">
        <f t="shared" si="63"/>
        <v>6-7</v>
      </c>
      <c r="BE371" s="265" t="str">
        <f t="shared" si="64"/>
        <v/>
      </c>
      <c r="BF371" s="265" t="str">
        <f t="shared" si="65"/>
        <v/>
      </c>
      <c r="BG371" s="265" t="str">
        <f t="shared" si="66"/>
        <v/>
      </c>
    </row>
    <row r="372" spans="3:59" ht="13.5" x14ac:dyDescent="0.3">
      <c r="C372" s="266" t="s">
        <v>70</v>
      </c>
      <c r="D372" s="266" t="s">
        <v>2466</v>
      </c>
      <c r="E372" s="265" t="s">
        <v>554</v>
      </c>
      <c r="F372" s="266" t="s">
        <v>553</v>
      </c>
      <c r="G372" s="266"/>
      <c r="H372" s="265" t="s">
        <v>166</v>
      </c>
      <c r="I372" s="265" t="s">
        <v>287</v>
      </c>
      <c r="J372" s="212" t="s">
        <v>2855</v>
      </c>
      <c r="K372" s="212"/>
      <c r="L372" s="273">
        <v>44566</v>
      </c>
      <c r="M372" s="273">
        <v>44566</v>
      </c>
      <c r="N372" s="273">
        <v>44516</v>
      </c>
      <c r="O372" s="273">
        <v>44467</v>
      </c>
      <c r="P372" s="273">
        <v>44472</v>
      </c>
      <c r="Q372" s="265" t="s">
        <v>6</v>
      </c>
      <c r="R372" s="265" t="s">
        <v>539</v>
      </c>
      <c r="W372" s="265"/>
      <c r="Y372" s="265"/>
      <c r="Z372" s="265"/>
      <c r="AA372" s="266" t="str">
        <f>VLOOKUP(功能_33[[#This Row],[User]],SKL放款!A:G,7,FALSE)</f>
        <v>放款審查課</v>
      </c>
      <c r="AB372" s="273">
        <v>44472</v>
      </c>
      <c r="AC372" s="273" t="s">
        <v>107</v>
      </c>
      <c r="AD372" s="259">
        <v>44544</v>
      </c>
      <c r="AE372" s="259">
        <v>44544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44467</v>
      </c>
      <c r="AK372" s="273"/>
      <c r="AL372" s="273"/>
      <c r="AM372" s="266"/>
      <c r="AN372" s="273"/>
      <c r="AO372" s="277" t="s">
        <v>552</v>
      </c>
      <c r="AP372" s="278" t="s">
        <v>553</v>
      </c>
      <c r="AR372" s="484" t="str">
        <f t="shared" si="67"/>
        <v>6-7</v>
      </c>
      <c r="AS372" s="486" t="str">
        <f t="shared" si="68"/>
        <v/>
      </c>
      <c r="AT372" s="488" t="str">
        <f t="shared" si="69"/>
        <v/>
      </c>
      <c r="AU372" s="490" t="str">
        <f t="shared" si="70"/>
        <v/>
      </c>
      <c r="AV372" s="492" t="str">
        <f t="shared" si="71"/>
        <v/>
      </c>
      <c r="AW372" s="494" t="str">
        <f t="shared" si="72"/>
        <v/>
      </c>
      <c r="AX372" s="515" t="str">
        <f>IFERROR(VLOOKUP(功能_33[[#This Row],[功能代號]],SIT_FT_2021tmp!D:D,1,FALSE),"")</f>
        <v>L6705</v>
      </c>
      <c r="AY372" s="589">
        <v>44512</v>
      </c>
      <c r="AZ372" s="589">
        <v>44512</v>
      </c>
      <c r="BA372" s="515" t="s">
        <v>3007</v>
      </c>
      <c r="BB372" s="266" t="s">
        <v>3070</v>
      </c>
      <c r="BC372" s="596"/>
      <c r="BD372" s="265" t="str">
        <f t="shared" si="63"/>
        <v>6-7</v>
      </c>
      <c r="BE372" s="265" t="str">
        <f t="shared" si="64"/>
        <v/>
      </c>
      <c r="BF372" s="265" t="str">
        <f t="shared" si="65"/>
        <v/>
      </c>
      <c r="BG372" s="265" t="str">
        <f t="shared" si="66"/>
        <v/>
      </c>
    </row>
    <row r="373" spans="3:59" ht="13.5" x14ac:dyDescent="0.3">
      <c r="C373" s="266" t="s">
        <v>70</v>
      </c>
      <c r="D373" s="408" t="s">
        <v>2466</v>
      </c>
      <c r="E373" s="265" t="s">
        <v>1015</v>
      </c>
      <c r="F373" s="266" t="s">
        <v>1016</v>
      </c>
      <c r="G373" s="266"/>
      <c r="H373" s="265" t="s">
        <v>110</v>
      </c>
      <c r="I373" s="265" t="s">
        <v>111</v>
      </c>
      <c r="J373" s="212" t="s">
        <v>2855</v>
      </c>
      <c r="K373" s="212"/>
      <c r="L373" s="273">
        <v>44582</v>
      </c>
      <c r="M373" s="273">
        <v>44573</v>
      </c>
      <c r="N373" s="273">
        <v>44398</v>
      </c>
      <c r="O373" s="273">
        <v>44398</v>
      </c>
      <c r="P373" s="273">
        <v>44536</v>
      </c>
      <c r="Q373" s="265" t="s">
        <v>6</v>
      </c>
      <c r="R373" s="252" t="s">
        <v>2790</v>
      </c>
      <c r="W373" s="265"/>
      <c r="Y373" s="265"/>
      <c r="Z373" s="265"/>
      <c r="AA373" s="266" t="e">
        <f>VLOOKUP(功能_33[[#This Row],[User]],SKL放款!A:G,7,FALSE)</f>
        <v>#N/A</v>
      </c>
      <c r="AB373" s="273">
        <v>44536</v>
      </c>
      <c r="AC373" s="273" t="s">
        <v>107</v>
      </c>
      <c r="AD373" s="259">
        <v>44550</v>
      </c>
      <c r="AE373" s="273">
        <v>44550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44398</v>
      </c>
      <c r="AK373" s="273"/>
      <c r="AL373" s="273"/>
      <c r="AM373" s="266"/>
      <c r="AN373" s="273">
        <v>44398</v>
      </c>
      <c r="AO373" s="265" t="s">
        <v>2604</v>
      </c>
      <c r="AR373" s="484" t="str">
        <f t="shared" si="67"/>
        <v>6-7</v>
      </c>
      <c r="AS373" s="486" t="str">
        <f t="shared" si="68"/>
        <v/>
      </c>
      <c r="AT373" s="488" t="str">
        <f t="shared" si="69"/>
        <v/>
      </c>
      <c r="AU373" s="490" t="str">
        <f t="shared" si="70"/>
        <v/>
      </c>
      <c r="AV373" s="492" t="str">
        <f t="shared" si="71"/>
        <v/>
      </c>
      <c r="AW373" s="494" t="str">
        <f t="shared" si="72"/>
        <v/>
      </c>
      <c r="AX373" s="515" t="str">
        <f>IFERROR(VLOOKUP(功能_33[[#This Row],[功能代號]],SIT_FT_2021tmp!D:D,1,FALSE),"")</f>
        <v>L6757</v>
      </c>
      <c r="AY373" s="589">
        <v>44515</v>
      </c>
      <c r="AZ373" s="589">
        <v>44515</v>
      </c>
      <c r="BA373" s="515" t="s">
        <v>3007</v>
      </c>
      <c r="BB373" s="266" t="s">
        <v>3071</v>
      </c>
      <c r="BC373" s="596"/>
      <c r="BD373" s="265" t="str">
        <f t="shared" si="63"/>
        <v>6-7</v>
      </c>
      <c r="BE373" s="265" t="str">
        <f t="shared" si="64"/>
        <v/>
      </c>
      <c r="BF373" s="265" t="str">
        <f t="shared" si="65"/>
        <v/>
      </c>
      <c r="BG373" s="265" t="str">
        <f t="shared" si="66"/>
        <v/>
      </c>
    </row>
    <row r="374" spans="3:59" ht="13.5" x14ac:dyDescent="0.3">
      <c r="C374" s="266" t="s">
        <v>70</v>
      </c>
      <c r="D374" s="266" t="s">
        <v>2466</v>
      </c>
      <c r="E374" s="265" t="s">
        <v>532</v>
      </c>
      <c r="F374" s="266" t="s">
        <v>531</v>
      </c>
      <c r="G374" s="266"/>
      <c r="H374" s="265" t="s">
        <v>166</v>
      </c>
      <c r="I374" s="265" t="s">
        <v>287</v>
      </c>
      <c r="J374" s="212" t="s">
        <v>2855</v>
      </c>
      <c r="K374" s="212"/>
      <c r="L374" s="273">
        <v>44567</v>
      </c>
      <c r="M374" s="273">
        <v>44567</v>
      </c>
      <c r="N374" s="273">
        <v>44515</v>
      </c>
      <c r="O374" s="273">
        <v>44466</v>
      </c>
      <c r="P374" s="273">
        <v>44466</v>
      </c>
      <c r="Q374" s="265" t="s">
        <v>6</v>
      </c>
      <c r="R374" s="265" t="s">
        <v>5</v>
      </c>
      <c r="W374" s="265"/>
      <c r="Y374" s="265"/>
      <c r="Z374" s="265"/>
      <c r="AA374" s="266" t="str">
        <f>VLOOKUP(功能_33[[#This Row],[User]],SKL放款!A:G,7,FALSE)</f>
        <v>放款服務課</v>
      </c>
      <c r="AB374" s="273">
        <v>44533</v>
      </c>
      <c r="AC374" s="273" t="s">
        <v>168</v>
      </c>
      <c r="AD374" s="273">
        <v>44529</v>
      </c>
      <c r="AE374" s="273">
        <v>44529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44466</v>
      </c>
      <c r="AK374" s="273"/>
      <c r="AL374" s="273"/>
      <c r="AM374" s="266"/>
      <c r="AN374" s="273"/>
      <c r="AO374" s="277" t="s">
        <v>530</v>
      </c>
      <c r="AP374" s="278" t="s">
        <v>531</v>
      </c>
      <c r="AR374" s="484" t="str">
        <f t="shared" si="67"/>
        <v>6-7</v>
      </c>
      <c r="AS374" s="486" t="str">
        <f t="shared" si="68"/>
        <v/>
      </c>
      <c r="AT374" s="488" t="str">
        <f t="shared" si="69"/>
        <v/>
      </c>
      <c r="AU374" s="490" t="str">
        <f t="shared" si="70"/>
        <v/>
      </c>
      <c r="AV374" s="492" t="str">
        <f t="shared" si="71"/>
        <v/>
      </c>
      <c r="AW374" s="494" t="str">
        <f t="shared" si="72"/>
        <v/>
      </c>
      <c r="AX374" s="515" t="str">
        <f>IFERROR(VLOOKUP(功能_33[[#This Row],[功能代號]],SIT_FT_2021tmp!D:D,1,FALSE),"")</f>
        <v>L6707</v>
      </c>
      <c r="AY374" s="589">
        <v>44512</v>
      </c>
      <c r="AZ374" s="589">
        <v>44512</v>
      </c>
      <c r="BA374" s="515" t="s">
        <v>3080</v>
      </c>
      <c r="BB374" s="266" t="s">
        <v>3021</v>
      </c>
      <c r="BC374" s="596"/>
      <c r="BD374" s="265" t="str">
        <f t="shared" si="63"/>
        <v>6-7</v>
      </c>
      <c r="BE374" s="265" t="str">
        <f t="shared" si="64"/>
        <v/>
      </c>
      <c r="BF374" s="265" t="str">
        <f t="shared" si="65"/>
        <v/>
      </c>
      <c r="BG374" s="265" t="str">
        <f t="shared" si="66"/>
        <v/>
      </c>
    </row>
    <row r="375" spans="3:59" ht="13.5" x14ac:dyDescent="0.3">
      <c r="C375" s="266" t="s">
        <v>70</v>
      </c>
      <c r="D375" s="266" t="s">
        <v>2466</v>
      </c>
      <c r="E375" s="265" t="s">
        <v>535</v>
      </c>
      <c r="F375" s="266" t="s">
        <v>536</v>
      </c>
      <c r="G375" s="266"/>
      <c r="H375" s="265" t="s">
        <v>166</v>
      </c>
      <c r="I375" s="265" t="s">
        <v>287</v>
      </c>
      <c r="J375" s="212" t="s">
        <v>2855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1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65" t="s">
        <v>163</v>
      </c>
      <c r="AR375" s="484" t="str">
        <f t="shared" si="67"/>
        <v>6-7</v>
      </c>
      <c r="AS375" s="486" t="str">
        <f t="shared" si="68"/>
        <v/>
      </c>
      <c r="AT375" s="488" t="str">
        <f t="shared" si="69"/>
        <v/>
      </c>
      <c r="AU375" s="490" t="str">
        <f t="shared" si="70"/>
        <v/>
      </c>
      <c r="AV375" s="492" t="str">
        <f t="shared" si="71"/>
        <v/>
      </c>
      <c r="AW375" s="494" t="str">
        <f t="shared" si="72"/>
        <v/>
      </c>
      <c r="AX375" s="515" t="str">
        <f>IFERROR(VLOOKUP(功能_33[[#This Row],[功能代號]],SIT_FT_2021tmp!D:D,1,FALSE),"")</f>
        <v>L6708</v>
      </c>
      <c r="AY375" s="589">
        <v>44512</v>
      </c>
      <c r="AZ375" s="589">
        <v>44512</v>
      </c>
      <c r="BA375" s="515" t="s">
        <v>3080</v>
      </c>
      <c r="BB375" s="266" t="s">
        <v>3021</v>
      </c>
      <c r="BC375" s="596"/>
      <c r="BD375" s="265" t="str">
        <f t="shared" si="63"/>
        <v>6-7</v>
      </c>
      <c r="BE375" s="265" t="str">
        <f t="shared" si="64"/>
        <v/>
      </c>
      <c r="BF375" s="265" t="str">
        <f t="shared" si="65"/>
        <v/>
      </c>
      <c r="BG375" s="265" t="str">
        <f t="shared" si="66"/>
        <v/>
      </c>
    </row>
    <row r="376" spans="3:59" ht="13.5" x14ac:dyDescent="0.3">
      <c r="C376" s="266" t="s">
        <v>70</v>
      </c>
      <c r="D376" s="408" t="s">
        <v>2466</v>
      </c>
      <c r="E376" s="265" t="s">
        <v>1021</v>
      </c>
      <c r="F376" s="266" t="s">
        <v>1022</v>
      </c>
      <c r="G376" s="266"/>
      <c r="H376" s="265" t="s">
        <v>110</v>
      </c>
      <c r="I376" s="265" t="s">
        <v>111</v>
      </c>
      <c r="J376" s="212" t="s">
        <v>2855</v>
      </c>
      <c r="K376" s="212"/>
      <c r="L376" s="273">
        <v>44575</v>
      </c>
      <c r="M376" s="273">
        <v>44573</v>
      </c>
      <c r="N376" s="273">
        <v>44397</v>
      </c>
      <c r="O376" s="273">
        <v>44397</v>
      </c>
      <c r="P376" s="273">
        <v>44397</v>
      </c>
      <c r="Q376" s="265" t="s">
        <v>6</v>
      </c>
      <c r="R376" s="265" t="s">
        <v>2790</v>
      </c>
      <c r="W376" s="265"/>
      <c r="Y376" s="265"/>
      <c r="Z376" s="265"/>
      <c r="AA376" s="266" t="e">
        <f>VLOOKUP(功能_33[[#This Row],[User]],SKL放款!A:G,7,FALSE)</f>
        <v>#N/A</v>
      </c>
      <c r="AB376" s="273">
        <v>44533</v>
      </c>
      <c r="AC376" s="273" t="s">
        <v>168</v>
      </c>
      <c r="AD376" s="273"/>
      <c r="AE376" s="273">
        <v>44397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44397</v>
      </c>
      <c r="AK376" s="273"/>
      <c r="AL376" s="273"/>
      <c r="AM376" s="266"/>
      <c r="AN376" s="273">
        <v>44397</v>
      </c>
      <c r="AO376" s="265" t="s">
        <v>2604</v>
      </c>
      <c r="AR376" s="484" t="str">
        <f t="shared" si="67"/>
        <v>6-7</v>
      </c>
      <c r="AS376" s="486" t="str">
        <f t="shared" si="68"/>
        <v/>
      </c>
      <c r="AT376" s="488" t="str">
        <f t="shared" si="69"/>
        <v/>
      </c>
      <c r="AU376" s="490" t="str">
        <f t="shared" si="70"/>
        <v/>
      </c>
      <c r="AV376" s="492" t="str">
        <f t="shared" si="71"/>
        <v/>
      </c>
      <c r="AW376" s="494" t="str">
        <f t="shared" si="72"/>
        <v/>
      </c>
      <c r="AX376" s="515" t="str">
        <f>IFERROR(VLOOKUP(功能_33[[#This Row],[功能代號]],SIT_FT_2021tmp!D:D,1,FALSE),"")</f>
        <v>L6087</v>
      </c>
      <c r="AY376" s="589">
        <v>44515</v>
      </c>
      <c r="AZ376" s="589">
        <v>44515</v>
      </c>
      <c r="BA376" s="515" t="s">
        <v>3007</v>
      </c>
      <c r="BB376" s="266" t="s">
        <v>3071</v>
      </c>
      <c r="BC376" s="596"/>
      <c r="BD376" s="265" t="str">
        <f t="shared" si="63"/>
        <v>6-7</v>
      </c>
      <c r="BE376" s="265" t="str">
        <f t="shared" si="64"/>
        <v/>
      </c>
      <c r="BF376" s="265" t="str">
        <f t="shared" si="65"/>
        <v/>
      </c>
      <c r="BG376" s="265" t="str">
        <f t="shared" si="66"/>
        <v/>
      </c>
    </row>
    <row r="377" spans="3:59" ht="13.5" x14ac:dyDescent="0.3">
      <c r="C377" s="266" t="s">
        <v>70</v>
      </c>
      <c r="D377" s="408" t="s">
        <v>2466</v>
      </c>
      <c r="E377" s="265" t="s">
        <v>1023</v>
      </c>
      <c r="F377" s="266" t="s">
        <v>1024</v>
      </c>
      <c r="G377" s="266"/>
      <c r="H377" s="265" t="s">
        <v>110</v>
      </c>
      <c r="I377" s="265" t="s">
        <v>111</v>
      </c>
      <c r="J377" s="212" t="s">
        <v>2855</v>
      </c>
      <c r="K377" s="212"/>
      <c r="L377" s="273">
        <v>44582</v>
      </c>
      <c r="M377" s="273">
        <v>44580</v>
      </c>
      <c r="N377" s="273">
        <v>44397</v>
      </c>
      <c r="O377" s="273">
        <v>44397</v>
      </c>
      <c r="P377" s="273">
        <v>44536</v>
      </c>
      <c r="Q377" s="265" t="s">
        <v>6</v>
      </c>
      <c r="R377" s="252" t="s">
        <v>2790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44536</v>
      </c>
      <c r="AC377" s="273" t="s">
        <v>107</v>
      </c>
      <c r="AD377" s="259">
        <v>44550</v>
      </c>
      <c r="AE377" s="273">
        <v>44550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2604</v>
      </c>
      <c r="AR377" s="484" t="str">
        <f t="shared" si="67"/>
        <v>6-7</v>
      </c>
      <c r="AS377" s="486" t="str">
        <f t="shared" si="68"/>
        <v/>
      </c>
      <c r="AT377" s="488" t="str">
        <f t="shared" si="69"/>
        <v/>
      </c>
      <c r="AU377" s="490" t="str">
        <f t="shared" si="70"/>
        <v/>
      </c>
      <c r="AV377" s="492" t="str">
        <f t="shared" si="71"/>
        <v/>
      </c>
      <c r="AW377" s="494" t="str">
        <f t="shared" si="72"/>
        <v/>
      </c>
      <c r="AX377" s="515" t="str">
        <f>IFERROR(VLOOKUP(功能_33[[#This Row],[功能代號]],SIT_FT_2021tmp!D:D,1,FALSE),"")</f>
        <v>L6787</v>
      </c>
      <c r="AY377" s="589">
        <v>44515</v>
      </c>
      <c r="AZ377" s="589">
        <v>44515</v>
      </c>
      <c r="BA377" s="515" t="s">
        <v>3007</v>
      </c>
      <c r="BB377" s="266" t="s">
        <v>3071</v>
      </c>
      <c r="BC377" s="596"/>
      <c r="BD377" s="265" t="str">
        <f t="shared" si="63"/>
        <v>6-7</v>
      </c>
      <c r="BE377" s="265" t="str">
        <f t="shared" si="64"/>
        <v/>
      </c>
      <c r="BF377" s="265" t="str">
        <f t="shared" si="65"/>
        <v/>
      </c>
      <c r="BG377" s="265" t="str">
        <f t="shared" si="66"/>
        <v/>
      </c>
    </row>
    <row r="378" spans="3:59" ht="13.5" x14ac:dyDescent="0.3">
      <c r="C378" s="266" t="s">
        <v>70</v>
      </c>
      <c r="D378" s="266" t="s">
        <v>2466</v>
      </c>
      <c r="E378" s="265" t="s">
        <v>590</v>
      </c>
      <c r="F378" s="266" t="s">
        <v>591</v>
      </c>
      <c r="G378" s="266"/>
      <c r="H378" s="265" t="s">
        <v>166</v>
      </c>
      <c r="I378" s="265" t="s">
        <v>287</v>
      </c>
      <c r="J378" s="212" t="s">
        <v>2855</v>
      </c>
      <c r="K378" s="212"/>
      <c r="L378" s="273">
        <v>44567</v>
      </c>
      <c r="M378" s="273">
        <v>44567</v>
      </c>
      <c r="N378" s="273">
        <v>44516</v>
      </c>
      <c r="O378" s="273">
        <v>44467</v>
      </c>
      <c r="P378" s="273">
        <v>44467</v>
      </c>
      <c r="Q378" s="265" t="s">
        <v>6</v>
      </c>
      <c r="R378" s="265" t="s">
        <v>145</v>
      </c>
      <c r="W378" s="265"/>
      <c r="Y378" s="265"/>
      <c r="Z378" s="265"/>
      <c r="AA378" s="266" t="str">
        <f>VLOOKUP(功能_33[[#This Row],[User]],SKL放款!A:G,7,FALSE)</f>
        <v>放款服務課</v>
      </c>
      <c r="AB378" s="273">
        <v>44533</v>
      </c>
      <c r="AC378" s="273" t="s">
        <v>168</v>
      </c>
      <c r="AD378" s="273">
        <v>44529</v>
      </c>
      <c r="AE378" s="273">
        <v>44529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44467</v>
      </c>
      <c r="AK378" s="273"/>
      <c r="AL378" s="273"/>
      <c r="AM378" s="266"/>
      <c r="AN378" s="273"/>
      <c r="AO378" s="277" t="s">
        <v>588</v>
      </c>
      <c r="AP378" s="278" t="s">
        <v>589</v>
      </c>
      <c r="AR378" s="484" t="str">
        <f t="shared" si="67"/>
        <v>6-7</v>
      </c>
      <c r="AS378" s="486" t="str">
        <f t="shared" si="68"/>
        <v/>
      </c>
      <c r="AT378" s="488" t="str">
        <f t="shared" si="69"/>
        <v/>
      </c>
      <c r="AU378" s="490" t="str">
        <f t="shared" si="70"/>
        <v/>
      </c>
      <c r="AV378" s="492" t="str">
        <f t="shared" si="71"/>
        <v/>
      </c>
      <c r="AW378" s="494" t="str">
        <f t="shared" si="72"/>
        <v/>
      </c>
      <c r="AX378" s="515" t="str">
        <f>IFERROR(VLOOKUP(功能_33[[#This Row],[功能代號]],SIT_FT_2021tmp!D:D,1,FALSE),"")</f>
        <v>L6709</v>
      </c>
      <c r="AY378" s="589">
        <v>44529</v>
      </c>
      <c r="AZ378" s="589">
        <v>44529</v>
      </c>
      <c r="BA378" s="515" t="s">
        <v>3080</v>
      </c>
      <c r="BB378" s="266" t="s">
        <v>3042</v>
      </c>
      <c r="BC378" s="596"/>
      <c r="BD378" s="265" t="str">
        <f t="shared" si="63"/>
        <v>6-7</v>
      </c>
      <c r="BE378" s="265" t="str">
        <f t="shared" si="64"/>
        <v/>
      </c>
      <c r="BF378" s="265" t="str">
        <f t="shared" si="65"/>
        <v/>
      </c>
      <c r="BG378" s="265" t="str">
        <f t="shared" si="66"/>
        <v/>
      </c>
    </row>
    <row r="379" spans="3:59" ht="13.5" x14ac:dyDescent="0.3">
      <c r="C379" s="266" t="s">
        <v>70</v>
      </c>
      <c r="D379" s="408" t="s">
        <v>2464</v>
      </c>
      <c r="E379" s="265" t="s">
        <v>1027</v>
      </c>
      <c r="F379" s="252" t="s">
        <v>1028</v>
      </c>
      <c r="G379" s="252" t="s">
        <v>1029</v>
      </c>
      <c r="H379" s="265" t="s">
        <v>166</v>
      </c>
      <c r="I379" s="265" t="s">
        <v>111</v>
      </c>
      <c r="J379" s="212" t="s">
        <v>389</v>
      </c>
      <c r="K379" s="212"/>
      <c r="L379" s="273">
        <v>44579</v>
      </c>
      <c r="M379" s="273">
        <v>44579</v>
      </c>
      <c r="N379" s="273">
        <v>44397</v>
      </c>
      <c r="O379" s="273">
        <v>44397</v>
      </c>
      <c r="P379" s="273">
        <v>44397</v>
      </c>
      <c r="Q379" s="265" t="s">
        <v>6</v>
      </c>
      <c r="R379" s="265" t="s">
        <v>2790</v>
      </c>
      <c r="W379" s="265"/>
      <c r="Y379" s="265"/>
      <c r="Z379" s="265"/>
      <c r="AA379" s="266" t="e">
        <f>VLOOKUP(功能_33[[#This Row],[User]],SKL放款!A:G,7,FALSE)</f>
        <v>#N/A</v>
      </c>
      <c r="AB379" s="273">
        <v>44533</v>
      </c>
      <c r="AC379" s="273" t="s">
        <v>168</v>
      </c>
      <c r="AD379" s="273"/>
      <c r="AE379" s="273">
        <v>44397</v>
      </c>
      <c r="AF379" s="209">
        <v>44544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44397</v>
      </c>
      <c r="AK379" s="273"/>
      <c r="AL379" s="273"/>
      <c r="AM379" s="266"/>
      <c r="AN379" s="273">
        <v>44397</v>
      </c>
      <c r="AO379" s="265" t="s">
        <v>2604</v>
      </c>
      <c r="AR379" s="484" t="str">
        <f t="shared" si="67"/>
        <v>6-5</v>
      </c>
      <c r="AS379" s="486" t="str">
        <f t="shared" si="68"/>
        <v/>
      </c>
      <c r="AT379" s="488" t="str">
        <f t="shared" si="69"/>
        <v/>
      </c>
      <c r="AU379" s="490" t="str">
        <f t="shared" si="70"/>
        <v/>
      </c>
      <c r="AV379" s="492" t="str">
        <f t="shared" si="71"/>
        <v/>
      </c>
      <c r="AW379" s="494" t="str">
        <f t="shared" si="72"/>
        <v/>
      </c>
      <c r="AX379" s="515" t="str">
        <f>IFERROR(VLOOKUP(功能_33[[#This Row],[功能代號]],SIT_FT_2021tmp!D:D,1,FALSE),"")</f>
        <v>L650A</v>
      </c>
      <c r="AY379" s="589">
        <v>44515</v>
      </c>
      <c r="AZ379" s="589">
        <v>44515</v>
      </c>
      <c r="BA379" s="515" t="s">
        <v>3007</v>
      </c>
      <c r="BB379" s="266" t="s">
        <v>3071</v>
      </c>
      <c r="BC379" s="596"/>
      <c r="BD379" s="265" t="str">
        <f t="shared" si="63"/>
        <v>6-5</v>
      </c>
      <c r="BE379" s="265" t="str">
        <f t="shared" si="64"/>
        <v/>
      </c>
      <c r="BF379" s="265" t="str">
        <f t="shared" si="65"/>
        <v/>
      </c>
      <c r="BG379" s="265" t="str">
        <f t="shared" si="66"/>
        <v/>
      </c>
    </row>
    <row r="380" spans="3:59" ht="13.5" x14ac:dyDescent="0.3">
      <c r="C380" s="266" t="s">
        <v>70</v>
      </c>
      <c r="D380" s="408" t="s">
        <v>2464</v>
      </c>
      <c r="E380" s="265" t="s">
        <v>1030</v>
      </c>
      <c r="F380" s="252" t="s">
        <v>1031</v>
      </c>
      <c r="G380" s="252" t="s">
        <v>1032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2790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2604</v>
      </c>
      <c r="AR380" s="484" t="str">
        <f t="shared" si="67"/>
        <v>6-5</v>
      </c>
      <c r="AS380" s="486" t="str">
        <f t="shared" si="68"/>
        <v/>
      </c>
      <c r="AT380" s="488" t="str">
        <f t="shared" si="69"/>
        <v/>
      </c>
      <c r="AU380" s="490" t="str">
        <f t="shared" si="70"/>
        <v/>
      </c>
      <c r="AV380" s="492" t="str">
        <f t="shared" si="71"/>
        <v/>
      </c>
      <c r="AW380" s="494" t="str">
        <f t="shared" si="72"/>
        <v/>
      </c>
      <c r="AX380" s="515" t="str">
        <f>IFERROR(VLOOKUP(功能_33[[#This Row],[功能代號]],SIT_FT_2021tmp!D:D,1,FALSE),"")</f>
        <v>L650B</v>
      </c>
      <c r="AY380" s="589">
        <v>44515</v>
      </c>
      <c r="AZ380" s="589">
        <v>44515</v>
      </c>
      <c r="BA380" s="515" t="s">
        <v>3007</v>
      </c>
      <c r="BB380" s="266" t="s">
        <v>3071</v>
      </c>
      <c r="BC380" s="596"/>
      <c r="BD380" s="265" t="str">
        <f t="shared" si="63"/>
        <v>6-5</v>
      </c>
      <c r="BE380" s="265" t="str">
        <f t="shared" si="64"/>
        <v/>
      </c>
      <c r="BF380" s="265" t="str">
        <f t="shared" si="65"/>
        <v/>
      </c>
      <c r="BG380" s="265" t="str">
        <f t="shared" si="66"/>
        <v/>
      </c>
    </row>
    <row r="381" spans="3:59" ht="13.5" x14ac:dyDescent="0.3">
      <c r="C381" s="266" t="s">
        <v>70</v>
      </c>
      <c r="D381" s="408" t="s">
        <v>2464</v>
      </c>
      <c r="E381" s="265" t="s">
        <v>1033</v>
      </c>
      <c r="F381" s="252" t="s">
        <v>1034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2790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2604</v>
      </c>
      <c r="AR381" s="484" t="str">
        <f t="shared" si="67"/>
        <v>6-5</v>
      </c>
      <c r="AS381" s="486" t="str">
        <f t="shared" si="68"/>
        <v/>
      </c>
      <c r="AT381" s="488" t="str">
        <f t="shared" si="69"/>
        <v/>
      </c>
      <c r="AU381" s="490" t="str">
        <f t="shared" si="70"/>
        <v/>
      </c>
      <c r="AV381" s="492" t="str">
        <f t="shared" si="71"/>
        <v/>
      </c>
      <c r="AW381" s="494" t="str">
        <f t="shared" si="72"/>
        <v/>
      </c>
      <c r="AX381" s="515" t="str">
        <f>IFERROR(VLOOKUP(功能_33[[#This Row],[功能代號]],SIT_FT_2021tmp!D:D,1,FALSE),"")</f>
        <v>L650C</v>
      </c>
      <c r="AY381" s="589">
        <v>44515</v>
      </c>
      <c r="AZ381" s="589">
        <v>44515</v>
      </c>
      <c r="BA381" s="515" t="s">
        <v>3007</v>
      </c>
      <c r="BB381" s="266" t="s">
        <v>3071</v>
      </c>
      <c r="BC381" s="596"/>
      <c r="BD381" s="265" t="str">
        <f t="shared" si="63"/>
        <v>6-5</v>
      </c>
      <c r="BE381" s="265" t="str">
        <f t="shared" si="64"/>
        <v/>
      </c>
      <c r="BF381" s="265" t="str">
        <f t="shared" si="65"/>
        <v/>
      </c>
      <c r="BG381" s="265" t="str">
        <f t="shared" si="66"/>
        <v/>
      </c>
    </row>
    <row r="382" spans="3:59" ht="13.5" x14ac:dyDescent="0.3">
      <c r="C382" s="266" t="s">
        <v>70</v>
      </c>
      <c r="D382" s="408" t="s">
        <v>2464</v>
      </c>
      <c r="E382" s="265" t="s">
        <v>1035</v>
      </c>
      <c r="F382" s="252" t="s">
        <v>1036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2790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2604</v>
      </c>
      <c r="AR382" s="484" t="str">
        <f t="shared" si="67"/>
        <v>6-5</v>
      </c>
      <c r="AS382" s="486" t="str">
        <f t="shared" si="68"/>
        <v/>
      </c>
      <c r="AT382" s="488" t="str">
        <f t="shared" si="69"/>
        <v/>
      </c>
      <c r="AU382" s="490" t="str">
        <f t="shared" si="70"/>
        <v/>
      </c>
      <c r="AV382" s="492" t="str">
        <f t="shared" si="71"/>
        <v/>
      </c>
      <c r="AW382" s="494" t="str">
        <f t="shared" si="72"/>
        <v/>
      </c>
      <c r="AX382" s="515" t="str">
        <f>IFERROR(VLOOKUP(功能_33[[#This Row],[功能代號]],SIT_FT_2021tmp!D:D,1,FALSE),"")</f>
        <v>L650D</v>
      </c>
      <c r="AY382" s="589">
        <v>44515</v>
      </c>
      <c r="AZ382" s="589">
        <v>44515</v>
      </c>
      <c r="BA382" s="515" t="s">
        <v>3007</v>
      </c>
      <c r="BB382" s="266" t="s">
        <v>3071</v>
      </c>
      <c r="BC382" s="596"/>
      <c r="BD382" s="265" t="str">
        <f t="shared" si="63"/>
        <v>6-5</v>
      </c>
      <c r="BE382" s="265" t="str">
        <f t="shared" si="64"/>
        <v/>
      </c>
      <c r="BF382" s="265" t="str">
        <f t="shared" si="65"/>
        <v/>
      </c>
      <c r="BG382" s="265" t="str">
        <f t="shared" si="66"/>
        <v/>
      </c>
    </row>
    <row r="383" spans="3:59" ht="13.5" x14ac:dyDescent="0.3">
      <c r="C383" s="266" t="s">
        <v>69</v>
      </c>
      <c r="D383" s="408" t="s">
        <v>2452</v>
      </c>
      <c r="E383" s="265" t="s">
        <v>1037</v>
      </c>
      <c r="F383" s="252" t="s">
        <v>1038</v>
      </c>
      <c r="G383" s="266"/>
      <c r="H383" s="265" t="s">
        <v>110</v>
      </c>
      <c r="I383" s="265" t="s">
        <v>110</v>
      </c>
      <c r="J383" s="272" t="s">
        <v>2943</v>
      </c>
      <c r="K383" s="272"/>
      <c r="L383" s="273">
        <v>44589</v>
      </c>
      <c r="M383" s="265"/>
      <c r="N383" s="273">
        <v>44518</v>
      </c>
      <c r="O383" s="273">
        <v>44517</v>
      </c>
      <c r="P383" s="273">
        <v>44547</v>
      </c>
      <c r="Q383" s="265" t="s">
        <v>6</v>
      </c>
      <c r="R383" s="265" t="s">
        <v>7</v>
      </c>
      <c r="W383" s="265"/>
      <c r="Y383" s="265"/>
      <c r="Z383" s="265"/>
      <c r="AA383" s="266" t="str">
        <f>VLOOKUP(功能_33[[#This Row],[User]],SKL放款!A:G,7,FALSE)</f>
        <v>放款推展課</v>
      </c>
      <c r="AB383" s="273">
        <v>44533</v>
      </c>
      <c r="AC383" s="273">
        <v>44533</v>
      </c>
      <c r="AD383" s="273">
        <v>44533</v>
      </c>
      <c r="AE383" s="273">
        <v>44533</v>
      </c>
      <c r="AF383" s="209">
        <v>44550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44517</v>
      </c>
      <c r="AK383" s="273"/>
      <c r="AL383" s="273"/>
      <c r="AM383" s="266"/>
      <c r="AN383" s="273"/>
      <c r="AO383" s="265" t="s">
        <v>2604</v>
      </c>
      <c r="AR383" s="484" t="str">
        <f t="shared" si="67"/>
        <v>5-3</v>
      </c>
      <c r="AS383" s="486" t="str">
        <f t="shared" si="68"/>
        <v/>
      </c>
      <c r="AT383" s="488" t="str">
        <f t="shared" si="69"/>
        <v/>
      </c>
      <c r="AU383" s="490" t="str">
        <f t="shared" si="70"/>
        <v/>
      </c>
      <c r="AV383" s="492" t="str">
        <f t="shared" si="71"/>
        <v/>
      </c>
      <c r="AW383" s="494" t="str">
        <f t="shared" si="72"/>
        <v/>
      </c>
      <c r="AX383" s="515" t="str">
        <f>IFERROR(VLOOKUP(功能_33[[#This Row],[功能代號]],SIT_FT_2021tmp!D:D,1,FALSE),"")</f>
        <v/>
      </c>
      <c r="AY383" s="589">
        <v>44603</v>
      </c>
      <c r="BA383" s="515" t="s">
        <v>2453</v>
      </c>
      <c r="BB383" s="266" t="s">
        <v>2453</v>
      </c>
      <c r="BC383" s="596"/>
      <c r="BD383" s="266" t="str">
        <f t="shared" si="63"/>
        <v/>
      </c>
      <c r="BE383" s="266" t="str">
        <f t="shared" si="64"/>
        <v/>
      </c>
      <c r="BF383" s="266" t="str">
        <f t="shared" si="65"/>
        <v/>
      </c>
      <c r="BG383" s="266" t="str">
        <f t="shared" si="66"/>
        <v>5-3</v>
      </c>
    </row>
    <row r="384" spans="3:59" ht="13.5" x14ac:dyDescent="0.3">
      <c r="C384" s="266" t="s">
        <v>69</v>
      </c>
      <c r="D384" s="408" t="s">
        <v>2452</v>
      </c>
      <c r="E384" s="265" t="s">
        <v>1039</v>
      </c>
      <c r="F384" s="252" t="s">
        <v>1040</v>
      </c>
      <c r="G384" s="266"/>
      <c r="H384" s="265" t="s">
        <v>110</v>
      </c>
      <c r="I384" s="265" t="s">
        <v>110</v>
      </c>
      <c r="J384" s="272" t="s">
        <v>2861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2800</v>
      </c>
      <c r="AP384" s="266" t="s">
        <v>2733</v>
      </c>
      <c r="AR384" s="484" t="str">
        <f t="shared" si="67"/>
        <v>5-3</v>
      </c>
      <c r="AS384" s="486" t="str">
        <f t="shared" si="68"/>
        <v/>
      </c>
      <c r="AT384" s="488" t="str">
        <f t="shared" si="69"/>
        <v/>
      </c>
      <c r="AU384" s="490" t="str">
        <f t="shared" si="70"/>
        <v/>
      </c>
      <c r="AV384" s="492" t="str">
        <f t="shared" si="71"/>
        <v/>
      </c>
      <c r="AW384" s="494" t="str">
        <f t="shared" si="7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6"/>
      <c r="BD384" s="266" t="str">
        <f t="shared" si="63"/>
        <v/>
      </c>
      <c r="BE384" s="266" t="str">
        <f t="shared" si="64"/>
        <v/>
      </c>
      <c r="BF384" s="266" t="str">
        <f t="shared" si="65"/>
        <v/>
      </c>
      <c r="BG384" s="266" t="str">
        <f t="shared" si="66"/>
        <v>5-3</v>
      </c>
    </row>
    <row r="385" spans="3:59" ht="13.5" x14ac:dyDescent="0.3">
      <c r="C385" s="266" t="s">
        <v>69</v>
      </c>
      <c r="D385" s="409" t="s">
        <v>2452</v>
      </c>
      <c r="E385" s="265" t="s">
        <v>1041</v>
      </c>
      <c r="F385" s="252" t="s">
        <v>1042</v>
      </c>
      <c r="G385" s="258" t="s">
        <v>1043</v>
      </c>
      <c r="H385" s="265" t="s">
        <v>110</v>
      </c>
      <c r="I385" s="265" t="s">
        <v>110</v>
      </c>
      <c r="J385" s="272" t="s">
        <v>2861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 t="s">
        <v>168</v>
      </c>
      <c r="AD385" s="273"/>
      <c r="AE385" s="273">
        <v>44533</v>
      </c>
      <c r="AF385" s="209">
        <v>44550</v>
      </c>
      <c r="AG385" s="260"/>
      <c r="AH385" s="260"/>
      <c r="AI385" s="260"/>
      <c r="AJ385" s="260">
        <f>IFERROR(IF(VLOOKUP(功能_33[[#This Row],[功能代號]],E:T,11,FALSE)=0,"",VLOOKUP(功能_33[[#This Row],[功能代號]],E:T,11,FALSE)),"")</f>
        <v>44517</v>
      </c>
      <c r="AK385" s="260"/>
      <c r="AL385" s="260"/>
      <c r="AM385" s="266"/>
      <c r="AO385" s="265" t="s">
        <v>2796</v>
      </c>
      <c r="AP385" s="266" t="s">
        <v>2797</v>
      </c>
      <c r="AR385" s="484" t="str">
        <f t="shared" si="67"/>
        <v>5-3</v>
      </c>
      <c r="AS385" s="486" t="str">
        <f t="shared" si="68"/>
        <v/>
      </c>
      <c r="AT385" s="488" t="str">
        <f t="shared" si="69"/>
        <v/>
      </c>
      <c r="AU385" s="490" t="str">
        <f t="shared" si="70"/>
        <v/>
      </c>
      <c r="AV385" s="492" t="str">
        <f t="shared" si="71"/>
        <v/>
      </c>
      <c r="AW385" s="494" t="str">
        <f t="shared" si="7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6"/>
      <c r="BD385" s="266" t="str">
        <f t="shared" si="63"/>
        <v/>
      </c>
      <c r="BE385" s="266" t="str">
        <f t="shared" si="64"/>
        <v/>
      </c>
      <c r="BF385" s="266" t="str">
        <f t="shared" si="65"/>
        <v/>
      </c>
      <c r="BG385" s="266" t="str">
        <f t="shared" si="66"/>
        <v>5-3</v>
      </c>
    </row>
    <row r="386" spans="3:59" ht="13.5" x14ac:dyDescent="0.3">
      <c r="C386" s="266" t="s">
        <v>69</v>
      </c>
      <c r="D386" s="408" t="s">
        <v>2452</v>
      </c>
      <c r="E386" s="265" t="s">
        <v>1044</v>
      </c>
      <c r="F386" s="252" t="s">
        <v>1045</v>
      </c>
      <c r="G386" s="266"/>
      <c r="H386" s="265" t="s">
        <v>110</v>
      </c>
      <c r="I386" s="265" t="s">
        <v>110</v>
      </c>
      <c r="J386" s="272" t="s">
        <v>2943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44546</v>
      </c>
      <c r="AC386" s="273">
        <v>44533</v>
      </c>
      <c r="AD386" s="273">
        <v>44533</v>
      </c>
      <c r="AE386" s="273">
        <v>44533</v>
      </c>
      <c r="AF386" s="209">
        <v>44550</v>
      </c>
      <c r="AG386" s="273"/>
      <c r="AH386" s="273"/>
      <c r="AI386" s="323"/>
      <c r="AJ386" s="273">
        <f>IFERROR(IF(VLOOKUP(功能_33[[#This Row],[功能代號]],E:T,11,FALSE)=0,"",VLOOKUP(功能_33[[#This Row],[功能代號]],E:T,11,FALSE)),"")</f>
        <v>44517</v>
      </c>
      <c r="AK386" s="273"/>
      <c r="AL386" s="273"/>
      <c r="AM386" s="266"/>
      <c r="AN386" s="273"/>
      <c r="AO386" s="265" t="s">
        <v>2604</v>
      </c>
      <c r="AR386" s="484" t="str">
        <f t="shared" si="67"/>
        <v>5-3</v>
      </c>
      <c r="AS386" s="486" t="str">
        <f t="shared" si="68"/>
        <v/>
      </c>
      <c r="AT386" s="488" t="str">
        <f t="shared" si="69"/>
        <v/>
      </c>
      <c r="AU386" s="490" t="str">
        <f t="shared" si="70"/>
        <v/>
      </c>
      <c r="AV386" s="492" t="str">
        <f t="shared" si="71"/>
        <v/>
      </c>
      <c r="AW386" s="494" t="str">
        <f t="shared" si="72"/>
        <v/>
      </c>
      <c r="AX386" s="515" t="str">
        <f>IFERROR(VLOOKUP(功能_33[[#This Row],[功能代號]],SIT_FT_2021tmp!D:D,1,FALSE),"")</f>
        <v>L5052</v>
      </c>
      <c r="AY386" s="589">
        <v>44512</v>
      </c>
      <c r="AZ386" s="589">
        <v>44512</v>
      </c>
      <c r="BA386" s="515" t="s">
        <v>3007</v>
      </c>
      <c r="BB386" s="266" t="s">
        <v>3047</v>
      </c>
      <c r="BC386" s="596"/>
      <c r="BD386" s="265" t="str">
        <f t="shared" si="63"/>
        <v/>
      </c>
      <c r="BE386" s="265" t="str">
        <f t="shared" si="64"/>
        <v>5-3</v>
      </c>
      <c r="BF386" s="265" t="str">
        <f t="shared" si="65"/>
        <v/>
      </c>
      <c r="BG386" s="265" t="str">
        <f t="shared" si="66"/>
        <v/>
      </c>
    </row>
    <row r="387" spans="3:59" ht="13.5" x14ac:dyDescent="0.3">
      <c r="C387" s="266" t="s">
        <v>69</v>
      </c>
      <c r="D387" s="408" t="s">
        <v>2452</v>
      </c>
      <c r="E387" s="265" t="s">
        <v>1046</v>
      </c>
      <c r="F387" s="252" t="s">
        <v>1047</v>
      </c>
      <c r="G387" s="266"/>
      <c r="H387" s="265" t="s">
        <v>110</v>
      </c>
      <c r="I387" s="265" t="s">
        <v>110</v>
      </c>
      <c r="J387" s="272" t="s">
        <v>2861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 t="s">
        <v>2845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2798</v>
      </c>
      <c r="AP387" s="252" t="s">
        <v>1047</v>
      </c>
      <c r="AR387" s="484" t="str">
        <f t="shared" si="67"/>
        <v>5-3</v>
      </c>
      <c r="AS387" s="486" t="str">
        <f t="shared" si="68"/>
        <v/>
      </c>
      <c r="AT387" s="488" t="str">
        <f t="shared" si="69"/>
        <v/>
      </c>
      <c r="AU387" s="490" t="str">
        <f t="shared" si="70"/>
        <v/>
      </c>
      <c r="AV387" s="492" t="str">
        <f t="shared" si="71"/>
        <v/>
      </c>
      <c r="AW387" s="494" t="str">
        <f t="shared" si="72"/>
        <v/>
      </c>
      <c r="AX387" s="515" t="str">
        <f>IFERROR(VLOOKUP(功能_33[[#This Row],[功能代號]],SIT_FT_2021tmp!D:D,1,FALSE),"")</f>
        <v>L5502</v>
      </c>
      <c r="AY387" s="589">
        <v>44512</v>
      </c>
      <c r="AZ387" s="589">
        <v>44512</v>
      </c>
      <c r="BA387" s="515" t="s">
        <v>3007</v>
      </c>
      <c r="BB387" s="266" t="s">
        <v>3047</v>
      </c>
      <c r="BC387" s="596"/>
      <c r="BD387" s="265" t="str">
        <f t="shared" ref="BD387:BD450" si="73">IF(AND(COUNTIF(AX387,"&gt;&lt;0")=1,COUNTA(M387)=1),LEFT(D387,3),"")</f>
        <v/>
      </c>
      <c r="BE387" s="265" t="str">
        <f t="shared" ref="BE387:BE450" si="74">IF(AND(COUNTIF(AX387,"&gt;&lt;")=1,COUNTA(M387)=0),LEFT(D387,3),"")</f>
        <v>5-3</v>
      </c>
      <c r="BF387" s="265" t="str">
        <f t="shared" ref="BF387:BF450" si="75">IF(AND(COUNTIF(AX387,"&gt;&lt;0")=0,COUNTA(M387)=1),LEFT(D387,3),"")</f>
        <v/>
      </c>
      <c r="BG387" s="265" t="str">
        <f t="shared" ref="BG387:BG450" si="76">IF(AND(COUNTIF(AX387,"&gt;&lt;0")=0,COUNTA(M387)=0),LEFT(D387,3),"")</f>
        <v/>
      </c>
    </row>
    <row r="388" spans="3:59" ht="13.5" x14ac:dyDescent="0.3">
      <c r="C388" s="266" t="s">
        <v>69</v>
      </c>
      <c r="D388" s="409" t="s">
        <v>2452</v>
      </c>
      <c r="E388" s="265" t="s">
        <v>1048</v>
      </c>
      <c r="F388" s="252" t="s">
        <v>1049</v>
      </c>
      <c r="G388" s="258" t="s">
        <v>1043</v>
      </c>
      <c r="H388" s="265" t="s">
        <v>110</v>
      </c>
      <c r="I388" s="265" t="s">
        <v>110</v>
      </c>
      <c r="J388" s="272" t="s">
        <v>2861</v>
      </c>
      <c r="K388" s="272"/>
      <c r="L388" s="273">
        <v>44589</v>
      </c>
      <c r="M388" s="265"/>
      <c r="N388" s="273">
        <v>44518</v>
      </c>
      <c r="O388" s="273">
        <v>44518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>
        <v>44533</v>
      </c>
      <c r="AC388" s="273" t="s">
        <v>168</v>
      </c>
      <c r="AD388" s="273"/>
      <c r="AE388" s="273">
        <v>44533</v>
      </c>
      <c r="AF388" s="209">
        <v>44550</v>
      </c>
      <c r="AG388" s="260"/>
      <c r="AH388" s="260"/>
      <c r="AI388" s="260"/>
      <c r="AJ388" s="260">
        <f>IFERROR(IF(VLOOKUP(功能_33[[#This Row],[功能代號]],E:T,11,FALSE)=0,"",VLOOKUP(功能_33[[#This Row],[功能代號]],E:T,11,FALSE)),"")</f>
        <v>44518</v>
      </c>
      <c r="AK388" s="260"/>
      <c r="AL388" s="260"/>
      <c r="AM388" s="266"/>
      <c r="AO388" s="265" t="s">
        <v>2604</v>
      </c>
      <c r="AP388" s="252"/>
      <c r="AR388" s="484" t="str">
        <f t="shared" si="67"/>
        <v>5-3</v>
      </c>
      <c r="AS388" s="486" t="str">
        <f t="shared" si="68"/>
        <v/>
      </c>
      <c r="AT388" s="488" t="str">
        <f t="shared" si="69"/>
        <v/>
      </c>
      <c r="AU388" s="490" t="str">
        <f t="shared" si="70"/>
        <v/>
      </c>
      <c r="AV388" s="492" t="str">
        <f t="shared" si="71"/>
        <v/>
      </c>
      <c r="AW388" s="494" t="str">
        <f t="shared" si="72"/>
        <v/>
      </c>
      <c r="AX388" s="515" t="str">
        <f>IFERROR(VLOOKUP(功能_33[[#This Row],[功能代號]],SIT_FT_2021tmp!D:D,1,FALSE),"")</f>
        <v/>
      </c>
      <c r="AY388" s="589">
        <v>44603</v>
      </c>
      <c r="BA388" s="515" t="s">
        <v>2453</v>
      </c>
      <c r="BB388" s="266" t="s">
        <v>2453</v>
      </c>
      <c r="BC388" s="596"/>
      <c r="BD388" s="266" t="str">
        <f t="shared" si="73"/>
        <v/>
      </c>
      <c r="BE388" s="266" t="str">
        <f t="shared" si="74"/>
        <v/>
      </c>
      <c r="BF388" s="266" t="str">
        <f t="shared" si="75"/>
        <v/>
      </c>
      <c r="BG388" s="266" t="str">
        <f t="shared" si="76"/>
        <v>5-3</v>
      </c>
    </row>
    <row r="389" spans="3:59" ht="13.5" x14ac:dyDescent="0.3">
      <c r="C389" s="266" t="s">
        <v>69</v>
      </c>
      <c r="D389" s="409" t="s">
        <v>2452</v>
      </c>
      <c r="E389" s="265" t="s">
        <v>1050</v>
      </c>
      <c r="F389" s="252" t="s">
        <v>1051</v>
      </c>
      <c r="G389" s="258" t="s">
        <v>1043</v>
      </c>
      <c r="H389" s="265" t="s">
        <v>110</v>
      </c>
      <c r="I389" s="265" t="s">
        <v>110</v>
      </c>
      <c r="J389" s="272" t="s">
        <v>2861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2799</v>
      </c>
      <c r="AP389" s="252" t="s">
        <v>1051</v>
      </c>
      <c r="AR389" s="484" t="str">
        <f t="shared" si="67"/>
        <v>5-3</v>
      </c>
      <c r="AS389" s="486" t="str">
        <f t="shared" si="68"/>
        <v/>
      </c>
      <c r="AT389" s="488" t="str">
        <f t="shared" si="69"/>
        <v/>
      </c>
      <c r="AU389" s="490" t="str">
        <f t="shared" si="70"/>
        <v/>
      </c>
      <c r="AV389" s="492" t="str">
        <f t="shared" si="71"/>
        <v/>
      </c>
      <c r="AW389" s="494" t="str">
        <f t="shared" si="7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6"/>
      <c r="BD389" s="266" t="str">
        <f t="shared" si="73"/>
        <v/>
      </c>
      <c r="BE389" s="266" t="str">
        <f t="shared" si="74"/>
        <v/>
      </c>
      <c r="BF389" s="266" t="str">
        <f t="shared" si="75"/>
        <v/>
      </c>
      <c r="BG389" s="266" t="str">
        <f t="shared" si="76"/>
        <v>5-3</v>
      </c>
    </row>
    <row r="390" spans="3:59" ht="13.5" x14ac:dyDescent="0.3">
      <c r="C390" s="266" t="s">
        <v>69</v>
      </c>
      <c r="D390" s="408" t="s">
        <v>2692</v>
      </c>
      <c r="E390" s="265" t="s">
        <v>1052</v>
      </c>
      <c r="F390" s="252" t="s">
        <v>1053</v>
      </c>
      <c r="G390" s="266"/>
      <c r="H390" s="265" t="s">
        <v>110</v>
      </c>
      <c r="I390" s="265" t="s">
        <v>110</v>
      </c>
      <c r="J390" s="272" t="s">
        <v>2861</v>
      </c>
      <c r="K390" s="272"/>
      <c r="L390" s="273">
        <v>44589</v>
      </c>
      <c r="M390" s="265"/>
      <c r="N390" s="273">
        <v>44517</v>
      </c>
      <c r="O390" s="273">
        <v>44518</v>
      </c>
      <c r="P390" s="273">
        <v>44547</v>
      </c>
      <c r="Q390" s="265" t="s">
        <v>6</v>
      </c>
      <c r="R390" s="252" t="s">
        <v>2790</v>
      </c>
      <c r="W390" s="265"/>
      <c r="Y390" s="265"/>
      <c r="Z390" s="265"/>
      <c r="AA390" s="266" t="e">
        <f>VLOOKUP(功能_33[[#This Row],[User]],SKL放款!A:G,7,FALSE)</f>
        <v>#N/A</v>
      </c>
      <c r="AB390" s="273">
        <v>44546</v>
      </c>
      <c r="AC390" s="273" t="s">
        <v>107</v>
      </c>
      <c r="AD390" s="259">
        <v>44550</v>
      </c>
      <c r="AE390" s="273">
        <v>44550</v>
      </c>
      <c r="AF390" s="209">
        <v>44550</v>
      </c>
      <c r="AG390" s="273"/>
      <c r="AH390" s="273"/>
      <c r="AI390" s="323"/>
      <c r="AJ390" s="273">
        <f>IFERROR(IF(VLOOKUP(功能_33[[#This Row],[功能代號]],E:T,11,FALSE)=0,"",VLOOKUP(功能_33[[#This Row],[功能代號]],E:T,11,FALSE)),"")</f>
        <v>44518</v>
      </c>
      <c r="AK390" s="273"/>
      <c r="AL390" s="273"/>
      <c r="AM390" s="266"/>
      <c r="AN390" s="273">
        <v>44398</v>
      </c>
      <c r="AO390" s="265" t="s">
        <v>2604</v>
      </c>
      <c r="AR390" s="484" t="str">
        <f t="shared" ref="AR390:AR421" si="77">IF(COUNTA(AF390)=1,LEFT(D390,3),"")</f>
        <v>5-3</v>
      </c>
      <c r="AS390" s="486" t="str">
        <f t="shared" ref="AS390:AS421" si="78">IF(AND(COUNTA(O390)=1,COUNTA(P390)=1,COUNTA(AB390)=1,COUNTA(AE390)=1,COUNTA(AF390)=0),LEFT(D390,3),"")</f>
        <v/>
      </c>
      <c r="AT390" s="488" t="str">
        <f t="shared" ref="AT390:AT421" si="79">IF(AND(COUNTA(O390)=1,COUNTA(P390)=1,COUNTA(AB390)=1,COUNTA(AE390)=0,COUNTA(AF390)=0),LEFT(D390,3),"")</f>
        <v/>
      </c>
      <c r="AU390" s="490" t="str">
        <f t="shared" ref="AU390:AU421" si="80">IF(AND(COUNTA(P390)=0,COUNTA(AB390)=1),LEFT(D390,3),"")</f>
        <v/>
      </c>
      <c r="AV390" s="492" t="str">
        <f t="shared" ref="AV390:AV421" si="81">IF(AND(COUNTA(P390)=1,COUNTA(AB390)=0),LEFT(D390,3),"")</f>
        <v/>
      </c>
      <c r="AW390" s="494" t="str">
        <f t="shared" ref="AW390:AW421" si="82">IF(AND(COUNTA(P390)=0,COUNTA(AB390)=0),LEFT(D390,3),"")</f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6"/>
      <c r="BD390" s="266" t="str">
        <f t="shared" si="73"/>
        <v/>
      </c>
      <c r="BE390" s="266" t="str">
        <f t="shared" si="74"/>
        <v/>
      </c>
      <c r="BF390" s="266" t="str">
        <f t="shared" si="75"/>
        <v/>
      </c>
      <c r="BG390" s="266" t="str">
        <f t="shared" si="76"/>
        <v>5-3</v>
      </c>
    </row>
    <row r="391" spans="3:59" ht="13.5" x14ac:dyDescent="0.3">
      <c r="C391" s="266" t="s">
        <v>69</v>
      </c>
      <c r="D391" s="408" t="s">
        <v>2452</v>
      </c>
      <c r="E391" s="265" t="s">
        <v>1054</v>
      </c>
      <c r="F391" s="252" t="s">
        <v>1055</v>
      </c>
      <c r="G391" s="266"/>
      <c r="H391" s="265" t="s">
        <v>110</v>
      </c>
      <c r="I391" s="265" t="s">
        <v>110</v>
      </c>
      <c r="J391" s="272" t="s">
        <v>2861</v>
      </c>
      <c r="K391" s="272"/>
      <c r="L391" s="273">
        <v>44589</v>
      </c>
      <c r="M391" s="265"/>
      <c r="N391" s="273">
        <v>44518</v>
      </c>
      <c r="O391" s="273">
        <v>44518</v>
      </c>
      <c r="P391" s="273">
        <v>44547</v>
      </c>
      <c r="Q391" s="265" t="s">
        <v>6</v>
      </c>
      <c r="R391" s="265" t="s">
        <v>2790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44533</v>
      </c>
      <c r="AC391" s="273" t="s">
        <v>168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/>
      <c r="AO391" s="265" t="s">
        <v>2604</v>
      </c>
      <c r="AR391" s="484" t="str">
        <f t="shared" si="77"/>
        <v>5-3</v>
      </c>
      <c r="AS391" s="486" t="str">
        <f t="shared" si="78"/>
        <v/>
      </c>
      <c r="AT391" s="488" t="str">
        <f t="shared" si="79"/>
        <v/>
      </c>
      <c r="AU391" s="490" t="str">
        <f t="shared" si="80"/>
        <v/>
      </c>
      <c r="AV391" s="492" t="str">
        <f t="shared" si="81"/>
        <v/>
      </c>
      <c r="AW391" s="494" t="str">
        <f t="shared" si="82"/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6"/>
      <c r="BD391" s="266" t="str">
        <f t="shared" si="73"/>
        <v/>
      </c>
      <c r="BE391" s="266" t="str">
        <f t="shared" si="74"/>
        <v/>
      </c>
      <c r="BF391" s="266" t="str">
        <f t="shared" si="75"/>
        <v/>
      </c>
      <c r="BG391" s="266" t="str">
        <f t="shared" si="76"/>
        <v>5-3</v>
      </c>
    </row>
    <row r="392" spans="3:59" ht="13.5" x14ac:dyDescent="0.3">
      <c r="C392" s="266" t="s">
        <v>69</v>
      </c>
      <c r="D392" s="408" t="s">
        <v>2452</v>
      </c>
      <c r="E392" s="265" t="s">
        <v>1056</v>
      </c>
      <c r="F392" s="252" t="s">
        <v>2795</v>
      </c>
      <c r="G392" s="266"/>
      <c r="H392" s="265" t="s">
        <v>110</v>
      </c>
      <c r="I392" s="265" t="s">
        <v>110</v>
      </c>
      <c r="J392" s="272" t="s">
        <v>2861</v>
      </c>
      <c r="K392" s="272"/>
      <c r="L392" s="273">
        <v>44589</v>
      </c>
      <c r="M392" s="265"/>
      <c r="N392" s="273">
        <v>44523</v>
      </c>
      <c r="O392" s="273">
        <v>44524</v>
      </c>
      <c r="P392" s="273">
        <v>44547</v>
      </c>
      <c r="Q392" s="265" t="s">
        <v>6</v>
      </c>
      <c r="R392" s="265" t="s">
        <v>10</v>
      </c>
      <c r="W392" s="265"/>
      <c r="Y392" s="265"/>
      <c r="Z392" s="265"/>
      <c r="AA392" s="266" t="str">
        <f>VLOOKUP(功能_33[[#This Row],[User]],SKL放款!A:G,7,FALSE)</f>
        <v>放款服務課</v>
      </c>
      <c r="AB392" s="273">
        <v>44533</v>
      </c>
      <c r="AC392" s="273" t="s">
        <v>107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44524</v>
      </c>
      <c r="AK392" s="273"/>
      <c r="AL392" s="273"/>
      <c r="AM392" s="266"/>
      <c r="AN392" s="273"/>
      <c r="AO392" s="265" t="s">
        <v>2604</v>
      </c>
      <c r="AR392" s="484" t="str">
        <f t="shared" si="77"/>
        <v>5-3</v>
      </c>
      <c r="AS392" s="486" t="str">
        <f t="shared" si="78"/>
        <v/>
      </c>
      <c r="AT392" s="488" t="str">
        <f t="shared" si="79"/>
        <v/>
      </c>
      <c r="AU392" s="490" t="str">
        <f t="shared" si="80"/>
        <v/>
      </c>
      <c r="AV392" s="492" t="str">
        <f t="shared" si="81"/>
        <v/>
      </c>
      <c r="AW392" s="494" t="str">
        <f t="shared" si="8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6"/>
      <c r="BD392" s="266" t="str">
        <f t="shared" si="73"/>
        <v/>
      </c>
      <c r="BE392" s="266" t="str">
        <f t="shared" si="74"/>
        <v/>
      </c>
      <c r="BF392" s="266" t="str">
        <f t="shared" si="75"/>
        <v/>
      </c>
      <c r="BG392" s="266" t="str">
        <f t="shared" si="76"/>
        <v>5-3</v>
      </c>
    </row>
    <row r="393" spans="3:59" ht="13.5" x14ac:dyDescent="0.3">
      <c r="C393" s="266" t="s">
        <v>69</v>
      </c>
      <c r="D393" s="408" t="s">
        <v>2452</v>
      </c>
      <c r="E393" s="265" t="s">
        <v>1057</v>
      </c>
      <c r="F393" s="252" t="s">
        <v>1058</v>
      </c>
      <c r="G393" s="266"/>
      <c r="H393" s="265" t="s">
        <v>110</v>
      </c>
      <c r="I393" s="265" t="s">
        <v>110</v>
      </c>
      <c r="J393" s="272" t="s">
        <v>2861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2604</v>
      </c>
      <c r="AR393" s="484" t="str">
        <f t="shared" si="77"/>
        <v>5-3</v>
      </c>
      <c r="AS393" s="486" t="str">
        <f t="shared" si="78"/>
        <v/>
      </c>
      <c r="AT393" s="488" t="str">
        <f t="shared" si="79"/>
        <v/>
      </c>
      <c r="AU393" s="490" t="str">
        <f t="shared" si="80"/>
        <v/>
      </c>
      <c r="AV393" s="492" t="str">
        <f t="shared" si="81"/>
        <v/>
      </c>
      <c r="AW393" s="494" t="str">
        <f t="shared" si="8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6"/>
      <c r="BD393" s="266" t="str">
        <f t="shared" si="73"/>
        <v/>
      </c>
      <c r="BE393" s="266" t="str">
        <f t="shared" si="74"/>
        <v/>
      </c>
      <c r="BF393" s="266" t="str">
        <f t="shared" si="75"/>
        <v/>
      </c>
      <c r="BG393" s="266" t="str">
        <f t="shared" si="76"/>
        <v>5-3</v>
      </c>
    </row>
    <row r="394" spans="3:59" ht="13.5" x14ac:dyDescent="0.3">
      <c r="C394" s="266" t="s">
        <v>69</v>
      </c>
      <c r="D394" s="408" t="s">
        <v>2452</v>
      </c>
      <c r="E394" s="265" t="s">
        <v>1059</v>
      </c>
      <c r="F394" s="252" t="s">
        <v>1060</v>
      </c>
      <c r="G394" s="266"/>
      <c r="H394" s="265" t="s">
        <v>110</v>
      </c>
      <c r="I394" s="265" t="s">
        <v>110</v>
      </c>
      <c r="J394" s="272" t="s">
        <v>2861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2604</v>
      </c>
      <c r="AR394" s="484" t="str">
        <f t="shared" si="77"/>
        <v>5-3</v>
      </c>
      <c r="AS394" s="486" t="str">
        <f t="shared" si="78"/>
        <v/>
      </c>
      <c r="AT394" s="488" t="str">
        <f t="shared" si="79"/>
        <v/>
      </c>
      <c r="AU394" s="490" t="str">
        <f t="shared" si="80"/>
        <v/>
      </c>
      <c r="AV394" s="492" t="str">
        <f t="shared" si="81"/>
        <v/>
      </c>
      <c r="AW394" s="494" t="str">
        <f t="shared" si="8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6"/>
      <c r="BD394" s="266" t="str">
        <f t="shared" si="73"/>
        <v/>
      </c>
      <c r="BE394" s="266" t="str">
        <f t="shared" si="74"/>
        <v/>
      </c>
      <c r="BF394" s="266" t="str">
        <f t="shared" si="75"/>
        <v/>
      </c>
      <c r="BG394" s="266" t="str">
        <f t="shared" si="76"/>
        <v>5-3</v>
      </c>
    </row>
    <row r="395" spans="3:59" ht="13.5" x14ac:dyDescent="0.3">
      <c r="C395" s="266" t="s">
        <v>69</v>
      </c>
      <c r="D395" s="408" t="s">
        <v>2452</v>
      </c>
      <c r="E395" s="265" t="s">
        <v>1061</v>
      </c>
      <c r="F395" s="252" t="s">
        <v>1062</v>
      </c>
      <c r="G395" s="266"/>
      <c r="H395" s="265" t="s">
        <v>110</v>
      </c>
      <c r="I395" s="265" t="s">
        <v>110</v>
      </c>
      <c r="J395" s="272" t="s">
        <v>2861</v>
      </c>
      <c r="K395" s="272"/>
      <c r="L395" s="273">
        <v>44589</v>
      </c>
      <c r="M395" s="265"/>
      <c r="N395" s="273">
        <v>44519</v>
      </c>
      <c r="O395" s="273">
        <v>44518</v>
      </c>
      <c r="P395" s="273">
        <v>44547</v>
      </c>
      <c r="Q395" s="265" t="s">
        <v>6</v>
      </c>
      <c r="R395" s="265" t="s">
        <v>2790</v>
      </c>
      <c r="W395" s="265"/>
      <c r="Y395" s="265"/>
      <c r="Z395" s="265"/>
      <c r="AA395" s="266" t="e">
        <f>VLOOKUP(功能_33[[#This Row],[User]],SKL放款!A:G,7,FALSE)</f>
        <v>#N/A</v>
      </c>
      <c r="AB395" s="273">
        <v>44533</v>
      </c>
      <c r="AC395" s="273" t="s">
        <v>168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44518</v>
      </c>
      <c r="AK395" s="273"/>
      <c r="AL395" s="273"/>
      <c r="AM395" s="266"/>
      <c r="AN395" s="273"/>
      <c r="AO395" s="265" t="s">
        <v>2604</v>
      </c>
      <c r="AR395" s="484" t="str">
        <f t="shared" si="77"/>
        <v>5-3</v>
      </c>
      <c r="AS395" s="486" t="str">
        <f t="shared" si="78"/>
        <v/>
      </c>
      <c r="AT395" s="488" t="str">
        <f t="shared" si="79"/>
        <v/>
      </c>
      <c r="AU395" s="490" t="str">
        <f t="shared" si="80"/>
        <v/>
      </c>
      <c r="AV395" s="492" t="str">
        <f t="shared" si="81"/>
        <v/>
      </c>
      <c r="AW395" s="494" t="str">
        <f t="shared" si="8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6"/>
      <c r="BD395" s="266" t="str">
        <f t="shared" si="73"/>
        <v/>
      </c>
      <c r="BE395" s="266" t="str">
        <f t="shared" si="74"/>
        <v/>
      </c>
      <c r="BF395" s="266" t="str">
        <f t="shared" si="75"/>
        <v/>
      </c>
      <c r="BG395" s="266" t="str">
        <f t="shared" si="76"/>
        <v>5-3</v>
      </c>
    </row>
    <row r="396" spans="3:59" ht="13.5" x14ac:dyDescent="0.3">
      <c r="C396" s="266" t="s">
        <v>69</v>
      </c>
      <c r="D396" s="408" t="s">
        <v>2452</v>
      </c>
      <c r="E396" s="265" t="s">
        <v>1063</v>
      </c>
      <c r="F396" s="252" t="s">
        <v>1064</v>
      </c>
      <c r="G396" s="266"/>
      <c r="H396" s="265" t="s">
        <v>110</v>
      </c>
      <c r="I396" s="265" t="s">
        <v>110</v>
      </c>
      <c r="J396" s="272" t="s">
        <v>2861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2790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2604</v>
      </c>
      <c r="AR396" s="484" t="str">
        <f t="shared" si="77"/>
        <v>5-3</v>
      </c>
      <c r="AS396" s="486" t="str">
        <f t="shared" si="78"/>
        <v/>
      </c>
      <c r="AT396" s="488" t="str">
        <f t="shared" si="79"/>
        <v/>
      </c>
      <c r="AU396" s="490" t="str">
        <f t="shared" si="80"/>
        <v/>
      </c>
      <c r="AV396" s="492" t="str">
        <f t="shared" si="81"/>
        <v/>
      </c>
      <c r="AW396" s="494" t="str">
        <f t="shared" si="8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6"/>
      <c r="BD396" s="266" t="str">
        <f t="shared" si="73"/>
        <v/>
      </c>
      <c r="BE396" s="266" t="str">
        <f t="shared" si="74"/>
        <v/>
      </c>
      <c r="BF396" s="266" t="str">
        <f t="shared" si="75"/>
        <v/>
      </c>
      <c r="BG396" s="266" t="str">
        <f t="shared" si="76"/>
        <v>5-3</v>
      </c>
    </row>
    <row r="397" spans="3:59" ht="13.5" x14ac:dyDescent="0.3">
      <c r="C397" s="266" t="s">
        <v>69</v>
      </c>
      <c r="D397" s="408" t="s">
        <v>2452</v>
      </c>
      <c r="E397" s="265" t="s">
        <v>1065</v>
      </c>
      <c r="F397" s="252" t="s">
        <v>1066</v>
      </c>
      <c r="G397" s="266"/>
      <c r="H397" s="265" t="s">
        <v>110</v>
      </c>
      <c r="I397" s="265" t="s">
        <v>110</v>
      </c>
      <c r="J397" s="272" t="s">
        <v>2861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2790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2604</v>
      </c>
      <c r="AR397" s="484" t="str">
        <f t="shared" si="77"/>
        <v>5-3</v>
      </c>
      <c r="AS397" s="486" t="str">
        <f t="shared" si="78"/>
        <v/>
      </c>
      <c r="AT397" s="488" t="str">
        <f t="shared" si="79"/>
        <v/>
      </c>
      <c r="AU397" s="490" t="str">
        <f t="shared" si="80"/>
        <v/>
      </c>
      <c r="AV397" s="492" t="str">
        <f t="shared" si="81"/>
        <v/>
      </c>
      <c r="AW397" s="494" t="str">
        <f t="shared" si="8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6"/>
      <c r="BD397" s="266" t="str">
        <f t="shared" si="73"/>
        <v/>
      </c>
      <c r="BE397" s="266" t="str">
        <f t="shared" si="74"/>
        <v/>
      </c>
      <c r="BF397" s="266" t="str">
        <f t="shared" si="75"/>
        <v/>
      </c>
      <c r="BG397" s="266" t="str">
        <f t="shared" si="76"/>
        <v>5-3</v>
      </c>
    </row>
    <row r="398" spans="3:59" ht="17" x14ac:dyDescent="0.3">
      <c r="C398" s="266" t="s">
        <v>69</v>
      </c>
      <c r="D398" s="408" t="s">
        <v>2476</v>
      </c>
      <c r="E398" s="265" t="s">
        <v>1070</v>
      </c>
      <c r="F398" s="252" t="s">
        <v>1071</v>
      </c>
      <c r="G398" s="266"/>
      <c r="H398" s="265" t="s">
        <v>110</v>
      </c>
      <c r="I398" s="265" t="s">
        <v>111</v>
      </c>
      <c r="J398" s="272" t="s">
        <v>2861</v>
      </c>
      <c r="K398" s="272"/>
      <c r="L398" s="273">
        <v>44582</v>
      </c>
      <c r="M398" s="265"/>
      <c r="N398" s="273">
        <v>44519</v>
      </c>
      <c r="O398" s="273">
        <v>44518</v>
      </c>
      <c r="P398" s="273">
        <v>44533</v>
      </c>
      <c r="Q398" s="265" t="s">
        <v>6</v>
      </c>
      <c r="R398" s="252" t="s">
        <v>2790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2394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558" t="s">
        <v>2793</v>
      </c>
      <c r="AP398" s="551" t="s">
        <v>2794</v>
      </c>
      <c r="AR398" s="484" t="str">
        <f t="shared" si="77"/>
        <v>5-2</v>
      </c>
      <c r="AS398" s="486" t="str">
        <f t="shared" si="78"/>
        <v/>
      </c>
      <c r="AT398" s="488" t="str">
        <f t="shared" si="79"/>
        <v/>
      </c>
      <c r="AU398" s="490" t="str">
        <f t="shared" si="80"/>
        <v/>
      </c>
      <c r="AV398" s="492" t="str">
        <f t="shared" si="81"/>
        <v/>
      </c>
      <c r="AW398" s="494" t="str">
        <f t="shared" si="82"/>
        <v/>
      </c>
      <c r="AX398" s="515" t="str">
        <f>IFERROR(VLOOKUP(功能_33[[#This Row],[功能代號]],SIT_FT_2021tmp!D:D,1,FALSE),"")</f>
        <v>L5910</v>
      </c>
      <c r="AY398" s="589">
        <v>44550</v>
      </c>
      <c r="AZ398" s="589">
        <v>44550</v>
      </c>
      <c r="BA398" s="515" t="s">
        <v>3007</v>
      </c>
      <c r="BB398" s="266" t="s">
        <v>3079</v>
      </c>
      <c r="BC398" s="596"/>
      <c r="BD398" s="265" t="str">
        <f t="shared" si="73"/>
        <v/>
      </c>
      <c r="BE398" s="265" t="str">
        <f t="shared" si="74"/>
        <v>5-2</v>
      </c>
      <c r="BF398" s="265" t="str">
        <f t="shared" si="75"/>
        <v/>
      </c>
      <c r="BG398" s="265" t="str">
        <f t="shared" si="76"/>
        <v/>
      </c>
    </row>
    <row r="399" spans="3:59" ht="17" x14ac:dyDescent="0.3">
      <c r="C399" s="266" t="s">
        <v>69</v>
      </c>
      <c r="D399" s="408" t="s">
        <v>2476</v>
      </c>
      <c r="E399" s="265" t="s">
        <v>1072</v>
      </c>
      <c r="F399" s="252" t="s">
        <v>1073</v>
      </c>
      <c r="G399" s="266"/>
      <c r="H399" s="265" t="s">
        <v>110</v>
      </c>
      <c r="I399" s="265" t="s">
        <v>111</v>
      </c>
      <c r="J399" s="272" t="s">
        <v>2861</v>
      </c>
      <c r="K399" s="272"/>
      <c r="L399" s="273">
        <v>44582</v>
      </c>
      <c r="M399" s="265"/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2790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2793</v>
      </c>
      <c r="AP399" s="550" t="s">
        <v>2794</v>
      </c>
      <c r="AR399" s="484" t="str">
        <f t="shared" si="77"/>
        <v>5-2</v>
      </c>
      <c r="AS399" s="486" t="str">
        <f t="shared" si="78"/>
        <v/>
      </c>
      <c r="AT399" s="488" t="str">
        <f t="shared" si="79"/>
        <v/>
      </c>
      <c r="AU399" s="490" t="str">
        <f t="shared" si="80"/>
        <v/>
      </c>
      <c r="AV399" s="492" t="str">
        <f t="shared" si="81"/>
        <v/>
      </c>
      <c r="AW399" s="494" t="str">
        <f t="shared" si="82"/>
        <v/>
      </c>
      <c r="AX399" s="515" t="str">
        <f>IFERROR(VLOOKUP(功能_33[[#This Row],[功能代號]],SIT_FT_2021tmp!D:D,1,FALSE),"")</f>
        <v>L5912</v>
      </c>
      <c r="AY399" s="589">
        <v>44550</v>
      </c>
      <c r="AZ399" s="589">
        <v>44550</v>
      </c>
      <c r="BA399" s="515" t="s">
        <v>3007</v>
      </c>
      <c r="BB399" s="266" t="s">
        <v>3079</v>
      </c>
      <c r="BC399" s="596"/>
      <c r="BD399" s="265" t="str">
        <f t="shared" si="73"/>
        <v/>
      </c>
      <c r="BE399" s="265" t="str">
        <f t="shared" si="74"/>
        <v>5-2</v>
      </c>
      <c r="BF399" s="265" t="str">
        <f t="shared" si="75"/>
        <v/>
      </c>
      <c r="BG399" s="265" t="str">
        <f t="shared" si="76"/>
        <v/>
      </c>
    </row>
    <row r="400" spans="3:59" ht="13.5" x14ac:dyDescent="0.3">
      <c r="C400" s="266" t="s">
        <v>70</v>
      </c>
      <c r="D400" s="408" t="s">
        <v>2466</v>
      </c>
      <c r="E400" s="265" t="s">
        <v>1019</v>
      </c>
      <c r="F400" s="266" t="s">
        <v>1020</v>
      </c>
      <c r="G400" s="266"/>
      <c r="H400" s="265" t="s">
        <v>166</v>
      </c>
      <c r="I400" s="265" t="s">
        <v>287</v>
      </c>
      <c r="J400" s="212" t="s">
        <v>2855</v>
      </c>
      <c r="K400" s="212"/>
      <c r="L400" s="273">
        <v>44565</v>
      </c>
      <c r="M400" s="273">
        <v>44565</v>
      </c>
      <c r="N400" s="273">
        <v>44397</v>
      </c>
      <c r="O400" s="273">
        <v>44397</v>
      </c>
      <c r="P400" s="273">
        <v>44402</v>
      </c>
      <c r="Q400" s="265" t="s">
        <v>2</v>
      </c>
      <c r="R400" s="252" t="s">
        <v>2790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44402</v>
      </c>
      <c r="AC400" s="273" t="s">
        <v>107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44397</v>
      </c>
      <c r="AK400" s="273"/>
      <c r="AL400" s="273"/>
      <c r="AM400" s="266"/>
      <c r="AN400" s="273">
        <v>44397</v>
      </c>
      <c r="AO400" s="265" t="s">
        <v>163</v>
      </c>
      <c r="AR400" s="484" t="str">
        <f t="shared" si="77"/>
        <v>6-7</v>
      </c>
      <c r="AS400" s="486" t="str">
        <f t="shared" si="78"/>
        <v/>
      </c>
      <c r="AT400" s="488" t="str">
        <f t="shared" si="79"/>
        <v/>
      </c>
      <c r="AU400" s="490" t="str">
        <f t="shared" si="80"/>
        <v/>
      </c>
      <c r="AV400" s="492" t="str">
        <f t="shared" si="81"/>
        <v/>
      </c>
      <c r="AW400" s="494" t="str">
        <f t="shared" si="82"/>
        <v/>
      </c>
      <c r="AX400" s="515" t="str">
        <f>IFERROR(VLOOKUP(功能_33[[#This Row],[功能代號]],SIT_FT_2021tmp!D:D,1,FALSE),"")</f>
        <v>L6751</v>
      </c>
      <c r="AY400" s="589">
        <v>44515</v>
      </c>
      <c r="AZ400" s="589">
        <v>44515</v>
      </c>
      <c r="BA400" s="515" t="s">
        <v>3007</v>
      </c>
      <c r="BB400" s="266" t="s">
        <v>3071</v>
      </c>
      <c r="BC400" s="596"/>
      <c r="BD400" s="265" t="str">
        <f t="shared" si="73"/>
        <v>6-7</v>
      </c>
      <c r="BE400" s="265" t="str">
        <f t="shared" si="74"/>
        <v/>
      </c>
      <c r="BF400" s="265" t="str">
        <f t="shared" si="75"/>
        <v/>
      </c>
      <c r="BG400" s="265" t="str">
        <f t="shared" si="76"/>
        <v/>
      </c>
    </row>
    <row r="401" spans="1:59" ht="13.5" x14ac:dyDescent="0.3">
      <c r="C401" s="266" t="s">
        <v>70</v>
      </c>
      <c r="D401" s="408" t="s">
        <v>2466</v>
      </c>
      <c r="E401" s="265" t="s">
        <v>986</v>
      </c>
      <c r="F401" s="266" t="s">
        <v>987</v>
      </c>
      <c r="G401" s="266"/>
      <c r="H401" s="265" t="s">
        <v>166</v>
      </c>
      <c r="I401" s="265" t="s">
        <v>287</v>
      </c>
      <c r="J401" s="212" t="s">
        <v>2855</v>
      </c>
      <c r="K401" s="212"/>
      <c r="L401" s="273">
        <v>44565</v>
      </c>
      <c r="M401" s="273">
        <v>44565</v>
      </c>
      <c r="N401" s="273">
        <v>44396</v>
      </c>
      <c r="O401" s="273">
        <v>44396</v>
      </c>
      <c r="P401" s="273">
        <v>44402</v>
      </c>
      <c r="Q401" s="265" t="s">
        <v>6</v>
      </c>
      <c r="R401" s="252" t="s">
        <v>2790</v>
      </c>
      <c r="T401" s="265">
        <v>1</v>
      </c>
      <c r="U401" s="265" t="s">
        <v>988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44396</v>
      </c>
      <c r="AK401" s="273"/>
      <c r="AL401" s="273"/>
      <c r="AM401" s="266"/>
      <c r="AN401" s="273">
        <v>44396</v>
      </c>
      <c r="AO401" s="277" t="s">
        <v>984</v>
      </c>
      <c r="AP401" s="278" t="s">
        <v>985</v>
      </c>
      <c r="AR401" s="484" t="str">
        <f t="shared" si="77"/>
        <v>6-7</v>
      </c>
      <c r="AS401" s="486" t="str">
        <f t="shared" si="78"/>
        <v/>
      </c>
      <c r="AT401" s="488" t="str">
        <f t="shared" si="79"/>
        <v/>
      </c>
      <c r="AU401" s="490" t="str">
        <f t="shared" si="80"/>
        <v/>
      </c>
      <c r="AV401" s="492" t="str">
        <f t="shared" si="81"/>
        <v/>
      </c>
      <c r="AW401" s="494" t="str">
        <f t="shared" si="82"/>
        <v/>
      </c>
      <c r="AX401" s="515" t="str">
        <f>IFERROR(VLOOKUP(功能_33[[#This Row],[功能代號]],SIT_FT_2021tmp!D:D,1,FALSE),"")</f>
        <v>L6752</v>
      </c>
      <c r="AY401" s="589">
        <v>44512</v>
      </c>
      <c r="AZ401" s="589">
        <v>44512</v>
      </c>
      <c r="BA401" s="515" t="s">
        <v>3007</v>
      </c>
      <c r="BB401" s="266" t="s">
        <v>3072</v>
      </c>
      <c r="BC401" s="596"/>
      <c r="BD401" s="265" t="str">
        <f t="shared" si="73"/>
        <v>6-7</v>
      </c>
      <c r="BE401" s="265" t="str">
        <f t="shared" si="74"/>
        <v/>
      </c>
      <c r="BF401" s="265" t="str">
        <f t="shared" si="75"/>
        <v/>
      </c>
      <c r="BG401" s="265" t="str">
        <f t="shared" si="76"/>
        <v/>
      </c>
    </row>
    <row r="402" spans="1:59" ht="13.5" x14ac:dyDescent="0.3">
      <c r="C402" s="266" t="s">
        <v>70</v>
      </c>
      <c r="D402" s="408" t="s">
        <v>2466</v>
      </c>
      <c r="E402" s="265" t="s">
        <v>1013</v>
      </c>
      <c r="F402" s="266" t="s">
        <v>1014</v>
      </c>
      <c r="G402" s="266"/>
      <c r="H402" s="265" t="s">
        <v>166</v>
      </c>
      <c r="I402" s="265" t="s">
        <v>287</v>
      </c>
      <c r="J402" s="212" t="s">
        <v>2855</v>
      </c>
      <c r="K402" s="212"/>
      <c r="L402" s="273">
        <v>44565</v>
      </c>
      <c r="M402" s="273">
        <v>44565</v>
      </c>
      <c r="N402" s="273">
        <v>44398</v>
      </c>
      <c r="O402" s="273">
        <v>44398</v>
      </c>
      <c r="P402" s="273">
        <v>44402</v>
      </c>
      <c r="Q402" s="265" t="s">
        <v>6</v>
      </c>
      <c r="R402" s="265" t="s">
        <v>145</v>
      </c>
      <c r="W402" s="265"/>
      <c r="Y402" s="265"/>
      <c r="Z402" s="265"/>
      <c r="AA402" s="266" t="str">
        <f>VLOOKUP(功能_33[[#This Row],[User]],SKL放款!A:G,7,FALSE)</f>
        <v>放款服務課</v>
      </c>
      <c r="AB402" s="273">
        <v>44402</v>
      </c>
      <c r="AC402" s="273" t="s">
        <v>107</v>
      </c>
      <c r="AD402" s="259">
        <v>44544</v>
      </c>
      <c r="AE402" s="259">
        <v>44544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44398</v>
      </c>
      <c r="AK402" s="273"/>
      <c r="AL402" s="273"/>
      <c r="AM402" s="266"/>
      <c r="AN402" s="273">
        <v>44398</v>
      </c>
      <c r="AO402" s="265" t="s">
        <v>163</v>
      </c>
      <c r="AR402" s="484" t="str">
        <f t="shared" si="77"/>
        <v>6-7</v>
      </c>
      <c r="AS402" s="486" t="str">
        <f t="shared" si="78"/>
        <v/>
      </c>
      <c r="AT402" s="488" t="str">
        <f t="shared" si="79"/>
        <v/>
      </c>
      <c r="AU402" s="490" t="str">
        <f t="shared" si="80"/>
        <v/>
      </c>
      <c r="AV402" s="492" t="str">
        <f t="shared" si="81"/>
        <v/>
      </c>
      <c r="AW402" s="494" t="str">
        <f t="shared" si="82"/>
        <v/>
      </c>
      <c r="AX402" s="515" t="str">
        <f>IFERROR(VLOOKUP(功能_33[[#This Row],[功能代號]],SIT_FT_2021tmp!D:D,1,FALSE),"")</f>
        <v>L6754</v>
      </c>
      <c r="AY402" s="589">
        <v>44515</v>
      </c>
      <c r="AZ402" s="589">
        <v>44515</v>
      </c>
      <c r="BA402" s="515" t="s">
        <v>3007</v>
      </c>
      <c r="BB402" s="266" t="s">
        <v>3071</v>
      </c>
      <c r="BC402" s="596"/>
      <c r="BD402" s="265" t="str">
        <f t="shared" si="73"/>
        <v>6-7</v>
      </c>
      <c r="BE402" s="265" t="str">
        <f t="shared" si="74"/>
        <v/>
      </c>
      <c r="BF402" s="265" t="str">
        <f t="shared" si="75"/>
        <v/>
      </c>
      <c r="BG402" s="265" t="str">
        <f t="shared" si="76"/>
        <v/>
      </c>
    </row>
    <row r="403" spans="1:59" ht="13.5" x14ac:dyDescent="0.3">
      <c r="A403" s="266"/>
      <c r="C403" s="266" t="s">
        <v>70</v>
      </c>
      <c r="D403" s="266" t="s">
        <v>2466</v>
      </c>
      <c r="E403" s="265" t="s">
        <v>510</v>
      </c>
      <c r="F403" s="266" t="s">
        <v>511</v>
      </c>
      <c r="G403" s="266"/>
      <c r="H403" s="265" t="s">
        <v>166</v>
      </c>
      <c r="I403" s="265" t="s">
        <v>287</v>
      </c>
      <c r="J403" s="212" t="s">
        <v>2855</v>
      </c>
      <c r="K403" s="212"/>
      <c r="L403" s="273">
        <v>44565</v>
      </c>
      <c r="M403" s="273">
        <v>44565</v>
      </c>
      <c r="N403" s="273">
        <v>44515</v>
      </c>
      <c r="O403" s="273">
        <v>44466</v>
      </c>
      <c r="P403" s="273">
        <f>IFERROR(IF(VLOOKUP(功能_33[[#This Row],[功能代號]],討論項目!A:H,8,FALSE)=0,"",VLOOKUP(功能_33[[#This Row],[功能代號]],討論項目!A:H,8,FALSE)),"")</f>
        <v>44475</v>
      </c>
      <c r="Q403" s="265" t="s">
        <v>6</v>
      </c>
      <c r="R403" s="265" t="s">
        <v>7</v>
      </c>
      <c r="W403" s="265"/>
      <c r="Y403" s="265"/>
      <c r="Z403" s="265"/>
      <c r="AA403" s="266" t="str">
        <f>VLOOKUP(功能_33[[#This Row],[User]],SKL放款!A:G,7,FALSE)</f>
        <v>放款推展課</v>
      </c>
      <c r="AB403" s="273">
        <v>44533</v>
      </c>
      <c r="AC403" s="273">
        <v>44533</v>
      </c>
      <c r="AD403" s="273">
        <v>44533</v>
      </c>
      <c r="AE403" s="273">
        <v>44533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44466</v>
      </c>
      <c r="AK403" s="273"/>
      <c r="AL403" s="273"/>
      <c r="AM403" s="266"/>
      <c r="AN403" s="273"/>
      <c r="AO403" s="277" t="s">
        <v>508</v>
      </c>
      <c r="AP403" s="278" t="s">
        <v>509</v>
      </c>
      <c r="AR403" s="484" t="str">
        <f t="shared" si="77"/>
        <v>6-7</v>
      </c>
      <c r="AS403" s="486" t="str">
        <f t="shared" si="78"/>
        <v/>
      </c>
      <c r="AT403" s="488" t="str">
        <f t="shared" si="79"/>
        <v/>
      </c>
      <c r="AU403" s="490" t="str">
        <f t="shared" si="80"/>
        <v/>
      </c>
      <c r="AV403" s="492" t="str">
        <f t="shared" si="81"/>
        <v/>
      </c>
      <c r="AW403" s="494" t="str">
        <f t="shared" si="82"/>
        <v/>
      </c>
      <c r="AX403" s="515" t="str">
        <f>IFERROR(VLOOKUP(功能_33[[#This Row],[功能代號]],SIT_FT_2021tmp!D:D,1,FALSE),"")</f>
        <v>L6755</v>
      </c>
      <c r="AY403" s="589">
        <v>44512</v>
      </c>
      <c r="AZ403" s="589">
        <v>44512</v>
      </c>
      <c r="BA403" s="515" t="s">
        <v>3007</v>
      </c>
      <c r="BB403" s="266" t="s">
        <v>3043</v>
      </c>
      <c r="BC403" s="596"/>
      <c r="BD403" s="265" t="str">
        <f t="shared" si="73"/>
        <v>6-7</v>
      </c>
      <c r="BE403" s="265" t="str">
        <f t="shared" si="74"/>
        <v/>
      </c>
      <c r="BF403" s="265" t="str">
        <f t="shared" si="75"/>
        <v/>
      </c>
      <c r="BG403" s="265" t="str">
        <f t="shared" si="76"/>
        <v/>
      </c>
    </row>
    <row r="404" spans="1:59" ht="13.5" x14ac:dyDescent="0.3">
      <c r="A404" s="266"/>
      <c r="B404" s="361"/>
      <c r="C404" s="266" t="s">
        <v>70</v>
      </c>
      <c r="D404" s="266" t="s">
        <v>2956</v>
      </c>
      <c r="E404" s="265" t="s">
        <v>2957</v>
      </c>
      <c r="F404" s="266" t="s">
        <v>2966</v>
      </c>
      <c r="G404" s="266" t="s">
        <v>3088</v>
      </c>
      <c r="H404" s="265" t="s">
        <v>2872</v>
      </c>
      <c r="I404" s="265" t="s">
        <v>2872</v>
      </c>
      <c r="J404" s="212"/>
      <c r="K404" s="212"/>
      <c r="L404" s="273">
        <v>44582</v>
      </c>
      <c r="M404" s="265"/>
      <c r="N404" s="273"/>
      <c r="O404" s="273"/>
      <c r="P404" s="273"/>
      <c r="Q404" s="265" t="s">
        <v>1</v>
      </c>
      <c r="R404" s="265" t="s">
        <v>2801</v>
      </c>
      <c r="W404" s="265"/>
      <c r="Y404" s="265"/>
      <c r="Z404" s="265"/>
      <c r="AA404" s="361" t="str">
        <f>VLOOKUP(功能_33[[#This Row],[User]],SKL放款!A:G,7,FALSE)</f>
        <v>放款服務課</v>
      </c>
      <c r="AB404" s="273"/>
      <c r="AC404" s="273"/>
      <c r="AD404" s="273"/>
      <c r="AE404" s="273"/>
      <c r="AF404" s="209"/>
      <c r="AG404" s="277" t="s">
        <v>508</v>
      </c>
      <c r="AH404" s="278" t="s">
        <v>509</v>
      </c>
      <c r="AI404" s="260"/>
      <c r="AJ404" s="260" t="str">
        <f>IFERROR(IF(VLOOKUP(功能_33[[#This Row],[功能代號]],E:T,11,FALSE)=0,"",VLOOKUP(功能_33[[#This Row],[功能代號]],E:T,11,FALSE)),"")</f>
        <v/>
      </c>
      <c r="AK404" s="260"/>
      <c r="AL404" s="260"/>
      <c r="AM404" s="361"/>
      <c r="AO404" s="265" t="s">
        <v>163</v>
      </c>
      <c r="AP404" s="584"/>
      <c r="AR404" s="537" t="str">
        <f t="shared" ref="AR404:AR405" si="83">IF(COUNTA(AF404)=1,LEFT(D404,3),"")</f>
        <v/>
      </c>
      <c r="AS404" s="486" t="str">
        <f t="shared" ref="AS404:AS405" si="84">IF(AND(COUNTA(O404)=1,COUNTA(P404)=1,COUNTA(AB404)=1,COUNTA(AE404)=1,COUNTA(AF404)=0),LEFT(D404,3),"")</f>
        <v/>
      </c>
      <c r="AT404" s="488" t="str">
        <f t="shared" ref="AT404:AT405" si="85">IF(AND(COUNTA(O404)=1,COUNTA(P404)=1,COUNTA(AB404)=1,COUNTA(AE404)=0,COUNTA(AF404)=0),LEFT(D404,3),"")</f>
        <v/>
      </c>
      <c r="AU404" s="490" t="str">
        <f t="shared" ref="AU404:AU405" si="86">IF(AND(COUNTA(P404)=0,COUNTA(AB404)=1),LEFT(D404,3),"")</f>
        <v/>
      </c>
      <c r="AV404" s="492" t="str">
        <f t="shared" ref="AV404:AV405" si="87">IF(AND(COUNTA(P404)=1,COUNTA(AB404)=0),LEFT(D404,3),"")</f>
        <v/>
      </c>
      <c r="AW404" s="494" t="str">
        <f t="shared" ref="AW404:AW405" si="88">IF(AND(COUNTA(P404)=0,COUNTA(AB404)=0),LEFT(D404,3),"")</f>
        <v>6-9</v>
      </c>
      <c r="AX404" s="515" t="str">
        <f>IFERROR(VLOOKUP(功能_33[[#This Row],[功能代號]],SIT_FT_2021tmp!D:D,1,FALSE),"")</f>
        <v/>
      </c>
      <c r="AY404" s="589">
        <f t="shared" ref="AY404:AY408" si="89">L404+7</f>
        <v>44589</v>
      </c>
      <c r="BA404" s="515" t="s">
        <v>2453</v>
      </c>
      <c r="BB404" s="266" t="s">
        <v>2453</v>
      </c>
      <c r="BC404" s="596"/>
      <c r="BD404" s="266" t="str">
        <f t="shared" si="73"/>
        <v/>
      </c>
      <c r="BE404" s="266" t="str">
        <f t="shared" si="74"/>
        <v/>
      </c>
      <c r="BF404" s="266" t="str">
        <f t="shared" si="75"/>
        <v/>
      </c>
      <c r="BG404" s="266" t="str">
        <f t="shared" si="76"/>
        <v>6-9</v>
      </c>
    </row>
    <row r="405" spans="1:59" ht="13.5" x14ac:dyDescent="0.3">
      <c r="A405" s="266"/>
      <c r="B405" s="361"/>
      <c r="C405" s="266" t="s">
        <v>70</v>
      </c>
      <c r="D405" s="266" t="s">
        <v>2956</v>
      </c>
      <c r="E405" s="265" t="s">
        <v>2958</v>
      </c>
      <c r="F405" s="266" t="s">
        <v>2962</v>
      </c>
      <c r="G405" s="266" t="s">
        <v>3089</v>
      </c>
      <c r="H405" s="265" t="s">
        <v>2872</v>
      </c>
      <c r="I405" s="265" t="s">
        <v>2872</v>
      </c>
      <c r="J405" s="212" t="s">
        <v>3128</v>
      </c>
      <c r="K405" s="272" t="s">
        <v>2836</v>
      </c>
      <c r="L405" s="273">
        <v>44582</v>
      </c>
      <c r="M405" s="265"/>
      <c r="N405" s="273"/>
      <c r="O405" s="273"/>
      <c r="P405" s="273" t="str">
        <f>IFERROR(IF(VLOOKUP(功能_33[[#This Row],[功能代號]],討論項目!A:H,8,FALSE)=0,"",VLOOKUP(功能_33[[#This Row],[功能代號]],討論項目!A:H,8,FALSE)),"")</f>
        <v/>
      </c>
      <c r="Q405" s="265" t="s">
        <v>1</v>
      </c>
      <c r="R405" s="265" t="s">
        <v>2801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585">
        <v>44578</v>
      </c>
      <c r="AG405" s="260"/>
      <c r="AH405" s="260"/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266" t="s">
        <v>163</v>
      </c>
      <c r="AR405" s="537" t="str">
        <f t="shared" si="83"/>
        <v>6-9</v>
      </c>
      <c r="AS405" s="486" t="str">
        <f t="shared" si="84"/>
        <v/>
      </c>
      <c r="AT405" s="488" t="str">
        <f t="shared" si="85"/>
        <v/>
      </c>
      <c r="AU405" s="490" t="str">
        <f t="shared" si="86"/>
        <v/>
      </c>
      <c r="AV405" s="492" t="str">
        <f t="shared" si="87"/>
        <v>6-9</v>
      </c>
      <c r="AW405" s="494" t="str">
        <f t="shared" si="88"/>
        <v/>
      </c>
      <c r="AX405" s="515" t="str">
        <f>IFERROR(VLOOKUP(功能_33[[#This Row],[功能代號]],SIT_FT_2021tmp!D:D,1,FALSE),"")</f>
        <v/>
      </c>
      <c r="AY405" s="589">
        <f t="shared" si="89"/>
        <v>44589</v>
      </c>
      <c r="BA405" s="515" t="s">
        <v>2453</v>
      </c>
      <c r="BB405" s="266" t="s">
        <v>2453</v>
      </c>
      <c r="BC405" s="596"/>
      <c r="BD405" s="266" t="str">
        <f t="shared" si="73"/>
        <v/>
      </c>
      <c r="BE405" s="266" t="str">
        <f t="shared" si="74"/>
        <v/>
      </c>
      <c r="BF405" s="266" t="str">
        <f t="shared" si="75"/>
        <v/>
      </c>
      <c r="BG405" s="266" t="str">
        <f t="shared" si="76"/>
        <v>6-9</v>
      </c>
    </row>
    <row r="406" spans="1:59" ht="13.5" x14ac:dyDescent="0.3">
      <c r="A406" s="266"/>
      <c r="B406" s="361"/>
      <c r="C406" s="266" t="s">
        <v>70</v>
      </c>
      <c r="D406" s="266" t="s">
        <v>2956</v>
      </c>
      <c r="E406" s="265" t="s">
        <v>2959</v>
      </c>
      <c r="F406" s="266" t="s">
        <v>2963</v>
      </c>
      <c r="G406" s="266" t="s">
        <v>3090</v>
      </c>
      <c r="H406" s="265" t="s">
        <v>2872</v>
      </c>
      <c r="I406" s="265" t="s">
        <v>2872</v>
      </c>
      <c r="J406" s="212"/>
      <c r="K406" s="212"/>
      <c r="L406" s="273">
        <v>44582</v>
      </c>
      <c r="M406" s="265"/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2801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209"/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584"/>
      <c r="AR406" s="537" t="str">
        <f>IF(COUNTA(AF406)=1,LEFT(D406,3),"")</f>
        <v/>
      </c>
      <c r="AS406" s="486" t="str">
        <f>IF(AND(COUNTA(O406)=1,COUNTA(P406)=1,COUNTA(AB406)=1,COUNTA(AE406)=1,COUNTA(AF406)=0),LEFT(D406,3),"")</f>
        <v/>
      </c>
      <c r="AT406" s="488" t="str">
        <f>IF(AND(COUNTA(O406)=1,COUNTA(P406)=1,COUNTA(AB406)=1,COUNTA(AE406)=0,COUNTA(AF406)=0),LEFT(D406,3),"")</f>
        <v/>
      </c>
      <c r="AU406" s="490" t="str">
        <f>IF(AND(COUNTA(P406)=0,COUNTA(AB406)=1),LEFT(D406,3),"")</f>
        <v/>
      </c>
      <c r="AV406" s="492" t="str">
        <f>IF(AND(COUNTA(P406)=1,COUNTA(AB406)=0),LEFT(D406,3),"")</f>
        <v>6-9</v>
      </c>
      <c r="AW406" s="494" t="str">
        <f>IF(AND(COUNTA(P406)=0,COUNTA(AB406)=0),LEFT(D406,3),"")</f>
        <v/>
      </c>
      <c r="AX406" s="515" t="str">
        <f>IFERROR(VLOOKUP(功能_33[[#This Row],[功能代號]],SIT_FT_2021tmp!D:D,1,FALSE),"")</f>
        <v/>
      </c>
      <c r="AY406" s="589">
        <f t="shared" si="89"/>
        <v>44589</v>
      </c>
      <c r="BA406" s="515" t="s">
        <v>2453</v>
      </c>
      <c r="BB406" s="266" t="s">
        <v>2453</v>
      </c>
      <c r="BC406" s="596"/>
      <c r="BD406" s="266" t="str">
        <f t="shared" si="73"/>
        <v/>
      </c>
      <c r="BE406" s="266" t="str">
        <f t="shared" si="74"/>
        <v/>
      </c>
      <c r="BF406" s="266" t="str">
        <f t="shared" si="75"/>
        <v/>
      </c>
      <c r="BG406" s="266" t="str">
        <f t="shared" si="76"/>
        <v>6-9</v>
      </c>
    </row>
    <row r="407" spans="1:59" ht="13.5" x14ac:dyDescent="0.3">
      <c r="A407" s="266"/>
      <c r="B407" s="361"/>
      <c r="C407" s="266" t="s">
        <v>70</v>
      </c>
      <c r="D407" s="266" t="s">
        <v>2956</v>
      </c>
      <c r="E407" s="265" t="s">
        <v>2960</v>
      </c>
      <c r="F407" s="266" t="s">
        <v>2964</v>
      </c>
      <c r="G407" s="266" t="s">
        <v>3091</v>
      </c>
      <c r="H407" s="265" t="s">
        <v>2872</v>
      </c>
      <c r="I407" s="265" t="s">
        <v>287</v>
      </c>
      <c r="J407" s="212"/>
      <c r="K407" s="212"/>
      <c r="L407" s="273">
        <v>44582</v>
      </c>
      <c r="M407" s="265"/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2801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89"/>
        <v>44589</v>
      </c>
      <c r="BA407" s="515" t="s">
        <v>2453</v>
      </c>
      <c r="BB407" s="266" t="s">
        <v>2453</v>
      </c>
      <c r="BC407" s="596"/>
      <c r="BD407" s="266" t="str">
        <f t="shared" si="73"/>
        <v/>
      </c>
      <c r="BE407" s="266" t="str">
        <f t="shared" si="74"/>
        <v/>
      </c>
      <c r="BF407" s="266" t="str">
        <f t="shared" si="75"/>
        <v/>
      </c>
      <c r="BG407" s="266" t="str">
        <f t="shared" si="76"/>
        <v>6-9</v>
      </c>
    </row>
    <row r="408" spans="1:59" ht="13.5" x14ac:dyDescent="0.3">
      <c r="A408" s="266"/>
      <c r="B408" s="361"/>
      <c r="C408" s="266" t="s">
        <v>70</v>
      </c>
      <c r="D408" s="266" t="s">
        <v>2956</v>
      </c>
      <c r="E408" s="265" t="s">
        <v>2961</v>
      </c>
      <c r="F408" s="266" t="s">
        <v>2965</v>
      </c>
      <c r="G408" s="266" t="s">
        <v>3092</v>
      </c>
      <c r="H408" s="265" t="s">
        <v>2872</v>
      </c>
      <c r="I408" s="265" t="s">
        <v>2872</v>
      </c>
      <c r="J408" s="212" t="s">
        <v>3128</v>
      </c>
      <c r="K408" s="272" t="s">
        <v>2836</v>
      </c>
      <c r="L408" s="273">
        <v>44582</v>
      </c>
      <c r="M408" s="265"/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2801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585">
        <v>44578</v>
      </c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266" t="s">
        <v>163</v>
      </c>
      <c r="AR408" s="537" t="str">
        <f>IF(COUNTA(AF408)=1,LEFT(D408,3),"")</f>
        <v>6-9</v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89"/>
        <v>44589</v>
      </c>
      <c r="BA408" s="515" t="s">
        <v>2453</v>
      </c>
      <c r="BB408" s="266" t="s">
        <v>2453</v>
      </c>
      <c r="BC408" s="596"/>
      <c r="BD408" s="266" t="str">
        <f t="shared" si="73"/>
        <v/>
      </c>
      <c r="BE408" s="266" t="str">
        <f t="shared" si="74"/>
        <v/>
      </c>
      <c r="BF408" s="266" t="str">
        <f t="shared" si="75"/>
        <v/>
      </c>
      <c r="BG408" s="266" t="str">
        <f t="shared" si="76"/>
        <v>6-9</v>
      </c>
    </row>
    <row r="409" spans="1:59" ht="13.5" x14ac:dyDescent="0.3">
      <c r="A409" s="266"/>
      <c r="C409" s="266" t="s">
        <v>72</v>
      </c>
      <c r="D409" s="266" t="s">
        <v>890</v>
      </c>
      <c r="E409" s="265" t="s">
        <v>894</v>
      </c>
      <c r="F409" s="266" t="s">
        <v>895</v>
      </c>
      <c r="G409" s="266"/>
      <c r="H409" s="265" t="s">
        <v>166</v>
      </c>
      <c r="I409" s="265" t="s">
        <v>287</v>
      </c>
      <c r="J409" s="212" t="s">
        <v>2843</v>
      </c>
      <c r="K409" s="212"/>
      <c r="L409" s="273">
        <v>44579</v>
      </c>
      <c r="M409" s="273">
        <v>44572</v>
      </c>
      <c r="N409" s="273">
        <v>44502</v>
      </c>
      <c r="O409" s="273">
        <v>44503</v>
      </c>
      <c r="P409" s="273">
        <v>44503</v>
      </c>
      <c r="Q409" s="265" t="s">
        <v>1</v>
      </c>
      <c r="R409" s="265" t="s">
        <v>19</v>
      </c>
      <c r="S409" s="252" t="s">
        <v>893</v>
      </c>
      <c r="W409" s="265"/>
      <c r="Y409" s="265"/>
      <c r="Z409" s="265"/>
      <c r="AA409" s="266" t="str">
        <f>VLOOKUP(功能_33[[#This Row],[User]],SKL放款!A:G,7,FALSE)</f>
        <v>放款審查課</v>
      </c>
      <c r="AB409" s="273">
        <v>44533</v>
      </c>
      <c r="AC409" s="273" t="s">
        <v>168</v>
      </c>
      <c r="AD409" s="273">
        <v>44526</v>
      </c>
      <c r="AE409" s="273">
        <v>44526</v>
      </c>
      <c r="AF409" s="209">
        <v>44546</v>
      </c>
      <c r="AG409" s="273"/>
      <c r="AH409" s="273"/>
      <c r="AI409" s="323"/>
      <c r="AJ409" s="273">
        <f>IFERROR(IF(VLOOKUP(功能_33[[#This Row],[功能代號]],E:T,11,FALSE)=0,"",VLOOKUP(功能_33[[#This Row],[功能代號]],E:T,11,FALSE)),"")</f>
        <v>44503</v>
      </c>
      <c r="AK409" s="273"/>
      <c r="AL409" s="273"/>
      <c r="AM409" s="266"/>
      <c r="AN409" s="273"/>
      <c r="AO409" s="265" t="s">
        <v>163</v>
      </c>
      <c r="AR409" s="484" t="str">
        <f t="shared" si="77"/>
        <v>8-1</v>
      </c>
      <c r="AS409" s="486" t="str">
        <f t="shared" si="78"/>
        <v/>
      </c>
      <c r="AT409" s="488" t="str">
        <f t="shared" si="79"/>
        <v/>
      </c>
      <c r="AU409" s="490" t="str">
        <f t="shared" si="80"/>
        <v/>
      </c>
      <c r="AV409" s="492" t="str">
        <f t="shared" si="81"/>
        <v/>
      </c>
      <c r="AW409" s="494" t="str">
        <f t="shared" si="82"/>
        <v/>
      </c>
      <c r="AX409" s="515" t="str">
        <f>IFERROR(VLOOKUP(功能_33[[#This Row],[功能代號]],SIT_FT_2021tmp!D:D,1,FALSE),"")</f>
        <v>L8100</v>
      </c>
      <c r="AY409" s="589">
        <v>44540</v>
      </c>
      <c r="AZ409" s="589">
        <v>44540</v>
      </c>
      <c r="BA409" s="515" t="s">
        <v>3007</v>
      </c>
      <c r="BB409" s="266" t="s">
        <v>3039</v>
      </c>
      <c r="BC409" s="596"/>
      <c r="BD409" s="265" t="str">
        <f t="shared" si="73"/>
        <v>8-1</v>
      </c>
      <c r="BE409" s="265" t="str">
        <f t="shared" si="74"/>
        <v/>
      </c>
      <c r="BF409" s="265" t="str">
        <f t="shared" si="75"/>
        <v/>
      </c>
      <c r="BG409" s="265" t="str">
        <f t="shared" si="76"/>
        <v/>
      </c>
    </row>
    <row r="410" spans="1:59" ht="13.5" x14ac:dyDescent="0.3">
      <c r="C410" s="266" t="s">
        <v>72</v>
      </c>
      <c r="D410" s="266" t="s">
        <v>2778</v>
      </c>
      <c r="E410" s="265" t="s">
        <v>909</v>
      </c>
      <c r="F410" s="266" t="s">
        <v>910</v>
      </c>
      <c r="G410" s="266"/>
      <c r="H410" s="265" t="s">
        <v>166</v>
      </c>
      <c r="I410" s="265" t="s">
        <v>287</v>
      </c>
      <c r="J410" s="272" t="s">
        <v>2771</v>
      </c>
      <c r="K410" s="272"/>
      <c r="L410" s="273">
        <v>44578</v>
      </c>
      <c r="M410" s="273">
        <v>44573</v>
      </c>
      <c r="N410" s="273">
        <v>44498</v>
      </c>
      <c r="O410" s="273">
        <v>44498</v>
      </c>
      <c r="P410" s="273">
        <v>44498</v>
      </c>
      <c r="Q410" s="265" t="s">
        <v>1</v>
      </c>
      <c r="R410" s="265" t="s">
        <v>15</v>
      </c>
      <c r="W410" s="265"/>
      <c r="Y410" s="265"/>
      <c r="Z410" s="265"/>
      <c r="AA410" s="266" t="str">
        <f>VLOOKUP(功能_33[[#This Row],[User]],SKL放款!A:G,7,FALSE)</f>
        <v>放款服務課</v>
      </c>
      <c r="AB410" s="273">
        <v>44533</v>
      </c>
      <c r="AC410" s="273" t="s">
        <v>2394</v>
      </c>
      <c r="AD410" s="209" t="s">
        <v>2697</v>
      </c>
      <c r="AE410" s="273">
        <v>44544</v>
      </c>
      <c r="AF410" s="209">
        <v>44544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44498</v>
      </c>
      <c r="AK410" s="273"/>
      <c r="AL410" s="273"/>
      <c r="AM410" s="266"/>
      <c r="AN410" s="273"/>
      <c r="AO410" s="265" t="s">
        <v>163</v>
      </c>
      <c r="AR410" s="484" t="str">
        <f t="shared" si="77"/>
        <v>8-2</v>
      </c>
      <c r="AS410" s="486" t="str">
        <f t="shared" si="78"/>
        <v/>
      </c>
      <c r="AT410" s="488" t="str">
        <f t="shared" si="79"/>
        <v/>
      </c>
      <c r="AU410" s="490" t="str">
        <f t="shared" si="80"/>
        <v/>
      </c>
      <c r="AV410" s="492" t="str">
        <f t="shared" si="81"/>
        <v/>
      </c>
      <c r="AW410" s="494" t="str">
        <f t="shared" si="82"/>
        <v/>
      </c>
      <c r="AX410" s="515" t="str">
        <f>IFERROR(VLOOKUP(功能_33[[#This Row],[功能代號]],SIT_FT_2021tmp!D:D,1,FALSE),"")</f>
        <v/>
      </c>
      <c r="AY410" s="589">
        <f t="shared" ref="AY410:AY411" si="90">L410+7</f>
        <v>44585</v>
      </c>
      <c r="BA410" s="515" t="s">
        <v>2453</v>
      </c>
      <c r="BB410" s="266" t="s">
        <v>2453</v>
      </c>
      <c r="BC410" s="596"/>
      <c r="BD410" s="266" t="str">
        <f t="shared" si="73"/>
        <v/>
      </c>
      <c r="BE410" s="266" t="str">
        <f t="shared" si="74"/>
        <v/>
      </c>
      <c r="BF410" s="266" t="str">
        <f t="shared" si="75"/>
        <v>8-2</v>
      </c>
      <c r="BG410" s="266" t="str">
        <f t="shared" si="76"/>
        <v/>
      </c>
    </row>
    <row r="411" spans="1:59" ht="13.5" x14ac:dyDescent="0.3">
      <c r="C411" s="266" t="s">
        <v>72</v>
      </c>
      <c r="D411" s="266" t="s">
        <v>908</v>
      </c>
      <c r="E411" s="265" t="s">
        <v>911</v>
      </c>
      <c r="F411" s="266" t="s">
        <v>912</v>
      </c>
      <c r="G411" s="266"/>
      <c r="H411" s="265" t="s">
        <v>166</v>
      </c>
      <c r="I411" s="265" t="s">
        <v>287</v>
      </c>
      <c r="J411" s="272" t="s">
        <v>2771</v>
      </c>
      <c r="K411" s="272"/>
      <c r="L411" s="273">
        <v>44578</v>
      </c>
      <c r="M411" s="273">
        <v>44572</v>
      </c>
      <c r="N411" s="273">
        <v>44498</v>
      </c>
      <c r="O411" s="273">
        <v>44498</v>
      </c>
      <c r="P411" s="273">
        <v>44533</v>
      </c>
      <c r="Q411" s="265" t="s">
        <v>6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2677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77" t="s">
        <v>913</v>
      </c>
      <c r="AP411" s="278" t="s">
        <v>914</v>
      </c>
      <c r="AR411" s="484" t="str">
        <f t="shared" si="77"/>
        <v>8-2</v>
      </c>
      <c r="AS411" s="486" t="str">
        <f t="shared" si="78"/>
        <v/>
      </c>
      <c r="AT411" s="488" t="str">
        <f t="shared" si="79"/>
        <v/>
      </c>
      <c r="AU411" s="490" t="str">
        <f t="shared" si="80"/>
        <v/>
      </c>
      <c r="AV411" s="492" t="str">
        <f t="shared" si="81"/>
        <v/>
      </c>
      <c r="AW411" s="494" t="str">
        <f t="shared" si="82"/>
        <v/>
      </c>
      <c r="AX411" s="515" t="str">
        <f>IFERROR(VLOOKUP(功能_33[[#This Row],[功能代號]],SIT_FT_2021tmp!D:D,1,FALSE),"")</f>
        <v/>
      </c>
      <c r="AY411" s="589">
        <f t="shared" si="90"/>
        <v>44585</v>
      </c>
      <c r="BA411" s="515" t="s">
        <v>2453</v>
      </c>
      <c r="BB411" s="266" t="s">
        <v>2453</v>
      </c>
      <c r="BC411" s="596"/>
      <c r="BD411" s="266" t="str">
        <f t="shared" si="73"/>
        <v/>
      </c>
      <c r="BE411" s="266" t="str">
        <f t="shared" si="74"/>
        <v/>
      </c>
      <c r="BF411" s="266" t="str">
        <f t="shared" si="75"/>
        <v>8-2</v>
      </c>
      <c r="BG411" s="266" t="str">
        <f t="shared" si="76"/>
        <v/>
      </c>
    </row>
    <row r="412" spans="1:59" ht="13.5" x14ac:dyDescent="0.3">
      <c r="C412" s="266" t="s">
        <v>72</v>
      </c>
      <c r="D412" s="266" t="s">
        <v>908</v>
      </c>
      <c r="E412" s="265" t="s">
        <v>915</v>
      </c>
      <c r="F412" s="266" t="s">
        <v>916</v>
      </c>
      <c r="G412" s="266"/>
      <c r="H412" s="265" t="s">
        <v>166</v>
      </c>
      <c r="I412" s="265" t="s">
        <v>287</v>
      </c>
      <c r="J412" s="272" t="s">
        <v>3104</v>
      </c>
      <c r="K412" s="607" t="s">
        <v>3108</v>
      </c>
      <c r="L412" s="273">
        <v>44578</v>
      </c>
      <c r="M412" s="273">
        <v>44574</v>
      </c>
      <c r="N412" s="273">
        <v>44498</v>
      </c>
      <c r="O412" s="273">
        <v>44498</v>
      </c>
      <c r="P412" s="273">
        <v>44533</v>
      </c>
      <c r="Q412" s="265" t="s">
        <v>1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2677</v>
      </c>
      <c r="AE412" s="273">
        <v>44544</v>
      </c>
      <c r="AF412" s="209" t="s">
        <v>3116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65" t="s">
        <v>163</v>
      </c>
      <c r="AR412" s="484" t="str">
        <f t="shared" si="77"/>
        <v>8-2</v>
      </c>
      <c r="AS412" s="486" t="str">
        <f t="shared" si="78"/>
        <v/>
      </c>
      <c r="AT412" s="488" t="str">
        <f t="shared" si="79"/>
        <v/>
      </c>
      <c r="AU412" s="490" t="str">
        <f t="shared" si="80"/>
        <v/>
      </c>
      <c r="AV412" s="492" t="str">
        <f t="shared" si="81"/>
        <v/>
      </c>
      <c r="AW412" s="494" t="str">
        <f t="shared" si="82"/>
        <v/>
      </c>
      <c r="AX412" s="515" t="str">
        <f>IFERROR(VLOOKUP(功能_33[[#This Row],[功能代號]],SIT_FT_2021tmp!D:D,1,FALSE),"")</f>
        <v>L8924</v>
      </c>
      <c r="AY412" s="589">
        <v>44559</v>
      </c>
      <c r="AZ412" s="589">
        <v>44559</v>
      </c>
      <c r="BA412" s="515" t="s">
        <v>3080</v>
      </c>
      <c r="BB412" s="266" t="s">
        <v>3049</v>
      </c>
      <c r="BC412" s="596"/>
      <c r="BD412" s="265" t="str">
        <f t="shared" si="73"/>
        <v>8-2</v>
      </c>
      <c r="BE412" s="265" t="str">
        <f t="shared" si="74"/>
        <v/>
      </c>
      <c r="BF412" s="265" t="str">
        <f t="shared" si="75"/>
        <v/>
      </c>
      <c r="BG412" s="265" t="str">
        <f t="shared" si="76"/>
        <v/>
      </c>
    </row>
    <row r="413" spans="1:59" ht="13.5" x14ac:dyDescent="0.3">
      <c r="C413" s="266" t="s">
        <v>72</v>
      </c>
      <c r="D413" s="266" t="s">
        <v>908</v>
      </c>
      <c r="E413" s="265" t="s">
        <v>2757</v>
      </c>
      <c r="F413" s="266" t="s">
        <v>2758</v>
      </c>
      <c r="G413" s="266" t="s">
        <v>2759</v>
      </c>
      <c r="H413" s="265" t="s">
        <v>166</v>
      </c>
      <c r="I413" s="265" t="s">
        <v>287</v>
      </c>
      <c r="J413" s="272" t="s">
        <v>2771</v>
      </c>
      <c r="K413" s="272"/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73">
        <v>44544</v>
      </c>
      <c r="AE413" s="273">
        <v>44544</v>
      </c>
      <c r="AF413" s="209">
        <v>44544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R413" s="484" t="str">
        <f t="shared" si="77"/>
        <v>8-2</v>
      </c>
      <c r="AS413" s="486" t="str">
        <f t="shared" si="78"/>
        <v/>
      </c>
      <c r="AT413" s="488" t="str">
        <f t="shared" si="79"/>
        <v/>
      </c>
      <c r="AU413" s="490" t="str">
        <f t="shared" si="80"/>
        <v/>
      </c>
      <c r="AV413" s="492" t="str">
        <f t="shared" si="81"/>
        <v/>
      </c>
      <c r="AW413" s="494" t="str">
        <f t="shared" si="82"/>
        <v/>
      </c>
      <c r="AX413" s="515" t="str">
        <f>IFERROR(VLOOKUP(功能_33[[#This Row],[功能代號]],SIT_FT_2021tmp!D:D,1,FALSE),"")</f>
        <v>L8925</v>
      </c>
      <c r="AY413" s="589">
        <v>44559</v>
      </c>
      <c r="AZ413" s="589">
        <v>44559</v>
      </c>
      <c r="BA413" s="515" t="s">
        <v>3080</v>
      </c>
      <c r="BB413" s="266" t="s">
        <v>3049</v>
      </c>
      <c r="BC413" s="596"/>
      <c r="BD413" s="265" t="str">
        <f t="shared" si="73"/>
        <v>8-2</v>
      </c>
      <c r="BE413" s="265" t="str">
        <f t="shared" si="74"/>
        <v/>
      </c>
      <c r="BF413" s="265" t="str">
        <f t="shared" si="75"/>
        <v/>
      </c>
      <c r="BG413" s="265" t="str">
        <f t="shared" si="76"/>
        <v/>
      </c>
    </row>
    <row r="414" spans="1:59" ht="13.5" x14ac:dyDescent="0.3">
      <c r="C414" s="266" t="s">
        <v>72</v>
      </c>
      <c r="D414" s="266" t="s">
        <v>908</v>
      </c>
      <c r="E414" s="265" t="s">
        <v>917</v>
      </c>
      <c r="F414" s="266" t="s">
        <v>918</v>
      </c>
      <c r="G414" s="266"/>
      <c r="H414" s="265" t="s">
        <v>166</v>
      </c>
      <c r="I414" s="265" t="s">
        <v>287</v>
      </c>
      <c r="J414" s="272" t="s">
        <v>2771</v>
      </c>
      <c r="K414" s="272"/>
      <c r="L414" s="273">
        <v>44578</v>
      </c>
      <c r="M414" s="273">
        <v>44572</v>
      </c>
      <c r="N414" s="273">
        <v>44498</v>
      </c>
      <c r="O414" s="273">
        <v>44498</v>
      </c>
      <c r="P414" s="273">
        <v>44537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44537</v>
      </c>
      <c r="AC414" s="273" t="s">
        <v>2394</v>
      </c>
      <c r="AD414" s="209" t="s">
        <v>2677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2762</v>
      </c>
      <c r="AP414" s="262" t="s">
        <v>919</v>
      </c>
      <c r="AR414" s="484" t="str">
        <f t="shared" si="77"/>
        <v>8-2</v>
      </c>
      <c r="AS414" s="486" t="str">
        <f t="shared" si="78"/>
        <v/>
      </c>
      <c r="AT414" s="488" t="str">
        <f t="shared" si="79"/>
        <v/>
      </c>
      <c r="AU414" s="490" t="str">
        <f t="shared" si="80"/>
        <v/>
      </c>
      <c r="AV414" s="492" t="str">
        <f t="shared" si="81"/>
        <v/>
      </c>
      <c r="AW414" s="494" t="str">
        <f t="shared" si="82"/>
        <v/>
      </c>
      <c r="AX414" s="515" t="str">
        <f>IFERROR(VLOOKUP(功能_33[[#This Row],[功能代號]],SIT_FT_2021tmp!D:D,1,FALSE),"")</f>
        <v/>
      </c>
      <c r="AY414" s="589">
        <f t="shared" ref="AY414:AY416" si="91">L414+7</f>
        <v>44585</v>
      </c>
      <c r="BA414" s="515" t="s">
        <v>2453</v>
      </c>
      <c r="BB414" s="266" t="s">
        <v>2453</v>
      </c>
      <c r="BC414" s="596"/>
      <c r="BD414" s="266" t="str">
        <f t="shared" si="73"/>
        <v/>
      </c>
      <c r="BE414" s="266" t="str">
        <f t="shared" si="74"/>
        <v/>
      </c>
      <c r="BF414" s="266" t="str">
        <f t="shared" si="75"/>
        <v>8-2</v>
      </c>
      <c r="BG414" s="266" t="str">
        <f t="shared" si="76"/>
        <v/>
      </c>
    </row>
    <row r="415" spans="1:59" ht="13.5" x14ac:dyDescent="0.3">
      <c r="C415" s="266" t="s">
        <v>72</v>
      </c>
      <c r="D415" s="266" t="s">
        <v>908</v>
      </c>
      <c r="E415" s="265" t="s">
        <v>920</v>
      </c>
      <c r="F415" s="266" t="s">
        <v>921</v>
      </c>
      <c r="G415" s="266"/>
      <c r="H415" s="265" t="s">
        <v>166</v>
      </c>
      <c r="I415" s="265" t="s">
        <v>287</v>
      </c>
      <c r="J415" s="272" t="s">
        <v>2771</v>
      </c>
      <c r="K415" s="272"/>
      <c r="L415" s="273">
        <v>44578</v>
      </c>
      <c r="M415" s="273">
        <v>44573</v>
      </c>
      <c r="N415" s="273">
        <v>44498</v>
      </c>
      <c r="O415" s="273">
        <v>44498</v>
      </c>
      <c r="P415" s="273">
        <v>44498</v>
      </c>
      <c r="Q415" s="265" t="s">
        <v>6</v>
      </c>
      <c r="R415" s="265" t="s">
        <v>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44533</v>
      </c>
      <c r="AC415" s="273" t="s">
        <v>168</v>
      </c>
      <c r="AD415" s="273">
        <v>44498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77" t="s">
        <v>922</v>
      </c>
      <c r="AP415" s="278" t="s">
        <v>923</v>
      </c>
      <c r="AR415" s="484" t="str">
        <f t="shared" si="77"/>
        <v>8-2</v>
      </c>
      <c r="AS415" s="486" t="str">
        <f t="shared" si="78"/>
        <v/>
      </c>
      <c r="AT415" s="488" t="str">
        <f t="shared" si="79"/>
        <v/>
      </c>
      <c r="AU415" s="490" t="str">
        <f t="shared" si="80"/>
        <v/>
      </c>
      <c r="AV415" s="492" t="str">
        <f t="shared" si="81"/>
        <v/>
      </c>
      <c r="AW415" s="494" t="str">
        <f t="shared" si="82"/>
        <v/>
      </c>
      <c r="AX415" s="515" t="str">
        <f>IFERROR(VLOOKUP(功能_33[[#This Row],[功能代號]],SIT_FT_2021tmp!D:D,1,FALSE),"")</f>
        <v/>
      </c>
      <c r="AY415" s="589">
        <f t="shared" si="91"/>
        <v>44585</v>
      </c>
      <c r="BA415" s="515" t="s">
        <v>2453</v>
      </c>
      <c r="BB415" s="266" t="s">
        <v>2453</v>
      </c>
      <c r="BC415" s="596"/>
      <c r="BD415" s="266" t="str">
        <f t="shared" si="73"/>
        <v/>
      </c>
      <c r="BE415" s="266" t="str">
        <f t="shared" si="74"/>
        <v/>
      </c>
      <c r="BF415" s="266" t="str">
        <f t="shared" si="75"/>
        <v>8-2</v>
      </c>
      <c r="BG415" s="266" t="str">
        <f t="shared" si="76"/>
        <v/>
      </c>
    </row>
    <row r="416" spans="1:59" ht="13.5" x14ac:dyDescent="0.3">
      <c r="C416" s="266" t="s">
        <v>72</v>
      </c>
      <c r="D416" s="266" t="s">
        <v>908</v>
      </c>
      <c r="E416" s="265" t="s">
        <v>924</v>
      </c>
      <c r="F416" s="266" t="s">
        <v>923</v>
      </c>
      <c r="G416" s="266"/>
      <c r="H416" s="265" t="s">
        <v>166</v>
      </c>
      <c r="I416" s="265" t="s">
        <v>287</v>
      </c>
      <c r="J416" s="272" t="s">
        <v>2771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44533</v>
      </c>
      <c r="Q416" s="265" t="s">
        <v>6</v>
      </c>
      <c r="R416" s="265" t="s">
        <v>15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2394</v>
      </c>
      <c r="AD416" s="209" t="s">
        <v>2677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R416" s="484" t="str">
        <f t="shared" si="77"/>
        <v>8-2</v>
      </c>
      <c r="AS416" s="486" t="str">
        <f t="shared" si="78"/>
        <v/>
      </c>
      <c r="AT416" s="488" t="str">
        <f t="shared" si="79"/>
        <v/>
      </c>
      <c r="AU416" s="490" t="str">
        <f t="shared" si="80"/>
        <v/>
      </c>
      <c r="AV416" s="492" t="str">
        <f t="shared" si="81"/>
        <v/>
      </c>
      <c r="AW416" s="494" t="str">
        <f t="shared" si="82"/>
        <v/>
      </c>
      <c r="AX416" s="515" t="str">
        <f>IFERROR(VLOOKUP(功能_33[[#This Row],[功能代號]],SIT_FT_2021tmp!D:D,1,FALSE),"")</f>
        <v/>
      </c>
      <c r="AY416" s="589">
        <f t="shared" si="91"/>
        <v>44585</v>
      </c>
      <c r="BA416" s="515" t="s">
        <v>2453</v>
      </c>
      <c r="BB416" s="266" t="s">
        <v>2453</v>
      </c>
      <c r="BC416" s="596"/>
      <c r="BD416" s="266" t="str">
        <f t="shared" si="73"/>
        <v/>
      </c>
      <c r="BE416" s="266" t="str">
        <f t="shared" si="74"/>
        <v/>
      </c>
      <c r="BF416" s="266" t="str">
        <f t="shared" si="75"/>
        <v>8-2</v>
      </c>
      <c r="BG416" s="266" t="str">
        <f t="shared" si="76"/>
        <v/>
      </c>
    </row>
    <row r="417" spans="3:59" ht="13.5" x14ac:dyDescent="0.3">
      <c r="C417" s="266" t="s">
        <v>72</v>
      </c>
      <c r="D417" s="266" t="s">
        <v>908</v>
      </c>
      <c r="E417" s="265" t="s">
        <v>925</v>
      </c>
      <c r="F417" s="266" t="s">
        <v>926</v>
      </c>
      <c r="G417" s="266"/>
      <c r="H417" s="265" t="s">
        <v>166</v>
      </c>
      <c r="I417" s="265" t="s">
        <v>287</v>
      </c>
      <c r="J417" s="272" t="s">
        <v>3104</v>
      </c>
      <c r="K417" s="272" t="s">
        <v>3107</v>
      </c>
      <c r="L417" s="273">
        <v>44578</v>
      </c>
      <c r="M417" s="273">
        <v>44574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73" t="s">
        <v>2586</v>
      </c>
      <c r="AE417" s="273">
        <v>44544</v>
      </c>
      <c r="AF417" s="209" t="s">
        <v>3116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927</v>
      </c>
      <c r="AP417" s="278" t="s">
        <v>928</v>
      </c>
      <c r="AR417" s="484" t="str">
        <f t="shared" si="77"/>
        <v>8-2</v>
      </c>
      <c r="AS417" s="486" t="str">
        <f t="shared" si="78"/>
        <v/>
      </c>
      <c r="AT417" s="488" t="str">
        <f t="shared" si="79"/>
        <v/>
      </c>
      <c r="AU417" s="490" t="str">
        <f t="shared" si="80"/>
        <v/>
      </c>
      <c r="AV417" s="492" t="str">
        <f t="shared" si="81"/>
        <v/>
      </c>
      <c r="AW417" s="494" t="str">
        <f t="shared" si="82"/>
        <v/>
      </c>
      <c r="AX417" s="515" t="str">
        <f>IFERROR(VLOOKUP(功能_33[[#This Row],[功能代號]],SIT_FT_2021tmp!D:D,1,FALSE),"")</f>
        <v>L8923</v>
      </c>
      <c r="AY417" s="589">
        <v>44559</v>
      </c>
      <c r="AZ417" s="589">
        <v>44559</v>
      </c>
      <c r="BA417" s="515" t="s">
        <v>3080</v>
      </c>
      <c r="BB417" s="266" t="s">
        <v>3049</v>
      </c>
      <c r="BC417" s="596"/>
      <c r="BD417" s="265" t="str">
        <f t="shared" si="73"/>
        <v>8-2</v>
      </c>
      <c r="BE417" s="265" t="str">
        <f t="shared" si="74"/>
        <v/>
      </c>
      <c r="BF417" s="265" t="str">
        <f t="shared" si="75"/>
        <v/>
      </c>
      <c r="BG417" s="265" t="str">
        <f t="shared" si="76"/>
        <v/>
      </c>
    </row>
    <row r="418" spans="3:59" ht="13.5" x14ac:dyDescent="0.3">
      <c r="C418" s="266" t="s">
        <v>72</v>
      </c>
      <c r="D418" s="266" t="s">
        <v>908</v>
      </c>
      <c r="E418" s="265" t="s">
        <v>929</v>
      </c>
      <c r="F418" s="266" t="s">
        <v>930</v>
      </c>
      <c r="G418" s="266"/>
      <c r="H418" s="265" t="s">
        <v>166</v>
      </c>
      <c r="I418" s="265" t="s">
        <v>287</v>
      </c>
      <c r="J418" s="272" t="s">
        <v>2771</v>
      </c>
      <c r="K418" s="272"/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145</v>
      </c>
      <c r="S418" s="252" t="s">
        <v>8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107</v>
      </c>
      <c r="AD418" s="273" t="s">
        <v>2586</v>
      </c>
      <c r="AE418" s="273">
        <v>44544</v>
      </c>
      <c r="AF418" s="209">
        <v>44544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>
        <v>44482</v>
      </c>
      <c r="AO418" s="277" t="s">
        <v>927</v>
      </c>
      <c r="AP418" s="278" t="s">
        <v>928</v>
      </c>
      <c r="AR418" s="484" t="str">
        <f t="shared" si="77"/>
        <v>8-2</v>
      </c>
      <c r="AS418" s="486" t="str">
        <f t="shared" si="78"/>
        <v/>
      </c>
      <c r="AT418" s="488" t="str">
        <f t="shared" si="79"/>
        <v/>
      </c>
      <c r="AU418" s="490" t="str">
        <f t="shared" si="80"/>
        <v/>
      </c>
      <c r="AV418" s="492" t="str">
        <f t="shared" si="81"/>
        <v/>
      </c>
      <c r="AW418" s="494" t="str">
        <f t="shared" si="82"/>
        <v/>
      </c>
      <c r="AX418" s="515" t="str">
        <f>IFERROR(VLOOKUP(功能_33[[#This Row],[功能代號]],SIT_FT_2021tmp!D:D,1,FALSE),"")</f>
        <v>L8204</v>
      </c>
      <c r="AY418" s="589">
        <v>44559</v>
      </c>
      <c r="AZ418" s="589">
        <v>44559</v>
      </c>
      <c r="BA418" s="515" t="s">
        <v>3080</v>
      </c>
      <c r="BB418" s="266" t="s">
        <v>3049</v>
      </c>
      <c r="BC418" s="596"/>
      <c r="BD418" s="265" t="str">
        <f t="shared" si="73"/>
        <v>8-2</v>
      </c>
      <c r="BE418" s="265" t="str">
        <f t="shared" si="74"/>
        <v/>
      </c>
      <c r="BF418" s="265" t="str">
        <f t="shared" si="75"/>
        <v/>
      </c>
      <c r="BG418" s="265" t="str">
        <f t="shared" si="76"/>
        <v/>
      </c>
    </row>
    <row r="419" spans="3:59" ht="13.5" x14ac:dyDescent="0.3">
      <c r="C419" s="266" t="s">
        <v>72</v>
      </c>
      <c r="D419" s="266" t="s">
        <v>908</v>
      </c>
      <c r="E419" s="265" t="s">
        <v>2473</v>
      </c>
      <c r="F419" s="266" t="s">
        <v>2474</v>
      </c>
      <c r="G419" s="266" t="s">
        <v>2475</v>
      </c>
      <c r="H419" s="265" t="s">
        <v>166</v>
      </c>
      <c r="I419" s="265" t="s">
        <v>287</v>
      </c>
      <c r="J419" s="272" t="s">
        <v>2771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2443</v>
      </c>
      <c r="AD419" s="273" t="s">
        <v>2586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R419" s="484" t="str">
        <f t="shared" si="77"/>
        <v>8-2</v>
      </c>
      <c r="AS419" s="486" t="str">
        <f t="shared" si="78"/>
        <v/>
      </c>
      <c r="AT419" s="488" t="str">
        <f t="shared" si="79"/>
        <v/>
      </c>
      <c r="AU419" s="490" t="str">
        <f t="shared" si="80"/>
        <v/>
      </c>
      <c r="AV419" s="492" t="str">
        <f t="shared" si="81"/>
        <v/>
      </c>
      <c r="AW419" s="494" t="str">
        <f t="shared" si="82"/>
        <v/>
      </c>
      <c r="AX419" s="515" t="str">
        <f>IFERROR(VLOOKUP(功能_33[[#This Row],[功能代號]],SIT_FT_2021tmp!D:D,1,FALSE),"")</f>
        <v/>
      </c>
      <c r="AY419" s="589">
        <f t="shared" ref="AY419:AY420" si="92">L419+7</f>
        <v>44585</v>
      </c>
      <c r="BA419" s="515" t="s">
        <v>2453</v>
      </c>
      <c r="BB419" s="266" t="s">
        <v>2453</v>
      </c>
      <c r="BC419" s="596"/>
      <c r="BD419" s="266" t="str">
        <f t="shared" si="73"/>
        <v/>
      </c>
      <c r="BE419" s="266" t="str">
        <f t="shared" si="74"/>
        <v/>
      </c>
      <c r="BF419" s="266" t="str">
        <f t="shared" si="75"/>
        <v>8-2</v>
      </c>
      <c r="BG419" s="266" t="str">
        <f t="shared" si="76"/>
        <v/>
      </c>
    </row>
    <row r="420" spans="3:59" ht="13.5" x14ac:dyDescent="0.3">
      <c r="C420" s="266" t="s">
        <v>72</v>
      </c>
      <c r="D420" s="266" t="s">
        <v>2777</v>
      </c>
      <c r="E420" s="265" t="s">
        <v>905</v>
      </c>
      <c r="F420" s="266" t="s">
        <v>906</v>
      </c>
      <c r="G420" s="266"/>
      <c r="H420" s="265" t="s">
        <v>166</v>
      </c>
      <c r="I420" s="265" t="s">
        <v>287</v>
      </c>
      <c r="J420" s="272" t="s">
        <v>2771</v>
      </c>
      <c r="K420" s="272"/>
      <c r="L420" s="273">
        <v>44579</v>
      </c>
      <c r="M420" s="273">
        <v>44572</v>
      </c>
      <c r="N420" s="273">
        <v>44503</v>
      </c>
      <c r="O420" s="273">
        <v>44503</v>
      </c>
      <c r="P420" s="273">
        <v>44533</v>
      </c>
      <c r="Q420" s="265" t="s">
        <v>1</v>
      </c>
      <c r="R420" s="265" t="s">
        <v>13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2394</v>
      </c>
      <c r="AD420" s="259">
        <v>44543</v>
      </c>
      <c r="AE420" s="273">
        <v>44543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44503</v>
      </c>
      <c r="AK420" s="273"/>
      <c r="AL420" s="273"/>
      <c r="AM420" s="266"/>
      <c r="AN420" s="273"/>
      <c r="AO420" s="534" t="s">
        <v>2761</v>
      </c>
      <c r="AP420" s="266" t="s">
        <v>907</v>
      </c>
      <c r="AR420" s="484" t="str">
        <f t="shared" si="77"/>
        <v>8-7</v>
      </c>
      <c r="AS420" s="486" t="str">
        <f t="shared" si="78"/>
        <v/>
      </c>
      <c r="AT420" s="488" t="str">
        <f t="shared" si="79"/>
        <v/>
      </c>
      <c r="AU420" s="490" t="str">
        <f t="shared" si="80"/>
        <v/>
      </c>
      <c r="AV420" s="492" t="str">
        <f t="shared" si="81"/>
        <v/>
      </c>
      <c r="AW420" s="494" t="str">
        <f t="shared" si="82"/>
        <v/>
      </c>
      <c r="AX420" s="515" t="str">
        <f>IFERROR(VLOOKUP(功能_33[[#This Row],[功能代號]],SIT_FT_2021tmp!D:D,1,FALSE),"")</f>
        <v/>
      </c>
      <c r="AY420" s="589">
        <f t="shared" si="92"/>
        <v>44586</v>
      </c>
      <c r="BA420" s="515" t="s">
        <v>2453</v>
      </c>
      <c r="BB420" s="266" t="s">
        <v>2453</v>
      </c>
      <c r="BC420" s="596"/>
      <c r="BD420" s="266" t="str">
        <f t="shared" si="73"/>
        <v/>
      </c>
      <c r="BE420" s="266" t="str">
        <f t="shared" si="74"/>
        <v/>
      </c>
      <c r="BF420" s="266" t="str">
        <f t="shared" si="75"/>
        <v>8-7</v>
      </c>
      <c r="BG420" s="266" t="str">
        <f t="shared" si="76"/>
        <v/>
      </c>
    </row>
    <row r="421" spans="3:59" ht="13.5" x14ac:dyDescent="0.3">
      <c r="C421" s="266" t="s">
        <v>73</v>
      </c>
      <c r="D421" s="266" t="s">
        <v>2459</v>
      </c>
      <c r="E421" s="265" t="s">
        <v>285</v>
      </c>
      <c r="F421" s="266" t="s">
        <v>286</v>
      </c>
      <c r="G421" s="266"/>
      <c r="H421" s="265" t="s">
        <v>166</v>
      </c>
      <c r="I421" s="265" t="s">
        <v>287</v>
      </c>
      <c r="J421" s="212" t="s">
        <v>2779</v>
      </c>
      <c r="K421" s="212"/>
      <c r="L421" s="273">
        <v>44579</v>
      </c>
      <c r="M421" s="273">
        <v>44574</v>
      </c>
      <c r="N421" s="273">
        <v>44438</v>
      </c>
      <c r="O421" s="273">
        <v>44435</v>
      </c>
      <c r="P421" s="273">
        <v>44445</v>
      </c>
      <c r="Q421" s="265" t="s">
        <v>2</v>
      </c>
      <c r="R421" s="265" t="s">
        <v>145</v>
      </c>
      <c r="S421" s="252" t="s">
        <v>288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44445</v>
      </c>
      <c r="AC421" s="273" t="s">
        <v>107</v>
      </c>
      <c r="AD421" s="273">
        <v>44544</v>
      </c>
      <c r="AE421" s="273">
        <v>44544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44435</v>
      </c>
      <c r="AK421" s="273"/>
      <c r="AL421" s="273"/>
      <c r="AM421" s="266"/>
      <c r="AN421" s="266"/>
      <c r="AO421" s="277" t="s">
        <v>289</v>
      </c>
      <c r="AP421" s="278" t="s">
        <v>290</v>
      </c>
      <c r="AR421" s="484" t="str">
        <f t="shared" si="77"/>
        <v>9-9</v>
      </c>
      <c r="AS421" s="486" t="str">
        <f t="shared" si="78"/>
        <v/>
      </c>
      <c r="AT421" s="488" t="str">
        <f t="shared" si="79"/>
        <v/>
      </c>
      <c r="AU421" s="490" t="str">
        <f t="shared" si="80"/>
        <v/>
      </c>
      <c r="AV421" s="492" t="str">
        <f t="shared" si="81"/>
        <v/>
      </c>
      <c r="AW421" s="494" t="str">
        <f t="shared" si="82"/>
        <v/>
      </c>
      <c r="AX421" s="515" t="str">
        <f>IFERROR(VLOOKUP(功能_33[[#This Row],[功能代號]],SIT_FT_2021tmp!D:D,1,FALSE),"")</f>
        <v>L9110</v>
      </c>
      <c r="AY421" s="589">
        <v>44547</v>
      </c>
      <c r="AZ421" s="589">
        <v>44547</v>
      </c>
      <c r="BA421" s="515" t="s">
        <v>3080</v>
      </c>
      <c r="BB421" s="266" t="s">
        <v>3016</v>
      </c>
      <c r="BC421" s="596"/>
      <c r="BD421" s="265" t="str">
        <f t="shared" si="73"/>
        <v>9-9</v>
      </c>
      <c r="BE421" s="265" t="str">
        <f t="shared" si="74"/>
        <v/>
      </c>
      <c r="BF421" s="265" t="str">
        <f t="shared" si="75"/>
        <v/>
      </c>
      <c r="BG421" s="265" t="str">
        <f t="shared" si="76"/>
        <v/>
      </c>
    </row>
    <row r="422" spans="3:59" ht="13.5" x14ac:dyDescent="0.3">
      <c r="C422" s="266" t="s">
        <v>72</v>
      </c>
      <c r="D422" s="266" t="s">
        <v>2477</v>
      </c>
      <c r="E422" s="265" t="s">
        <v>1103</v>
      </c>
      <c r="F422" s="266" t="s">
        <v>1104</v>
      </c>
      <c r="G422" s="266" t="s">
        <v>1105</v>
      </c>
      <c r="H422" s="265" t="s">
        <v>110</v>
      </c>
      <c r="I422" s="265" t="s">
        <v>111</v>
      </c>
      <c r="J422" s="272" t="s">
        <v>2953</v>
      </c>
      <c r="K422" s="272" t="s">
        <v>2999</v>
      </c>
      <c r="L422" s="273">
        <v>44575</v>
      </c>
      <c r="M422" s="273">
        <v>44575</v>
      </c>
      <c r="N422" s="273">
        <v>44515</v>
      </c>
      <c r="O422" s="273">
        <v>44517</v>
      </c>
      <c r="P422" s="273">
        <v>44533</v>
      </c>
      <c r="Q422" s="265" t="s">
        <v>1</v>
      </c>
      <c r="R422" s="265" t="s">
        <v>16</v>
      </c>
      <c r="W422" s="265"/>
      <c r="Y422" s="265"/>
      <c r="Z422" s="265"/>
      <c r="AA422" s="266" t="str">
        <f>VLOOKUP(功能_33[[#This Row],[User]],SKL放款!A:G,7,FALSE)</f>
        <v>放款管理課</v>
      </c>
      <c r="AB422" s="273">
        <v>44533</v>
      </c>
      <c r="AC422" s="273" t="s">
        <v>107</v>
      </c>
      <c r="AD422" s="273">
        <v>44540</v>
      </c>
      <c r="AE422" s="273">
        <v>44540</v>
      </c>
      <c r="AF422" s="209" t="s">
        <v>2977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44517</v>
      </c>
      <c r="AK422" s="273"/>
      <c r="AL422" s="273"/>
      <c r="AM422" s="266"/>
      <c r="AO422" s="265" t="s">
        <v>2681</v>
      </c>
      <c r="AP422" s="266" t="s">
        <v>2791</v>
      </c>
      <c r="AR422" s="484" t="str">
        <f t="shared" ref="AR422:AR460" si="93">IF(COUNTA(AF422)=1,LEFT(D422,3),"")</f>
        <v>8-3</v>
      </c>
      <c r="AS422" s="486" t="str">
        <f t="shared" ref="AS422:AS460" si="94">IF(AND(COUNTA(O422)=1,COUNTA(P422)=1,COUNTA(AB422)=1,COUNTA(AE422)=1,COUNTA(AF422)=0),LEFT(D422,3),"")</f>
        <v/>
      </c>
      <c r="AT422" s="488" t="str">
        <f t="shared" ref="AT422:AT460" si="95">IF(AND(COUNTA(O422)=1,COUNTA(P422)=1,COUNTA(AB422)=1,COUNTA(AE422)=0,COUNTA(AF422)=0),LEFT(D422,3),"")</f>
        <v/>
      </c>
      <c r="AU422" s="490" t="str">
        <f t="shared" ref="AU422:AU460" si="96">IF(AND(COUNTA(P422)=0,COUNTA(AB422)=1),LEFT(D422,3),"")</f>
        <v/>
      </c>
      <c r="AV422" s="492" t="str">
        <f t="shared" ref="AV422:AV460" si="97">IF(AND(COUNTA(P422)=1,COUNTA(AB422)=0),LEFT(D422,3),"")</f>
        <v/>
      </c>
      <c r="AW422" s="494" t="str">
        <f t="shared" ref="AW422:AW460" si="98">IF(AND(COUNTA(P422)=0,COUNTA(AB422)=0),LEFT(D422,3),"")</f>
        <v/>
      </c>
      <c r="AX422" s="515" t="str">
        <f>IFERROR(VLOOKUP(功能_33[[#This Row],[功能代號]],SIT_FT_2021tmp!D:D,1,FALSE),"")</f>
        <v/>
      </c>
      <c r="AY422" s="589">
        <f t="shared" ref="AY422:AY459" si="99">L422+7</f>
        <v>44582</v>
      </c>
      <c r="BA422" s="515" t="s">
        <v>2453</v>
      </c>
      <c r="BB422" s="266" t="s">
        <v>2453</v>
      </c>
      <c r="BC422" s="596"/>
      <c r="BD422" s="266" t="str">
        <f t="shared" si="73"/>
        <v/>
      </c>
      <c r="BE422" s="266" t="str">
        <f t="shared" si="74"/>
        <v/>
      </c>
      <c r="BF422" s="266" t="str">
        <f t="shared" si="75"/>
        <v>8-3</v>
      </c>
      <c r="BG422" s="266" t="str">
        <f t="shared" si="76"/>
        <v/>
      </c>
    </row>
    <row r="423" spans="3:59" ht="13.5" x14ac:dyDescent="0.3">
      <c r="C423" s="266" t="s">
        <v>72</v>
      </c>
      <c r="D423" s="266" t="s">
        <v>2477</v>
      </c>
      <c r="E423" s="265" t="s">
        <v>1106</v>
      </c>
      <c r="F423" s="266" t="s">
        <v>1107</v>
      </c>
      <c r="G423" s="266" t="s">
        <v>1105</v>
      </c>
      <c r="H423" s="265" t="s">
        <v>110</v>
      </c>
      <c r="I423" s="265" t="s">
        <v>111</v>
      </c>
      <c r="J423" s="272" t="s">
        <v>2953</v>
      </c>
      <c r="K423" s="272" t="s">
        <v>2999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44536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168</v>
      </c>
      <c r="AD423" s="273">
        <v>44540</v>
      </c>
      <c r="AE423" s="273">
        <v>44540</v>
      </c>
      <c r="AF423" s="209" t="s">
        <v>2977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2604</v>
      </c>
      <c r="AR423" s="484" t="str">
        <f t="shared" si="93"/>
        <v>8-3</v>
      </c>
      <c r="AS423" s="486" t="str">
        <f t="shared" si="94"/>
        <v/>
      </c>
      <c r="AT423" s="488" t="str">
        <f t="shared" si="95"/>
        <v/>
      </c>
      <c r="AU423" s="490" t="str">
        <f t="shared" si="96"/>
        <v/>
      </c>
      <c r="AV423" s="492" t="str">
        <f t="shared" si="97"/>
        <v/>
      </c>
      <c r="AW423" s="494" t="str">
        <f t="shared" si="98"/>
        <v/>
      </c>
      <c r="AX423" s="515" t="str">
        <f>IFERROR(VLOOKUP(功能_33[[#This Row],[功能代號]],SIT_FT_2021tmp!D:D,1,FALSE),"")</f>
        <v/>
      </c>
      <c r="AY423" s="589">
        <f t="shared" si="99"/>
        <v>44582</v>
      </c>
      <c r="BA423" s="515" t="s">
        <v>2453</v>
      </c>
      <c r="BB423" s="266" t="s">
        <v>2453</v>
      </c>
      <c r="BC423" s="596"/>
      <c r="BD423" s="266" t="str">
        <f t="shared" si="73"/>
        <v/>
      </c>
      <c r="BE423" s="266" t="str">
        <f t="shared" si="74"/>
        <v/>
      </c>
      <c r="BF423" s="266" t="str">
        <f t="shared" si="75"/>
        <v>8-3</v>
      </c>
      <c r="BG423" s="266" t="str">
        <f t="shared" si="76"/>
        <v/>
      </c>
    </row>
    <row r="424" spans="3:59" ht="13.5" x14ac:dyDescent="0.3">
      <c r="C424" s="266" t="s">
        <v>72</v>
      </c>
      <c r="D424" s="266" t="s">
        <v>2477</v>
      </c>
      <c r="E424" s="265" t="s">
        <v>1108</v>
      </c>
      <c r="F424" s="266" t="s">
        <v>1109</v>
      </c>
      <c r="G424" s="266" t="s">
        <v>1105</v>
      </c>
      <c r="H424" s="265" t="s">
        <v>110</v>
      </c>
      <c r="I424" s="265" t="s">
        <v>111</v>
      </c>
      <c r="J424" s="272" t="s">
        <v>2953</v>
      </c>
      <c r="K424" s="272" t="s">
        <v>2999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44533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107</v>
      </c>
      <c r="AD424" s="273">
        <v>44540</v>
      </c>
      <c r="AE424" s="273">
        <v>44540</v>
      </c>
      <c r="AF424" s="209" t="s">
        <v>2977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2604</v>
      </c>
      <c r="AR424" s="484" t="str">
        <f t="shared" si="93"/>
        <v>8-3</v>
      </c>
      <c r="AS424" s="486" t="str">
        <f t="shared" si="94"/>
        <v/>
      </c>
      <c r="AT424" s="488" t="str">
        <f t="shared" si="95"/>
        <v/>
      </c>
      <c r="AU424" s="490" t="str">
        <f t="shared" si="96"/>
        <v/>
      </c>
      <c r="AV424" s="492" t="str">
        <f t="shared" si="97"/>
        <v/>
      </c>
      <c r="AW424" s="494" t="str">
        <f t="shared" si="98"/>
        <v/>
      </c>
      <c r="AX424" s="515" t="str">
        <f>IFERROR(VLOOKUP(功能_33[[#This Row],[功能代號]],SIT_FT_2021tmp!D:D,1,FALSE),"")</f>
        <v/>
      </c>
      <c r="AY424" s="589">
        <f t="shared" si="99"/>
        <v>44582</v>
      </c>
      <c r="BA424" s="515" t="s">
        <v>2453</v>
      </c>
      <c r="BB424" s="266" t="s">
        <v>2453</v>
      </c>
      <c r="BC424" s="596"/>
      <c r="BD424" s="266" t="str">
        <f t="shared" si="73"/>
        <v/>
      </c>
      <c r="BE424" s="266" t="str">
        <f t="shared" si="74"/>
        <v/>
      </c>
      <c r="BF424" s="266" t="str">
        <f t="shared" si="75"/>
        <v>8-3</v>
      </c>
      <c r="BG424" s="266" t="str">
        <f t="shared" si="76"/>
        <v/>
      </c>
    </row>
    <row r="425" spans="3:59" ht="13.5" x14ac:dyDescent="0.3">
      <c r="C425" s="266" t="s">
        <v>72</v>
      </c>
      <c r="D425" s="266" t="s">
        <v>2477</v>
      </c>
      <c r="E425" s="265" t="s">
        <v>1110</v>
      </c>
      <c r="F425" s="266" t="s">
        <v>1111</v>
      </c>
      <c r="G425" s="266" t="s">
        <v>1105</v>
      </c>
      <c r="H425" s="265" t="s">
        <v>110</v>
      </c>
      <c r="I425" s="265" t="s">
        <v>111</v>
      </c>
      <c r="J425" s="272" t="s">
        <v>2953</v>
      </c>
      <c r="K425" s="272" t="s">
        <v>2999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44536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168</v>
      </c>
      <c r="AD425" s="273">
        <v>44540</v>
      </c>
      <c r="AE425" s="273">
        <v>44540</v>
      </c>
      <c r="AF425" s="209" t="s">
        <v>2977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2604</v>
      </c>
      <c r="AR425" s="484" t="str">
        <f t="shared" si="93"/>
        <v>8-3</v>
      </c>
      <c r="AS425" s="486" t="str">
        <f t="shared" si="94"/>
        <v/>
      </c>
      <c r="AT425" s="488" t="str">
        <f t="shared" si="95"/>
        <v/>
      </c>
      <c r="AU425" s="490" t="str">
        <f t="shared" si="96"/>
        <v/>
      </c>
      <c r="AV425" s="492" t="str">
        <f t="shared" si="97"/>
        <v/>
      </c>
      <c r="AW425" s="494" t="str">
        <f t="shared" si="98"/>
        <v/>
      </c>
      <c r="AX425" s="515" t="str">
        <f>IFERROR(VLOOKUP(功能_33[[#This Row],[功能代號]],SIT_FT_2021tmp!D:D,1,FALSE),"")</f>
        <v/>
      </c>
      <c r="AY425" s="589">
        <f t="shared" si="99"/>
        <v>44582</v>
      </c>
      <c r="BA425" s="515" t="s">
        <v>2453</v>
      </c>
      <c r="BB425" s="266" t="s">
        <v>2453</v>
      </c>
      <c r="BC425" s="596"/>
      <c r="BD425" s="266" t="str">
        <f t="shared" si="73"/>
        <v/>
      </c>
      <c r="BE425" s="266" t="str">
        <f t="shared" si="74"/>
        <v/>
      </c>
      <c r="BF425" s="266" t="str">
        <f t="shared" si="75"/>
        <v>8-3</v>
      </c>
      <c r="BG425" s="266" t="str">
        <f t="shared" si="76"/>
        <v/>
      </c>
    </row>
    <row r="426" spans="3:59" ht="13.5" x14ac:dyDescent="0.3">
      <c r="C426" s="266" t="s">
        <v>72</v>
      </c>
      <c r="D426" s="266" t="s">
        <v>2477</v>
      </c>
      <c r="E426" s="265" t="s">
        <v>1112</v>
      </c>
      <c r="F426" s="266" t="s">
        <v>1113</v>
      </c>
      <c r="G426" s="266" t="s">
        <v>1105</v>
      </c>
      <c r="H426" s="265" t="s">
        <v>110</v>
      </c>
      <c r="I426" s="265" t="s">
        <v>111</v>
      </c>
      <c r="J426" s="272" t="s">
        <v>2953</v>
      </c>
      <c r="K426" s="272" t="s">
        <v>2999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2977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2604</v>
      </c>
      <c r="AR426" s="484" t="str">
        <f t="shared" si="93"/>
        <v>8-3</v>
      </c>
      <c r="AS426" s="486" t="str">
        <f t="shared" si="94"/>
        <v/>
      </c>
      <c r="AT426" s="488" t="str">
        <f t="shared" si="95"/>
        <v/>
      </c>
      <c r="AU426" s="490" t="str">
        <f t="shared" si="96"/>
        <v/>
      </c>
      <c r="AV426" s="492" t="str">
        <f t="shared" si="97"/>
        <v/>
      </c>
      <c r="AW426" s="494" t="str">
        <f t="shared" si="98"/>
        <v/>
      </c>
      <c r="AX426" s="515" t="str">
        <f>IFERROR(VLOOKUP(功能_33[[#This Row],[功能代號]],SIT_FT_2021tmp!D:D,1,FALSE),"")</f>
        <v/>
      </c>
      <c r="AY426" s="589">
        <f t="shared" si="99"/>
        <v>44582</v>
      </c>
      <c r="BA426" s="515" t="s">
        <v>2453</v>
      </c>
      <c r="BB426" s="266" t="s">
        <v>2453</v>
      </c>
      <c r="BC426" s="596"/>
      <c r="BD426" s="266" t="str">
        <f t="shared" si="73"/>
        <v/>
      </c>
      <c r="BE426" s="266" t="str">
        <f t="shared" si="74"/>
        <v/>
      </c>
      <c r="BF426" s="266" t="str">
        <f t="shared" si="75"/>
        <v>8-3</v>
      </c>
      <c r="BG426" s="266" t="str">
        <f t="shared" si="76"/>
        <v/>
      </c>
    </row>
    <row r="427" spans="3:59" ht="13.5" x14ac:dyDescent="0.3">
      <c r="C427" s="266" t="s">
        <v>72</v>
      </c>
      <c r="D427" s="266" t="s">
        <v>2477</v>
      </c>
      <c r="E427" s="265" t="s">
        <v>1114</v>
      </c>
      <c r="F427" s="266" t="s">
        <v>1115</v>
      </c>
      <c r="G427" s="266" t="s">
        <v>1105</v>
      </c>
      <c r="H427" s="265" t="s">
        <v>110</v>
      </c>
      <c r="I427" s="265" t="s">
        <v>111</v>
      </c>
      <c r="J427" s="272" t="s">
        <v>2953</v>
      </c>
      <c r="K427" s="272" t="s">
        <v>2999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2977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2604</v>
      </c>
      <c r="AR427" s="484" t="str">
        <f t="shared" si="93"/>
        <v>8-3</v>
      </c>
      <c r="AS427" s="486" t="str">
        <f t="shared" si="94"/>
        <v/>
      </c>
      <c r="AT427" s="488" t="str">
        <f t="shared" si="95"/>
        <v/>
      </c>
      <c r="AU427" s="490" t="str">
        <f t="shared" si="96"/>
        <v/>
      </c>
      <c r="AV427" s="492" t="str">
        <f t="shared" si="97"/>
        <v/>
      </c>
      <c r="AW427" s="494" t="str">
        <f t="shared" si="98"/>
        <v/>
      </c>
      <c r="AX427" s="515" t="str">
        <f>IFERROR(VLOOKUP(功能_33[[#This Row],[功能代號]],SIT_FT_2021tmp!D:D,1,FALSE),"")</f>
        <v/>
      </c>
      <c r="AY427" s="589">
        <f t="shared" si="99"/>
        <v>44582</v>
      </c>
      <c r="BA427" s="515" t="s">
        <v>2453</v>
      </c>
      <c r="BB427" s="266" t="s">
        <v>2453</v>
      </c>
      <c r="BC427" s="596"/>
      <c r="BD427" s="266" t="str">
        <f t="shared" si="73"/>
        <v/>
      </c>
      <c r="BE427" s="266" t="str">
        <f t="shared" si="74"/>
        <v/>
      </c>
      <c r="BF427" s="266" t="str">
        <f t="shared" si="75"/>
        <v>8-3</v>
      </c>
      <c r="BG427" s="266" t="str">
        <f t="shared" si="76"/>
        <v/>
      </c>
    </row>
    <row r="428" spans="3:59" ht="13.5" x14ac:dyDescent="0.3">
      <c r="C428" s="266" t="s">
        <v>72</v>
      </c>
      <c r="D428" s="266" t="s">
        <v>2477</v>
      </c>
      <c r="E428" s="265" t="s">
        <v>1116</v>
      </c>
      <c r="F428" s="266" t="s">
        <v>1117</v>
      </c>
      <c r="G428" s="266" t="s">
        <v>1105</v>
      </c>
      <c r="H428" s="265" t="s">
        <v>110</v>
      </c>
      <c r="I428" s="265" t="s">
        <v>111</v>
      </c>
      <c r="J428" s="272" t="s">
        <v>2953</v>
      </c>
      <c r="K428" s="272" t="s">
        <v>2999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2977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2604</v>
      </c>
      <c r="AR428" s="484" t="str">
        <f t="shared" si="93"/>
        <v>8-3</v>
      </c>
      <c r="AS428" s="486" t="str">
        <f t="shared" si="94"/>
        <v/>
      </c>
      <c r="AT428" s="488" t="str">
        <f t="shared" si="95"/>
        <v/>
      </c>
      <c r="AU428" s="490" t="str">
        <f t="shared" si="96"/>
        <v/>
      </c>
      <c r="AV428" s="492" t="str">
        <f t="shared" si="97"/>
        <v/>
      </c>
      <c r="AW428" s="494" t="str">
        <f t="shared" si="98"/>
        <v/>
      </c>
      <c r="AX428" s="515" t="str">
        <f>IFERROR(VLOOKUP(功能_33[[#This Row],[功能代號]],SIT_FT_2021tmp!D:D,1,FALSE),"")</f>
        <v/>
      </c>
      <c r="AY428" s="589">
        <f t="shared" si="99"/>
        <v>44582</v>
      </c>
      <c r="BA428" s="515" t="s">
        <v>2453</v>
      </c>
      <c r="BB428" s="266" t="s">
        <v>2453</v>
      </c>
      <c r="BC428" s="596"/>
      <c r="BD428" s="266" t="str">
        <f t="shared" si="73"/>
        <v/>
      </c>
      <c r="BE428" s="266" t="str">
        <f t="shared" si="74"/>
        <v/>
      </c>
      <c r="BF428" s="266" t="str">
        <f t="shared" si="75"/>
        <v>8-3</v>
      </c>
      <c r="BG428" s="266" t="str">
        <f t="shared" si="76"/>
        <v/>
      </c>
    </row>
    <row r="429" spans="3:59" ht="13.5" x14ac:dyDescent="0.3">
      <c r="C429" s="266" t="s">
        <v>72</v>
      </c>
      <c r="D429" s="266" t="s">
        <v>2477</v>
      </c>
      <c r="E429" s="265" t="s">
        <v>1118</v>
      </c>
      <c r="F429" s="266" t="s">
        <v>1119</v>
      </c>
      <c r="G429" s="266" t="s">
        <v>1105</v>
      </c>
      <c r="H429" s="265" t="s">
        <v>110</v>
      </c>
      <c r="I429" s="265" t="s">
        <v>111</v>
      </c>
      <c r="J429" s="272" t="s">
        <v>2953</v>
      </c>
      <c r="K429" s="272" t="s">
        <v>2999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2977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2604</v>
      </c>
      <c r="AR429" s="484" t="str">
        <f t="shared" si="93"/>
        <v>8-3</v>
      </c>
      <c r="AS429" s="486" t="str">
        <f t="shared" si="94"/>
        <v/>
      </c>
      <c r="AT429" s="488" t="str">
        <f t="shared" si="95"/>
        <v/>
      </c>
      <c r="AU429" s="490" t="str">
        <f t="shared" si="96"/>
        <v/>
      </c>
      <c r="AV429" s="492" t="str">
        <f t="shared" si="97"/>
        <v/>
      </c>
      <c r="AW429" s="494" t="str">
        <f t="shared" si="98"/>
        <v/>
      </c>
      <c r="AX429" s="515" t="str">
        <f>IFERROR(VLOOKUP(功能_33[[#This Row],[功能代號]],SIT_FT_2021tmp!D:D,1,FALSE),"")</f>
        <v/>
      </c>
      <c r="AY429" s="589">
        <f t="shared" si="99"/>
        <v>44582</v>
      </c>
      <c r="BA429" s="515" t="s">
        <v>2453</v>
      </c>
      <c r="BB429" s="266" t="s">
        <v>2453</v>
      </c>
      <c r="BC429" s="596"/>
      <c r="BD429" s="266" t="str">
        <f t="shared" si="73"/>
        <v/>
      </c>
      <c r="BE429" s="266" t="str">
        <f t="shared" si="74"/>
        <v/>
      </c>
      <c r="BF429" s="266" t="str">
        <f t="shared" si="75"/>
        <v>8-3</v>
      </c>
      <c r="BG429" s="266" t="str">
        <f t="shared" si="76"/>
        <v/>
      </c>
    </row>
    <row r="430" spans="3:59" ht="13.5" x14ac:dyDescent="0.3">
      <c r="C430" s="266" t="s">
        <v>72</v>
      </c>
      <c r="D430" s="266" t="s">
        <v>2477</v>
      </c>
      <c r="E430" s="265" t="s">
        <v>1120</v>
      </c>
      <c r="F430" s="266" t="s">
        <v>1121</v>
      </c>
      <c r="G430" s="266" t="s">
        <v>1105</v>
      </c>
      <c r="H430" s="265" t="s">
        <v>110</v>
      </c>
      <c r="I430" s="265" t="s">
        <v>111</v>
      </c>
      <c r="J430" s="272" t="s">
        <v>2953</v>
      </c>
      <c r="K430" s="272" t="s">
        <v>2999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44533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107</v>
      </c>
      <c r="AD430" s="273">
        <v>44540</v>
      </c>
      <c r="AE430" s="273">
        <v>44540</v>
      </c>
      <c r="AF430" s="209" t="s">
        <v>2977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2604</v>
      </c>
      <c r="AR430" s="484" t="str">
        <f t="shared" si="93"/>
        <v>8-3</v>
      </c>
      <c r="AS430" s="486" t="str">
        <f t="shared" si="94"/>
        <v/>
      </c>
      <c r="AT430" s="488" t="str">
        <f t="shared" si="95"/>
        <v/>
      </c>
      <c r="AU430" s="490" t="str">
        <f t="shared" si="96"/>
        <v/>
      </c>
      <c r="AV430" s="492" t="str">
        <f t="shared" si="97"/>
        <v/>
      </c>
      <c r="AW430" s="494" t="str">
        <f t="shared" si="98"/>
        <v/>
      </c>
      <c r="AX430" s="515" t="str">
        <f>IFERROR(VLOOKUP(功能_33[[#This Row],[功能代號]],SIT_FT_2021tmp!D:D,1,FALSE),"")</f>
        <v/>
      </c>
      <c r="AY430" s="589">
        <f t="shared" si="99"/>
        <v>44582</v>
      </c>
      <c r="BA430" s="515" t="s">
        <v>2453</v>
      </c>
      <c r="BB430" s="266" t="s">
        <v>2453</v>
      </c>
      <c r="BC430" s="596"/>
      <c r="BD430" s="266" t="str">
        <f t="shared" si="73"/>
        <v/>
      </c>
      <c r="BE430" s="266" t="str">
        <f t="shared" si="74"/>
        <v/>
      </c>
      <c r="BF430" s="266" t="str">
        <f t="shared" si="75"/>
        <v>8-3</v>
      </c>
      <c r="BG430" s="266" t="str">
        <f t="shared" si="76"/>
        <v/>
      </c>
    </row>
    <row r="431" spans="3:59" ht="13.5" x14ac:dyDescent="0.3">
      <c r="C431" s="266" t="s">
        <v>72</v>
      </c>
      <c r="D431" s="266" t="s">
        <v>2477</v>
      </c>
      <c r="E431" s="265" t="s">
        <v>1122</v>
      </c>
      <c r="F431" s="266" t="s">
        <v>1123</v>
      </c>
      <c r="G431" s="266" t="s">
        <v>1105</v>
      </c>
      <c r="H431" s="265" t="s">
        <v>110</v>
      </c>
      <c r="I431" s="265" t="s">
        <v>111</v>
      </c>
      <c r="J431" s="272" t="s">
        <v>2953</v>
      </c>
      <c r="K431" s="272" t="s">
        <v>2999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2977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2604</v>
      </c>
      <c r="AR431" s="484" t="str">
        <f t="shared" si="93"/>
        <v>8-3</v>
      </c>
      <c r="AS431" s="486" t="str">
        <f t="shared" si="94"/>
        <v/>
      </c>
      <c r="AT431" s="488" t="str">
        <f t="shared" si="95"/>
        <v/>
      </c>
      <c r="AU431" s="490" t="str">
        <f t="shared" si="96"/>
        <v/>
      </c>
      <c r="AV431" s="492" t="str">
        <f t="shared" si="97"/>
        <v/>
      </c>
      <c r="AW431" s="494" t="str">
        <f t="shared" si="98"/>
        <v/>
      </c>
      <c r="AX431" s="515" t="str">
        <f>IFERROR(VLOOKUP(功能_33[[#This Row],[功能代號]],SIT_FT_2021tmp!D:D,1,FALSE),"")</f>
        <v/>
      </c>
      <c r="AY431" s="589">
        <f t="shared" si="99"/>
        <v>44582</v>
      </c>
      <c r="BA431" s="515" t="s">
        <v>2453</v>
      </c>
      <c r="BB431" s="266" t="s">
        <v>2453</v>
      </c>
      <c r="BC431" s="596"/>
      <c r="BD431" s="266" t="str">
        <f t="shared" si="73"/>
        <v/>
      </c>
      <c r="BE431" s="266" t="str">
        <f t="shared" si="74"/>
        <v/>
      </c>
      <c r="BF431" s="266" t="str">
        <f t="shared" si="75"/>
        <v>8-3</v>
      </c>
      <c r="BG431" s="266" t="str">
        <f t="shared" si="76"/>
        <v/>
      </c>
    </row>
    <row r="432" spans="3:59" ht="13.5" x14ac:dyDescent="0.3">
      <c r="C432" s="266" t="s">
        <v>72</v>
      </c>
      <c r="D432" s="266" t="s">
        <v>2477</v>
      </c>
      <c r="E432" s="265" t="s">
        <v>1124</v>
      </c>
      <c r="F432" s="266" t="s">
        <v>1125</v>
      </c>
      <c r="G432" s="266" t="s">
        <v>1105</v>
      </c>
      <c r="H432" s="265" t="s">
        <v>110</v>
      </c>
      <c r="I432" s="265" t="s">
        <v>111</v>
      </c>
      <c r="J432" s="272" t="s">
        <v>2953</v>
      </c>
      <c r="K432" s="272" t="s">
        <v>2999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44536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168</v>
      </c>
      <c r="AD432" s="273">
        <v>44540</v>
      </c>
      <c r="AE432" s="273">
        <v>44540</v>
      </c>
      <c r="AF432" s="209" t="s">
        <v>2977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2604</v>
      </c>
      <c r="AR432" s="484" t="str">
        <f t="shared" si="93"/>
        <v>8-3</v>
      </c>
      <c r="AS432" s="486" t="str">
        <f t="shared" si="94"/>
        <v/>
      </c>
      <c r="AT432" s="488" t="str">
        <f t="shared" si="95"/>
        <v/>
      </c>
      <c r="AU432" s="490" t="str">
        <f t="shared" si="96"/>
        <v/>
      </c>
      <c r="AV432" s="492" t="str">
        <f t="shared" si="97"/>
        <v/>
      </c>
      <c r="AW432" s="494" t="str">
        <f t="shared" si="98"/>
        <v/>
      </c>
      <c r="AX432" s="515" t="str">
        <f>IFERROR(VLOOKUP(功能_33[[#This Row],[功能代號]],SIT_FT_2021tmp!D:D,1,FALSE),"")</f>
        <v/>
      </c>
      <c r="AY432" s="589">
        <f t="shared" si="99"/>
        <v>44582</v>
      </c>
      <c r="BA432" s="515" t="s">
        <v>2453</v>
      </c>
      <c r="BB432" s="266" t="s">
        <v>2453</v>
      </c>
      <c r="BC432" s="596"/>
      <c r="BD432" s="266" t="str">
        <f t="shared" si="73"/>
        <v/>
      </c>
      <c r="BE432" s="266" t="str">
        <f t="shared" si="74"/>
        <v/>
      </c>
      <c r="BF432" s="266" t="str">
        <f t="shared" si="75"/>
        <v>8-3</v>
      </c>
      <c r="BG432" s="266" t="str">
        <f t="shared" si="76"/>
        <v/>
      </c>
    </row>
    <row r="433" spans="3:59" ht="13.5" x14ac:dyDescent="0.3">
      <c r="C433" s="266" t="s">
        <v>72</v>
      </c>
      <c r="D433" s="266" t="s">
        <v>2477</v>
      </c>
      <c r="E433" s="265" t="s">
        <v>1126</v>
      </c>
      <c r="F433" s="266" t="s">
        <v>1127</v>
      </c>
      <c r="G433" s="266" t="s">
        <v>1105</v>
      </c>
      <c r="H433" s="265" t="s">
        <v>110</v>
      </c>
      <c r="I433" s="265" t="s">
        <v>111</v>
      </c>
      <c r="J433" s="272" t="s">
        <v>2953</v>
      </c>
      <c r="K433" s="272" t="s">
        <v>2999</v>
      </c>
      <c r="L433" s="273">
        <v>44575</v>
      </c>
      <c r="M433" s="273">
        <v>44575</v>
      </c>
      <c r="N433" s="273">
        <v>44516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2977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2604</v>
      </c>
      <c r="AR433" s="484" t="str">
        <f t="shared" si="93"/>
        <v>8-3</v>
      </c>
      <c r="AS433" s="486" t="str">
        <f t="shared" si="94"/>
        <v/>
      </c>
      <c r="AT433" s="488" t="str">
        <f t="shared" si="95"/>
        <v/>
      </c>
      <c r="AU433" s="490" t="str">
        <f t="shared" si="96"/>
        <v/>
      </c>
      <c r="AV433" s="492" t="str">
        <f t="shared" si="97"/>
        <v/>
      </c>
      <c r="AW433" s="494" t="str">
        <f t="shared" si="98"/>
        <v/>
      </c>
      <c r="AX433" s="515" t="str">
        <f>IFERROR(VLOOKUP(功能_33[[#This Row],[功能代號]],SIT_FT_2021tmp!D:D,1,FALSE),"")</f>
        <v/>
      </c>
      <c r="AY433" s="589">
        <f t="shared" si="99"/>
        <v>44582</v>
      </c>
      <c r="BA433" s="515" t="s">
        <v>2453</v>
      </c>
      <c r="BB433" s="266" t="s">
        <v>2453</v>
      </c>
      <c r="BC433" s="596"/>
      <c r="BD433" s="266" t="str">
        <f t="shared" si="73"/>
        <v/>
      </c>
      <c r="BE433" s="266" t="str">
        <f t="shared" si="74"/>
        <v/>
      </c>
      <c r="BF433" s="266" t="str">
        <f t="shared" si="75"/>
        <v>8-3</v>
      </c>
      <c r="BG433" s="266" t="str">
        <f t="shared" si="76"/>
        <v/>
      </c>
    </row>
    <row r="434" spans="3:59" ht="13.5" x14ac:dyDescent="0.3">
      <c r="C434" s="266" t="s">
        <v>72</v>
      </c>
      <c r="D434" s="266" t="s">
        <v>2477</v>
      </c>
      <c r="E434" s="265" t="s">
        <v>1128</v>
      </c>
      <c r="F434" s="266" t="s">
        <v>1129</v>
      </c>
      <c r="G434" s="266" t="s">
        <v>1105</v>
      </c>
      <c r="H434" s="265" t="s">
        <v>110</v>
      </c>
      <c r="I434" s="265" t="s">
        <v>111</v>
      </c>
      <c r="J434" s="272" t="s">
        <v>2953</v>
      </c>
      <c r="K434" s="272" t="s">
        <v>2999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2977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2604</v>
      </c>
      <c r="AR434" s="484" t="str">
        <f t="shared" si="93"/>
        <v>8-3</v>
      </c>
      <c r="AS434" s="486" t="str">
        <f t="shared" si="94"/>
        <v/>
      </c>
      <c r="AT434" s="488" t="str">
        <f t="shared" si="95"/>
        <v/>
      </c>
      <c r="AU434" s="490" t="str">
        <f t="shared" si="96"/>
        <v/>
      </c>
      <c r="AV434" s="492" t="str">
        <f t="shared" si="97"/>
        <v/>
      </c>
      <c r="AW434" s="494" t="str">
        <f t="shared" si="98"/>
        <v/>
      </c>
      <c r="AX434" s="515" t="str">
        <f>IFERROR(VLOOKUP(功能_33[[#This Row],[功能代號]],SIT_FT_2021tmp!D:D,1,FALSE),"")</f>
        <v/>
      </c>
      <c r="AY434" s="589">
        <f t="shared" si="99"/>
        <v>44582</v>
      </c>
      <c r="BA434" s="515" t="s">
        <v>2453</v>
      </c>
      <c r="BB434" s="266" t="s">
        <v>2453</v>
      </c>
      <c r="BC434" s="596"/>
      <c r="BD434" s="266" t="str">
        <f t="shared" si="73"/>
        <v/>
      </c>
      <c r="BE434" s="266" t="str">
        <f t="shared" si="74"/>
        <v/>
      </c>
      <c r="BF434" s="266" t="str">
        <f t="shared" si="75"/>
        <v>8-3</v>
      </c>
      <c r="BG434" s="266" t="str">
        <f t="shared" si="76"/>
        <v/>
      </c>
    </row>
    <row r="435" spans="3:59" ht="13.5" x14ac:dyDescent="0.3">
      <c r="C435" s="266" t="s">
        <v>72</v>
      </c>
      <c r="D435" s="266" t="s">
        <v>2477</v>
      </c>
      <c r="E435" s="265" t="s">
        <v>1130</v>
      </c>
      <c r="F435" s="266" t="s">
        <v>1131</v>
      </c>
      <c r="G435" s="266" t="s">
        <v>1105</v>
      </c>
      <c r="H435" s="265" t="s">
        <v>110</v>
      </c>
      <c r="I435" s="265" t="s">
        <v>111</v>
      </c>
      <c r="J435" s="272" t="s">
        <v>2953</v>
      </c>
      <c r="K435" s="272" t="s">
        <v>2999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2977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2604</v>
      </c>
      <c r="AR435" s="484" t="str">
        <f t="shared" si="93"/>
        <v>8-3</v>
      </c>
      <c r="AS435" s="486" t="str">
        <f t="shared" si="94"/>
        <v/>
      </c>
      <c r="AT435" s="488" t="str">
        <f t="shared" si="95"/>
        <v/>
      </c>
      <c r="AU435" s="490" t="str">
        <f t="shared" si="96"/>
        <v/>
      </c>
      <c r="AV435" s="492" t="str">
        <f t="shared" si="97"/>
        <v/>
      </c>
      <c r="AW435" s="494" t="str">
        <f t="shared" si="98"/>
        <v/>
      </c>
      <c r="AX435" s="515" t="str">
        <f>IFERROR(VLOOKUP(功能_33[[#This Row],[功能代號]],SIT_FT_2021tmp!D:D,1,FALSE),"")</f>
        <v/>
      </c>
      <c r="AY435" s="589">
        <f t="shared" si="99"/>
        <v>44582</v>
      </c>
      <c r="BA435" s="515" t="s">
        <v>2453</v>
      </c>
      <c r="BB435" s="266" t="s">
        <v>2453</v>
      </c>
      <c r="BC435" s="596"/>
      <c r="BD435" s="266" t="str">
        <f t="shared" si="73"/>
        <v/>
      </c>
      <c r="BE435" s="266" t="str">
        <f t="shared" si="74"/>
        <v/>
      </c>
      <c r="BF435" s="266" t="str">
        <f t="shared" si="75"/>
        <v>8-3</v>
      </c>
      <c r="BG435" s="266" t="str">
        <f t="shared" si="76"/>
        <v/>
      </c>
    </row>
    <row r="436" spans="3:59" ht="13.5" x14ac:dyDescent="0.3">
      <c r="C436" s="266" t="s">
        <v>72</v>
      </c>
      <c r="D436" s="266" t="s">
        <v>2477</v>
      </c>
      <c r="E436" s="265" t="s">
        <v>1132</v>
      </c>
      <c r="F436" s="266" t="s">
        <v>1133</v>
      </c>
      <c r="G436" s="266" t="s">
        <v>1105</v>
      </c>
      <c r="H436" s="265" t="s">
        <v>110</v>
      </c>
      <c r="I436" s="265" t="s">
        <v>111</v>
      </c>
      <c r="J436" s="272" t="s">
        <v>2953</v>
      </c>
      <c r="K436" s="272" t="s">
        <v>2999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2977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2604</v>
      </c>
      <c r="AR436" s="484" t="str">
        <f t="shared" si="93"/>
        <v>8-3</v>
      </c>
      <c r="AS436" s="486" t="str">
        <f t="shared" si="94"/>
        <v/>
      </c>
      <c r="AT436" s="488" t="str">
        <f t="shared" si="95"/>
        <v/>
      </c>
      <c r="AU436" s="490" t="str">
        <f t="shared" si="96"/>
        <v/>
      </c>
      <c r="AV436" s="492" t="str">
        <f t="shared" si="97"/>
        <v/>
      </c>
      <c r="AW436" s="494" t="str">
        <f t="shared" si="98"/>
        <v/>
      </c>
      <c r="AX436" s="515" t="str">
        <f>IFERROR(VLOOKUP(功能_33[[#This Row],[功能代號]],SIT_FT_2021tmp!D:D,1,FALSE),"")</f>
        <v/>
      </c>
      <c r="AY436" s="589">
        <f t="shared" si="99"/>
        <v>44582</v>
      </c>
      <c r="BA436" s="515" t="s">
        <v>2453</v>
      </c>
      <c r="BB436" s="266" t="s">
        <v>2453</v>
      </c>
      <c r="BC436" s="596"/>
      <c r="BD436" s="266" t="str">
        <f t="shared" si="73"/>
        <v/>
      </c>
      <c r="BE436" s="266" t="str">
        <f t="shared" si="74"/>
        <v/>
      </c>
      <c r="BF436" s="266" t="str">
        <f t="shared" si="75"/>
        <v>8-3</v>
      </c>
      <c r="BG436" s="266" t="str">
        <f t="shared" si="76"/>
        <v/>
      </c>
    </row>
    <row r="437" spans="3:59" ht="13.5" x14ac:dyDescent="0.3">
      <c r="C437" s="266" t="s">
        <v>72</v>
      </c>
      <c r="D437" s="266" t="s">
        <v>2477</v>
      </c>
      <c r="E437" s="265" t="s">
        <v>1134</v>
      </c>
      <c r="F437" s="266" t="s">
        <v>1135</v>
      </c>
      <c r="G437" s="266" t="s">
        <v>1105</v>
      </c>
      <c r="H437" s="265" t="s">
        <v>110</v>
      </c>
      <c r="I437" s="265" t="s">
        <v>111</v>
      </c>
      <c r="J437" s="272" t="s">
        <v>2953</v>
      </c>
      <c r="K437" s="272" t="s">
        <v>2999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2977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2604</v>
      </c>
      <c r="AR437" s="484" t="str">
        <f t="shared" si="93"/>
        <v>8-3</v>
      </c>
      <c r="AS437" s="486" t="str">
        <f t="shared" si="94"/>
        <v/>
      </c>
      <c r="AT437" s="488" t="str">
        <f t="shared" si="95"/>
        <v/>
      </c>
      <c r="AU437" s="490" t="str">
        <f t="shared" si="96"/>
        <v/>
      </c>
      <c r="AV437" s="492" t="str">
        <f t="shared" si="97"/>
        <v/>
      </c>
      <c r="AW437" s="494" t="str">
        <f t="shared" si="98"/>
        <v/>
      </c>
      <c r="AX437" s="515" t="str">
        <f>IFERROR(VLOOKUP(功能_33[[#This Row],[功能代號]],SIT_FT_2021tmp!D:D,1,FALSE),"")</f>
        <v/>
      </c>
      <c r="AY437" s="589">
        <f t="shared" si="99"/>
        <v>44582</v>
      </c>
      <c r="BA437" s="515" t="s">
        <v>2453</v>
      </c>
      <c r="BB437" s="266" t="s">
        <v>2453</v>
      </c>
      <c r="BC437" s="596"/>
      <c r="BD437" s="266" t="str">
        <f t="shared" si="73"/>
        <v/>
      </c>
      <c r="BE437" s="266" t="str">
        <f t="shared" si="74"/>
        <v/>
      </c>
      <c r="BF437" s="266" t="str">
        <f t="shared" si="75"/>
        <v>8-3</v>
      </c>
      <c r="BG437" s="266" t="str">
        <f t="shared" si="76"/>
        <v/>
      </c>
    </row>
    <row r="438" spans="3:59" ht="13.5" x14ac:dyDescent="0.3">
      <c r="C438" s="266" t="s">
        <v>72</v>
      </c>
      <c r="D438" s="266" t="s">
        <v>2477</v>
      </c>
      <c r="E438" s="265" t="s">
        <v>1136</v>
      </c>
      <c r="F438" s="266" t="s">
        <v>1137</v>
      </c>
      <c r="G438" s="266" t="s">
        <v>1105</v>
      </c>
      <c r="H438" s="265" t="s">
        <v>110</v>
      </c>
      <c r="I438" s="265" t="s">
        <v>111</v>
      </c>
      <c r="J438" s="272" t="s">
        <v>2953</v>
      </c>
      <c r="K438" s="272" t="s">
        <v>2999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2977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2604</v>
      </c>
      <c r="AR438" s="484" t="str">
        <f t="shared" si="93"/>
        <v>8-3</v>
      </c>
      <c r="AS438" s="486" t="str">
        <f t="shared" si="94"/>
        <v/>
      </c>
      <c r="AT438" s="488" t="str">
        <f t="shared" si="95"/>
        <v/>
      </c>
      <c r="AU438" s="490" t="str">
        <f t="shared" si="96"/>
        <v/>
      </c>
      <c r="AV438" s="492" t="str">
        <f t="shared" si="97"/>
        <v/>
      </c>
      <c r="AW438" s="494" t="str">
        <f t="shared" si="98"/>
        <v/>
      </c>
      <c r="AX438" s="515" t="str">
        <f>IFERROR(VLOOKUP(功能_33[[#This Row],[功能代號]],SIT_FT_2021tmp!D:D,1,FALSE),"")</f>
        <v/>
      </c>
      <c r="AY438" s="589">
        <f t="shared" si="99"/>
        <v>44582</v>
      </c>
      <c r="BA438" s="515" t="s">
        <v>2453</v>
      </c>
      <c r="BB438" s="266" t="s">
        <v>2453</v>
      </c>
      <c r="BC438" s="596"/>
      <c r="BD438" s="266" t="str">
        <f t="shared" si="73"/>
        <v/>
      </c>
      <c r="BE438" s="266" t="str">
        <f t="shared" si="74"/>
        <v/>
      </c>
      <c r="BF438" s="266" t="str">
        <f t="shared" si="75"/>
        <v>8-3</v>
      </c>
      <c r="BG438" s="266" t="str">
        <f t="shared" si="76"/>
        <v/>
      </c>
    </row>
    <row r="439" spans="3:59" ht="13.5" x14ac:dyDescent="0.3">
      <c r="C439" s="266" t="s">
        <v>72</v>
      </c>
      <c r="D439" s="266" t="s">
        <v>2477</v>
      </c>
      <c r="E439" s="265" t="s">
        <v>1138</v>
      </c>
      <c r="F439" s="266" t="s">
        <v>1139</v>
      </c>
      <c r="G439" s="266" t="s">
        <v>1105</v>
      </c>
      <c r="H439" s="265" t="s">
        <v>110</v>
      </c>
      <c r="I439" s="265" t="s">
        <v>111</v>
      </c>
      <c r="J439" s="272" t="s">
        <v>2953</v>
      </c>
      <c r="K439" s="272" t="s">
        <v>2999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2977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2604</v>
      </c>
      <c r="AR439" s="484" t="str">
        <f t="shared" si="93"/>
        <v>8-3</v>
      </c>
      <c r="AS439" s="486" t="str">
        <f t="shared" si="94"/>
        <v/>
      </c>
      <c r="AT439" s="488" t="str">
        <f t="shared" si="95"/>
        <v/>
      </c>
      <c r="AU439" s="490" t="str">
        <f t="shared" si="96"/>
        <v/>
      </c>
      <c r="AV439" s="492" t="str">
        <f t="shared" si="97"/>
        <v/>
      </c>
      <c r="AW439" s="494" t="str">
        <f t="shared" si="98"/>
        <v/>
      </c>
      <c r="AX439" s="515" t="str">
        <f>IFERROR(VLOOKUP(功能_33[[#This Row],[功能代號]],SIT_FT_2021tmp!D:D,1,FALSE),"")</f>
        <v/>
      </c>
      <c r="AY439" s="589">
        <f t="shared" si="99"/>
        <v>44582</v>
      </c>
      <c r="BA439" s="515" t="s">
        <v>2453</v>
      </c>
      <c r="BB439" s="266" t="s">
        <v>2453</v>
      </c>
      <c r="BC439" s="596"/>
      <c r="BD439" s="266" t="str">
        <f t="shared" si="73"/>
        <v/>
      </c>
      <c r="BE439" s="266" t="str">
        <f t="shared" si="74"/>
        <v/>
      </c>
      <c r="BF439" s="266" t="str">
        <f t="shared" si="75"/>
        <v>8-3</v>
      </c>
      <c r="BG439" s="266" t="str">
        <f t="shared" si="76"/>
        <v/>
      </c>
    </row>
    <row r="440" spans="3:59" ht="13.5" x14ac:dyDescent="0.3">
      <c r="C440" s="266" t="s">
        <v>72</v>
      </c>
      <c r="D440" s="266" t="s">
        <v>2477</v>
      </c>
      <c r="E440" s="265" t="s">
        <v>1140</v>
      </c>
      <c r="F440" s="266" t="s">
        <v>1141</v>
      </c>
      <c r="G440" s="266" t="s">
        <v>1105</v>
      </c>
      <c r="H440" s="265" t="s">
        <v>110</v>
      </c>
      <c r="I440" s="265" t="s">
        <v>111</v>
      </c>
      <c r="J440" s="272" t="s">
        <v>2953</v>
      </c>
      <c r="K440" s="272" t="s">
        <v>2999</v>
      </c>
      <c r="L440" s="273">
        <v>44575</v>
      </c>
      <c r="M440" s="273">
        <v>44578</v>
      </c>
      <c r="N440" s="273">
        <v>44517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2977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2604</v>
      </c>
      <c r="AR440" s="484" t="str">
        <f t="shared" si="93"/>
        <v>8-3</v>
      </c>
      <c r="AS440" s="486" t="str">
        <f t="shared" si="94"/>
        <v/>
      </c>
      <c r="AT440" s="488" t="str">
        <f t="shared" si="95"/>
        <v/>
      </c>
      <c r="AU440" s="490" t="str">
        <f t="shared" si="96"/>
        <v/>
      </c>
      <c r="AV440" s="492" t="str">
        <f t="shared" si="97"/>
        <v/>
      </c>
      <c r="AW440" s="494" t="str">
        <f t="shared" si="98"/>
        <v/>
      </c>
      <c r="AX440" s="515" t="str">
        <f>IFERROR(VLOOKUP(功能_33[[#This Row],[功能代號]],SIT_FT_2021tmp!D:D,1,FALSE),"")</f>
        <v/>
      </c>
      <c r="AY440" s="589">
        <f t="shared" si="99"/>
        <v>44582</v>
      </c>
      <c r="BA440" s="515" t="s">
        <v>2453</v>
      </c>
      <c r="BB440" s="266" t="s">
        <v>2453</v>
      </c>
      <c r="BC440" s="596"/>
      <c r="BD440" s="266" t="str">
        <f t="shared" si="73"/>
        <v/>
      </c>
      <c r="BE440" s="266" t="str">
        <f t="shared" si="74"/>
        <v/>
      </c>
      <c r="BF440" s="266" t="str">
        <f t="shared" si="75"/>
        <v>8-3</v>
      </c>
      <c r="BG440" s="266" t="str">
        <f t="shared" si="76"/>
        <v/>
      </c>
    </row>
    <row r="441" spans="3:59" ht="13.5" x14ac:dyDescent="0.3">
      <c r="C441" s="266" t="s">
        <v>72</v>
      </c>
      <c r="D441" s="266" t="s">
        <v>2477</v>
      </c>
      <c r="E441" s="265" t="s">
        <v>1142</v>
      </c>
      <c r="F441" s="266" t="s">
        <v>1143</v>
      </c>
      <c r="G441" s="266" t="s">
        <v>1105</v>
      </c>
      <c r="H441" s="265" t="s">
        <v>110</v>
      </c>
      <c r="I441" s="265" t="s">
        <v>111</v>
      </c>
      <c r="J441" s="272" t="s">
        <v>2953</v>
      </c>
      <c r="K441" s="272" t="s">
        <v>2999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2977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2604</v>
      </c>
      <c r="AR441" s="484" t="str">
        <f t="shared" si="93"/>
        <v>8-3</v>
      </c>
      <c r="AS441" s="486" t="str">
        <f t="shared" si="94"/>
        <v/>
      </c>
      <c r="AT441" s="488" t="str">
        <f t="shared" si="95"/>
        <v/>
      </c>
      <c r="AU441" s="490" t="str">
        <f t="shared" si="96"/>
        <v/>
      </c>
      <c r="AV441" s="492" t="str">
        <f t="shared" si="97"/>
        <v/>
      </c>
      <c r="AW441" s="494" t="str">
        <f t="shared" si="98"/>
        <v/>
      </c>
      <c r="AX441" s="515" t="str">
        <f>IFERROR(VLOOKUP(功能_33[[#This Row],[功能代號]],SIT_FT_2021tmp!D:D,1,FALSE),"")</f>
        <v/>
      </c>
      <c r="AY441" s="589">
        <f t="shared" si="99"/>
        <v>44582</v>
      </c>
      <c r="BA441" s="515" t="s">
        <v>2453</v>
      </c>
      <c r="BB441" s="266" t="s">
        <v>2453</v>
      </c>
      <c r="BC441" s="596"/>
      <c r="BD441" s="266" t="str">
        <f t="shared" si="73"/>
        <v/>
      </c>
      <c r="BE441" s="266" t="str">
        <f t="shared" si="74"/>
        <v/>
      </c>
      <c r="BF441" s="266" t="str">
        <f t="shared" si="75"/>
        <v>8-3</v>
      </c>
      <c r="BG441" s="266" t="str">
        <f t="shared" si="76"/>
        <v/>
      </c>
    </row>
    <row r="442" spans="3:59" ht="13.5" x14ac:dyDescent="0.3">
      <c r="C442" s="266" t="s">
        <v>72</v>
      </c>
      <c r="D442" s="266" t="s">
        <v>2477</v>
      </c>
      <c r="E442" s="265" t="s">
        <v>1144</v>
      </c>
      <c r="F442" s="266" t="s">
        <v>1145</v>
      </c>
      <c r="G442" s="266" t="s">
        <v>1105</v>
      </c>
      <c r="H442" s="265" t="s">
        <v>110</v>
      </c>
      <c r="I442" s="265" t="s">
        <v>111</v>
      </c>
      <c r="J442" s="272" t="s">
        <v>2953</v>
      </c>
      <c r="K442" s="272" t="s">
        <v>2999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2977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2604</v>
      </c>
      <c r="AR442" s="484" t="str">
        <f t="shared" si="93"/>
        <v>8-3</v>
      </c>
      <c r="AS442" s="486" t="str">
        <f t="shared" si="94"/>
        <v/>
      </c>
      <c r="AT442" s="488" t="str">
        <f t="shared" si="95"/>
        <v/>
      </c>
      <c r="AU442" s="490" t="str">
        <f t="shared" si="96"/>
        <v/>
      </c>
      <c r="AV442" s="492" t="str">
        <f t="shared" si="97"/>
        <v/>
      </c>
      <c r="AW442" s="494" t="str">
        <f t="shared" si="98"/>
        <v/>
      </c>
      <c r="AX442" s="515" t="str">
        <f>IFERROR(VLOOKUP(功能_33[[#This Row],[功能代號]],SIT_FT_2021tmp!D:D,1,FALSE),"")</f>
        <v/>
      </c>
      <c r="AY442" s="589">
        <f t="shared" si="99"/>
        <v>44582</v>
      </c>
      <c r="BA442" s="515" t="s">
        <v>2453</v>
      </c>
      <c r="BB442" s="266" t="s">
        <v>2453</v>
      </c>
      <c r="BC442" s="596"/>
      <c r="BD442" s="266" t="str">
        <f t="shared" si="73"/>
        <v/>
      </c>
      <c r="BE442" s="266" t="str">
        <f t="shared" si="74"/>
        <v/>
      </c>
      <c r="BF442" s="266" t="str">
        <f t="shared" si="75"/>
        <v>8-3</v>
      </c>
      <c r="BG442" s="266" t="str">
        <f t="shared" si="76"/>
        <v/>
      </c>
    </row>
    <row r="443" spans="3:59" ht="13.5" x14ac:dyDescent="0.3">
      <c r="C443" s="266" t="s">
        <v>72</v>
      </c>
      <c r="D443" s="266" t="s">
        <v>2477</v>
      </c>
      <c r="E443" s="265" t="s">
        <v>1146</v>
      </c>
      <c r="F443" s="266" t="s">
        <v>1147</v>
      </c>
      <c r="G443" s="266" t="s">
        <v>1105</v>
      </c>
      <c r="H443" s="265" t="s">
        <v>110</v>
      </c>
      <c r="I443" s="265" t="s">
        <v>111</v>
      </c>
      <c r="J443" s="272" t="s">
        <v>2953</v>
      </c>
      <c r="K443" s="272" t="s">
        <v>2999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2977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2604</v>
      </c>
      <c r="AR443" s="484" t="str">
        <f t="shared" si="93"/>
        <v>8-3</v>
      </c>
      <c r="AS443" s="486" t="str">
        <f t="shared" si="94"/>
        <v/>
      </c>
      <c r="AT443" s="488" t="str">
        <f t="shared" si="95"/>
        <v/>
      </c>
      <c r="AU443" s="490" t="str">
        <f t="shared" si="96"/>
        <v/>
      </c>
      <c r="AV443" s="492" t="str">
        <f t="shared" si="97"/>
        <v/>
      </c>
      <c r="AW443" s="494" t="str">
        <f t="shared" si="98"/>
        <v/>
      </c>
      <c r="AX443" s="515" t="str">
        <f>IFERROR(VLOOKUP(功能_33[[#This Row],[功能代號]],SIT_FT_2021tmp!D:D,1,FALSE),"")</f>
        <v/>
      </c>
      <c r="AY443" s="589">
        <f t="shared" si="99"/>
        <v>44582</v>
      </c>
      <c r="BA443" s="515" t="s">
        <v>2453</v>
      </c>
      <c r="BB443" s="266" t="s">
        <v>2453</v>
      </c>
      <c r="BC443" s="596"/>
      <c r="BD443" s="266" t="str">
        <f t="shared" si="73"/>
        <v/>
      </c>
      <c r="BE443" s="266" t="str">
        <f t="shared" si="74"/>
        <v/>
      </c>
      <c r="BF443" s="266" t="str">
        <f t="shared" si="75"/>
        <v>8-3</v>
      </c>
      <c r="BG443" s="266" t="str">
        <f t="shared" si="76"/>
        <v/>
      </c>
    </row>
    <row r="444" spans="3:59" ht="13.5" x14ac:dyDescent="0.3">
      <c r="C444" s="266" t="s">
        <v>72</v>
      </c>
      <c r="D444" s="266" t="s">
        <v>2477</v>
      </c>
      <c r="E444" s="265" t="s">
        <v>1148</v>
      </c>
      <c r="F444" s="266" t="s">
        <v>1149</v>
      </c>
      <c r="G444" s="266" t="s">
        <v>1105</v>
      </c>
      <c r="H444" s="265" t="s">
        <v>110</v>
      </c>
      <c r="I444" s="265" t="s">
        <v>111</v>
      </c>
      <c r="J444" s="272" t="s">
        <v>2953</v>
      </c>
      <c r="K444" s="272" t="s">
        <v>2999</v>
      </c>
      <c r="L444" s="273">
        <v>44575</v>
      </c>
      <c r="M444" s="273">
        <v>44578</v>
      </c>
      <c r="N444" s="273">
        <v>44518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2977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2604</v>
      </c>
      <c r="AR444" s="484" t="str">
        <f t="shared" si="93"/>
        <v>8-3</v>
      </c>
      <c r="AS444" s="486" t="str">
        <f t="shared" si="94"/>
        <v/>
      </c>
      <c r="AT444" s="488" t="str">
        <f t="shared" si="95"/>
        <v/>
      </c>
      <c r="AU444" s="490" t="str">
        <f t="shared" si="96"/>
        <v/>
      </c>
      <c r="AV444" s="492" t="str">
        <f t="shared" si="97"/>
        <v/>
      </c>
      <c r="AW444" s="494" t="str">
        <f t="shared" si="98"/>
        <v/>
      </c>
      <c r="AX444" s="515" t="str">
        <f>IFERROR(VLOOKUP(功能_33[[#This Row],[功能代號]],SIT_FT_2021tmp!D:D,1,FALSE),"")</f>
        <v/>
      </c>
      <c r="AY444" s="589">
        <f t="shared" si="99"/>
        <v>44582</v>
      </c>
      <c r="BA444" s="515" t="s">
        <v>2453</v>
      </c>
      <c r="BB444" s="266" t="s">
        <v>2453</v>
      </c>
      <c r="BC444" s="596"/>
      <c r="BD444" s="266" t="str">
        <f t="shared" si="73"/>
        <v/>
      </c>
      <c r="BE444" s="266" t="str">
        <f t="shared" si="74"/>
        <v/>
      </c>
      <c r="BF444" s="266" t="str">
        <f t="shared" si="75"/>
        <v>8-3</v>
      </c>
      <c r="BG444" s="266" t="str">
        <f t="shared" si="76"/>
        <v/>
      </c>
    </row>
    <row r="445" spans="3:59" ht="13.5" x14ac:dyDescent="0.3">
      <c r="C445" s="266" t="s">
        <v>72</v>
      </c>
      <c r="D445" s="266" t="s">
        <v>2477</v>
      </c>
      <c r="E445" s="265" t="s">
        <v>1150</v>
      </c>
      <c r="F445" s="266" t="s">
        <v>1151</v>
      </c>
      <c r="G445" s="266" t="s">
        <v>1105</v>
      </c>
      <c r="H445" s="265" t="s">
        <v>110</v>
      </c>
      <c r="I445" s="265" t="s">
        <v>111</v>
      </c>
      <c r="J445" s="272" t="s">
        <v>2953</v>
      </c>
      <c r="K445" s="272" t="s">
        <v>2999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2977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2604</v>
      </c>
      <c r="AR445" s="484" t="str">
        <f t="shared" si="93"/>
        <v>8-3</v>
      </c>
      <c r="AS445" s="486" t="str">
        <f t="shared" si="94"/>
        <v/>
      </c>
      <c r="AT445" s="488" t="str">
        <f t="shared" si="95"/>
        <v/>
      </c>
      <c r="AU445" s="490" t="str">
        <f t="shared" si="96"/>
        <v/>
      </c>
      <c r="AV445" s="492" t="str">
        <f t="shared" si="97"/>
        <v/>
      </c>
      <c r="AW445" s="494" t="str">
        <f t="shared" si="98"/>
        <v/>
      </c>
      <c r="AX445" s="515" t="str">
        <f>IFERROR(VLOOKUP(功能_33[[#This Row],[功能代號]],SIT_FT_2021tmp!D:D,1,FALSE),"")</f>
        <v/>
      </c>
      <c r="AY445" s="589">
        <f t="shared" si="99"/>
        <v>44582</v>
      </c>
      <c r="BA445" s="515" t="s">
        <v>2453</v>
      </c>
      <c r="BB445" s="266" t="s">
        <v>2453</v>
      </c>
      <c r="BC445" s="596"/>
      <c r="BD445" s="266" t="str">
        <f t="shared" si="73"/>
        <v/>
      </c>
      <c r="BE445" s="266" t="str">
        <f t="shared" si="74"/>
        <v/>
      </c>
      <c r="BF445" s="266" t="str">
        <f t="shared" si="75"/>
        <v>8-3</v>
      </c>
      <c r="BG445" s="266" t="str">
        <f t="shared" si="76"/>
        <v/>
      </c>
    </row>
    <row r="446" spans="3:59" ht="13.5" x14ac:dyDescent="0.3">
      <c r="C446" s="266" t="s">
        <v>72</v>
      </c>
      <c r="D446" s="266" t="s">
        <v>2477</v>
      </c>
      <c r="E446" s="265" t="s">
        <v>1152</v>
      </c>
      <c r="F446" s="266" t="s">
        <v>1153</v>
      </c>
      <c r="G446" s="266" t="s">
        <v>1105</v>
      </c>
      <c r="H446" s="265" t="s">
        <v>110</v>
      </c>
      <c r="I446" s="265" t="s">
        <v>111</v>
      </c>
      <c r="J446" s="272" t="s">
        <v>2953</v>
      </c>
      <c r="K446" s="272" t="s">
        <v>2999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2977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2604</v>
      </c>
      <c r="AR446" s="484" t="str">
        <f t="shared" si="93"/>
        <v>8-3</v>
      </c>
      <c r="AS446" s="486" t="str">
        <f t="shared" si="94"/>
        <v/>
      </c>
      <c r="AT446" s="488" t="str">
        <f t="shared" si="95"/>
        <v/>
      </c>
      <c r="AU446" s="490" t="str">
        <f t="shared" si="96"/>
        <v/>
      </c>
      <c r="AV446" s="492" t="str">
        <f t="shared" si="97"/>
        <v/>
      </c>
      <c r="AW446" s="494" t="str">
        <f t="shared" si="98"/>
        <v/>
      </c>
      <c r="AX446" s="515" t="str">
        <f>IFERROR(VLOOKUP(功能_33[[#This Row],[功能代號]],SIT_FT_2021tmp!D:D,1,FALSE),"")</f>
        <v/>
      </c>
      <c r="AY446" s="589">
        <f t="shared" si="99"/>
        <v>44582</v>
      </c>
      <c r="BA446" s="515" t="s">
        <v>2453</v>
      </c>
      <c r="BB446" s="266" t="s">
        <v>2453</v>
      </c>
      <c r="BC446" s="596"/>
      <c r="BD446" s="266" t="str">
        <f t="shared" si="73"/>
        <v/>
      </c>
      <c r="BE446" s="266" t="str">
        <f t="shared" si="74"/>
        <v/>
      </c>
      <c r="BF446" s="266" t="str">
        <f t="shared" si="75"/>
        <v>8-3</v>
      </c>
      <c r="BG446" s="266" t="str">
        <f t="shared" si="76"/>
        <v/>
      </c>
    </row>
    <row r="447" spans="3:59" ht="13.5" x14ac:dyDescent="0.3">
      <c r="C447" s="266" t="s">
        <v>72</v>
      </c>
      <c r="D447" s="266" t="s">
        <v>2477</v>
      </c>
      <c r="E447" s="265" t="s">
        <v>1154</v>
      </c>
      <c r="F447" s="266" t="s">
        <v>1155</v>
      </c>
      <c r="G447" s="266" t="s">
        <v>1105</v>
      </c>
      <c r="H447" s="265" t="s">
        <v>110</v>
      </c>
      <c r="I447" s="265" t="s">
        <v>111</v>
      </c>
      <c r="J447" s="272" t="s">
        <v>2953</v>
      </c>
      <c r="K447" s="272" t="s">
        <v>2999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2977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2604</v>
      </c>
      <c r="AR447" s="484" t="str">
        <f t="shared" si="93"/>
        <v>8-3</v>
      </c>
      <c r="AS447" s="486" t="str">
        <f t="shared" si="94"/>
        <v/>
      </c>
      <c r="AT447" s="488" t="str">
        <f t="shared" si="95"/>
        <v/>
      </c>
      <c r="AU447" s="490" t="str">
        <f t="shared" si="96"/>
        <v/>
      </c>
      <c r="AV447" s="492" t="str">
        <f t="shared" si="97"/>
        <v/>
      </c>
      <c r="AW447" s="494" t="str">
        <f t="shared" si="98"/>
        <v/>
      </c>
      <c r="AX447" s="515" t="str">
        <f>IFERROR(VLOOKUP(功能_33[[#This Row],[功能代號]],SIT_FT_2021tmp!D:D,1,FALSE),"")</f>
        <v/>
      </c>
      <c r="AY447" s="589">
        <f t="shared" si="99"/>
        <v>44582</v>
      </c>
      <c r="BA447" s="515" t="s">
        <v>2453</v>
      </c>
      <c r="BB447" s="266" t="s">
        <v>2453</v>
      </c>
      <c r="BC447" s="596"/>
      <c r="BD447" s="266" t="str">
        <f t="shared" si="73"/>
        <v/>
      </c>
      <c r="BE447" s="266" t="str">
        <f t="shared" si="74"/>
        <v/>
      </c>
      <c r="BF447" s="266" t="str">
        <f t="shared" si="75"/>
        <v>8-3</v>
      </c>
      <c r="BG447" s="266" t="str">
        <f t="shared" si="76"/>
        <v/>
      </c>
    </row>
    <row r="448" spans="3:59" ht="13.5" x14ac:dyDescent="0.3">
      <c r="C448" s="266" t="s">
        <v>72</v>
      </c>
      <c r="D448" s="266" t="s">
        <v>2477</v>
      </c>
      <c r="E448" s="265" t="s">
        <v>1156</v>
      </c>
      <c r="F448" s="266" t="s">
        <v>1157</v>
      </c>
      <c r="G448" s="266" t="s">
        <v>1105</v>
      </c>
      <c r="H448" s="265" t="s">
        <v>110</v>
      </c>
      <c r="I448" s="265" t="s">
        <v>111</v>
      </c>
      <c r="J448" s="272" t="s">
        <v>2953</v>
      </c>
      <c r="K448" s="272" t="s">
        <v>2999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2977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2604</v>
      </c>
      <c r="AR448" s="484" t="str">
        <f t="shared" si="93"/>
        <v>8-3</v>
      </c>
      <c r="AS448" s="486" t="str">
        <f t="shared" si="94"/>
        <v/>
      </c>
      <c r="AT448" s="488" t="str">
        <f t="shared" si="95"/>
        <v/>
      </c>
      <c r="AU448" s="490" t="str">
        <f t="shared" si="96"/>
        <v/>
      </c>
      <c r="AV448" s="492" t="str">
        <f t="shared" si="97"/>
        <v/>
      </c>
      <c r="AW448" s="494" t="str">
        <f t="shared" si="98"/>
        <v/>
      </c>
      <c r="AX448" s="515" t="str">
        <f>IFERROR(VLOOKUP(功能_33[[#This Row],[功能代號]],SIT_FT_2021tmp!D:D,1,FALSE),"")</f>
        <v/>
      </c>
      <c r="AY448" s="589">
        <f t="shared" si="99"/>
        <v>44582</v>
      </c>
      <c r="BA448" s="515" t="s">
        <v>2453</v>
      </c>
      <c r="BB448" s="266" t="s">
        <v>2453</v>
      </c>
      <c r="BC448" s="596"/>
      <c r="BD448" s="266" t="str">
        <f t="shared" si="73"/>
        <v/>
      </c>
      <c r="BE448" s="266" t="str">
        <f t="shared" si="74"/>
        <v/>
      </c>
      <c r="BF448" s="266" t="str">
        <f t="shared" si="75"/>
        <v>8-3</v>
      </c>
      <c r="BG448" s="266" t="str">
        <f t="shared" si="76"/>
        <v/>
      </c>
    </row>
    <row r="449" spans="3:59" ht="13.5" x14ac:dyDescent="0.3">
      <c r="C449" s="266" t="s">
        <v>72</v>
      </c>
      <c r="D449" s="266" t="s">
        <v>2477</v>
      </c>
      <c r="E449" s="265" t="s">
        <v>1158</v>
      </c>
      <c r="F449" s="266" t="s">
        <v>1159</v>
      </c>
      <c r="G449" s="266" t="s">
        <v>1105</v>
      </c>
      <c r="H449" s="265" t="s">
        <v>110</v>
      </c>
      <c r="I449" s="265" t="s">
        <v>111</v>
      </c>
      <c r="J449" s="272" t="s">
        <v>2953</v>
      </c>
      <c r="K449" s="272" t="s">
        <v>2999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2977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2604</v>
      </c>
      <c r="AR449" s="484" t="str">
        <f t="shared" si="93"/>
        <v>8-3</v>
      </c>
      <c r="AS449" s="486" t="str">
        <f t="shared" si="94"/>
        <v/>
      </c>
      <c r="AT449" s="488" t="str">
        <f t="shared" si="95"/>
        <v/>
      </c>
      <c r="AU449" s="490" t="str">
        <f t="shared" si="96"/>
        <v/>
      </c>
      <c r="AV449" s="492" t="str">
        <f t="shared" si="97"/>
        <v/>
      </c>
      <c r="AW449" s="494" t="str">
        <f t="shared" si="98"/>
        <v/>
      </c>
      <c r="AX449" s="515" t="str">
        <f>IFERROR(VLOOKUP(功能_33[[#This Row],[功能代號]],SIT_FT_2021tmp!D:D,1,FALSE),"")</f>
        <v/>
      </c>
      <c r="AY449" s="589">
        <f t="shared" si="99"/>
        <v>44582</v>
      </c>
      <c r="BA449" s="515" t="s">
        <v>2453</v>
      </c>
      <c r="BB449" s="266" t="s">
        <v>2453</v>
      </c>
      <c r="BC449" s="596"/>
      <c r="BD449" s="266" t="str">
        <f t="shared" si="73"/>
        <v/>
      </c>
      <c r="BE449" s="266" t="str">
        <f t="shared" si="74"/>
        <v/>
      </c>
      <c r="BF449" s="266" t="str">
        <f t="shared" si="75"/>
        <v>8-3</v>
      </c>
      <c r="BG449" s="266" t="str">
        <f t="shared" si="76"/>
        <v/>
      </c>
    </row>
    <row r="450" spans="3:59" ht="13.5" x14ac:dyDescent="0.3">
      <c r="C450" s="266" t="s">
        <v>72</v>
      </c>
      <c r="D450" s="266" t="s">
        <v>2477</v>
      </c>
      <c r="E450" s="265" t="s">
        <v>1160</v>
      </c>
      <c r="F450" s="266" t="s">
        <v>1161</v>
      </c>
      <c r="G450" s="266" t="s">
        <v>1105</v>
      </c>
      <c r="H450" s="265" t="s">
        <v>110</v>
      </c>
      <c r="I450" s="265" t="s">
        <v>111</v>
      </c>
      <c r="J450" s="272" t="s">
        <v>2953</v>
      </c>
      <c r="K450" s="272" t="s">
        <v>2999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2977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2604</v>
      </c>
      <c r="AR450" s="484" t="str">
        <f t="shared" si="93"/>
        <v>8-3</v>
      </c>
      <c r="AS450" s="486" t="str">
        <f t="shared" si="94"/>
        <v/>
      </c>
      <c r="AT450" s="488" t="str">
        <f t="shared" si="95"/>
        <v/>
      </c>
      <c r="AU450" s="490" t="str">
        <f t="shared" si="96"/>
        <v/>
      </c>
      <c r="AV450" s="492" t="str">
        <f t="shared" si="97"/>
        <v/>
      </c>
      <c r="AW450" s="494" t="str">
        <f t="shared" si="98"/>
        <v/>
      </c>
      <c r="AX450" s="515" t="str">
        <f>IFERROR(VLOOKUP(功能_33[[#This Row],[功能代號]],SIT_FT_2021tmp!D:D,1,FALSE),"")</f>
        <v/>
      </c>
      <c r="AY450" s="589">
        <f t="shared" si="99"/>
        <v>44582</v>
      </c>
      <c r="BA450" s="515" t="s">
        <v>2453</v>
      </c>
      <c r="BB450" s="266" t="s">
        <v>2453</v>
      </c>
      <c r="BC450" s="596"/>
      <c r="BD450" s="266" t="str">
        <f t="shared" si="73"/>
        <v/>
      </c>
      <c r="BE450" s="266" t="str">
        <f t="shared" si="74"/>
        <v/>
      </c>
      <c r="BF450" s="266" t="str">
        <f t="shared" si="75"/>
        <v>8-3</v>
      </c>
      <c r="BG450" s="266" t="str">
        <f t="shared" si="76"/>
        <v/>
      </c>
    </row>
    <row r="451" spans="3:59" ht="13.5" x14ac:dyDescent="0.3">
      <c r="C451" s="266" t="s">
        <v>72</v>
      </c>
      <c r="D451" s="266" t="s">
        <v>2477</v>
      </c>
      <c r="E451" s="265" t="s">
        <v>1162</v>
      </c>
      <c r="F451" s="266" t="s">
        <v>1163</v>
      </c>
      <c r="G451" s="266" t="s">
        <v>1105</v>
      </c>
      <c r="H451" s="265" t="s">
        <v>110</v>
      </c>
      <c r="I451" s="265" t="s">
        <v>111</v>
      </c>
      <c r="J451" s="272" t="s">
        <v>2953</v>
      </c>
      <c r="K451" s="272" t="s">
        <v>2999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2977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2604</v>
      </c>
      <c r="AR451" s="484" t="str">
        <f t="shared" si="93"/>
        <v>8-3</v>
      </c>
      <c r="AS451" s="486" t="str">
        <f t="shared" si="94"/>
        <v/>
      </c>
      <c r="AT451" s="488" t="str">
        <f t="shared" si="95"/>
        <v/>
      </c>
      <c r="AU451" s="490" t="str">
        <f t="shared" si="96"/>
        <v/>
      </c>
      <c r="AV451" s="492" t="str">
        <f t="shared" si="97"/>
        <v/>
      </c>
      <c r="AW451" s="494" t="str">
        <f t="shared" si="98"/>
        <v/>
      </c>
      <c r="AX451" s="515" t="str">
        <f>IFERROR(VLOOKUP(功能_33[[#This Row],[功能代號]],SIT_FT_2021tmp!D:D,1,FALSE),"")</f>
        <v/>
      </c>
      <c r="AY451" s="589">
        <f t="shared" si="99"/>
        <v>44582</v>
      </c>
      <c r="BA451" s="515" t="s">
        <v>2453</v>
      </c>
      <c r="BB451" s="266" t="s">
        <v>2453</v>
      </c>
      <c r="BC451" s="596"/>
      <c r="BD451" s="266" t="str">
        <f t="shared" ref="BD451:BD514" si="100">IF(AND(COUNTIF(AX451,"&gt;&lt;0")=1,COUNTA(M451)=1),LEFT(D451,3),"")</f>
        <v/>
      </c>
      <c r="BE451" s="266" t="str">
        <f t="shared" ref="BE451:BE514" si="101">IF(AND(COUNTIF(AX451,"&gt;&lt;")=1,COUNTA(M451)=0),LEFT(D451,3),"")</f>
        <v/>
      </c>
      <c r="BF451" s="266" t="str">
        <f t="shared" ref="BF451:BF514" si="102">IF(AND(COUNTIF(AX451,"&gt;&lt;0")=0,COUNTA(M451)=1),LEFT(D451,3),"")</f>
        <v>8-3</v>
      </c>
      <c r="BG451" s="266" t="str">
        <f t="shared" ref="BG451:BG514" si="103">IF(AND(COUNTIF(AX451,"&gt;&lt;0")=0,COUNTA(M451)=0),LEFT(D451,3),"")</f>
        <v/>
      </c>
    </row>
    <row r="452" spans="3:59" ht="13.5" x14ac:dyDescent="0.3">
      <c r="C452" s="266" t="s">
        <v>72</v>
      </c>
      <c r="D452" s="266" t="s">
        <v>2477</v>
      </c>
      <c r="E452" s="265" t="s">
        <v>1164</v>
      </c>
      <c r="F452" s="266" t="s">
        <v>1165</v>
      </c>
      <c r="G452" s="266" t="s">
        <v>1105</v>
      </c>
      <c r="H452" s="265" t="s">
        <v>110</v>
      </c>
      <c r="I452" s="265" t="s">
        <v>111</v>
      </c>
      <c r="J452" s="272" t="s">
        <v>2953</v>
      </c>
      <c r="K452" s="272" t="s">
        <v>2999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2977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2604</v>
      </c>
      <c r="AR452" s="484" t="str">
        <f t="shared" si="93"/>
        <v>8-3</v>
      </c>
      <c r="AS452" s="486" t="str">
        <f t="shared" si="94"/>
        <v/>
      </c>
      <c r="AT452" s="488" t="str">
        <f t="shared" si="95"/>
        <v/>
      </c>
      <c r="AU452" s="490" t="str">
        <f t="shared" si="96"/>
        <v/>
      </c>
      <c r="AV452" s="492" t="str">
        <f t="shared" si="97"/>
        <v/>
      </c>
      <c r="AW452" s="494" t="str">
        <f t="shared" si="98"/>
        <v/>
      </c>
      <c r="AX452" s="515" t="str">
        <f>IFERROR(VLOOKUP(功能_33[[#This Row],[功能代號]],SIT_FT_2021tmp!D:D,1,FALSE),"")</f>
        <v/>
      </c>
      <c r="AY452" s="589">
        <f t="shared" si="99"/>
        <v>44582</v>
      </c>
      <c r="BA452" s="515" t="s">
        <v>2453</v>
      </c>
      <c r="BB452" s="266" t="s">
        <v>2453</v>
      </c>
      <c r="BC452" s="596"/>
      <c r="BD452" s="266" t="str">
        <f t="shared" si="100"/>
        <v/>
      </c>
      <c r="BE452" s="266" t="str">
        <f t="shared" si="101"/>
        <v/>
      </c>
      <c r="BF452" s="266" t="str">
        <f t="shared" si="102"/>
        <v>8-3</v>
      </c>
      <c r="BG452" s="266" t="str">
        <f t="shared" si="103"/>
        <v/>
      </c>
    </row>
    <row r="453" spans="3:59" ht="13.5" x14ac:dyDescent="0.3">
      <c r="C453" s="266" t="s">
        <v>72</v>
      </c>
      <c r="D453" s="266" t="s">
        <v>2477</v>
      </c>
      <c r="E453" s="265" t="s">
        <v>1166</v>
      </c>
      <c r="F453" s="266" t="s">
        <v>1167</v>
      </c>
      <c r="G453" s="266" t="s">
        <v>1105</v>
      </c>
      <c r="H453" s="265" t="s">
        <v>110</v>
      </c>
      <c r="I453" s="265" t="s">
        <v>111</v>
      </c>
      <c r="J453" s="272" t="s">
        <v>2953</v>
      </c>
      <c r="K453" s="272" t="s">
        <v>2999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2977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2604</v>
      </c>
      <c r="AR453" s="484" t="str">
        <f t="shared" si="93"/>
        <v>8-3</v>
      </c>
      <c r="AS453" s="486" t="str">
        <f t="shared" si="94"/>
        <v/>
      </c>
      <c r="AT453" s="488" t="str">
        <f t="shared" si="95"/>
        <v/>
      </c>
      <c r="AU453" s="490" t="str">
        <f t="shared" si="96"/>
        <v/>
      </c>
      <c r="AV453" s="492" t="str">
        <f t="shared" si="97"/>
        <v/>
      </c>
      <c r="AW453" s="494" t="str">
        <f t="shared" si="98"/>
        <v/>
      </c>
      <c r="AX453" s="515" t="str">
        <f>IFERROR(VLOOKUP(功能_33[[#This Row],[功能代號]],SIT_FT_2021tmp!D:D,1,FALSE),"")</f>
        <v/>
      </c>
      <c r="AY453" s="589">
        <f t="shared" si="99"/>
        <v>44582</v>
      </c>
      <c r="BA453" s="515" t="s">
        <v>2453</v>
      </c>
      <c r="BB453" s="266" t="s">
        <v>2453</v>
      </c>
      <c r="BC453" s="596"/>
      <c r="BD453" s="266" t="str">
        <f t="shared" si="100"/>
        <v/>
      </c>
      <c r="BE453" s="266" t="str">
        <f t="shared" si="101"/>
        <v/>
      </c>
      <c r="BF453" s="266" t="str">
        <f t="shared" si="102"/>
        <v>8-3</v>
      </c>
      <c r="BG453" s="266" t="str">
        <f t="shared" si="103"/>
        <v/>
      </c>
    </row>
    <row r="454" spans="3:59" ht="13.5" x14ac:dyDescent="0.3">
      <c r="C454" s="266" t="s">
        <v>72</v>
      </c>
      <c r="D454" s="266" t="s">
        <v>2477</v>
      </c>
      <c r="E454" s="265" t="s">
        <v>1168</v>
      </c>
      <c r="F454" s="266" t="s">
        <v>1169</v>
      </c>
      <c r="G454" s="266" t="s">
        <v>1105</v>
      </c>
      <c r="H454" s="265" t="s">
        <v>110</v>
      </c>
      <c r="I454" s="265" t="s">
        <v>111</v>
      </c>
      <c r="J454" s="272" t="s">
        <v>2953</v>
      </c>
      <c r="K454" s="272" t="s">
        <v>2999</v>
      </c>
      <c r="L454" s="273">
        <v>44575</v>
      </c>
      <c r="M454" s="273">
        <v>44578</v>
      </c>
      <c r="N454" s="273">
        <v>44519</v>
      </c>
      <c r="O454" s="273">
        <v>44517</v>
      </c>
      <c r="P454" s="273">
        <v>44533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107</v>
      </c>
      <c r="AD454" s="273">
        <v>44540</v>
      </c>
      <c r="AE454" s="273">
        <v>44540</v>
      </c>
      <c r="AF454" s="209" t="s">
        <v>2977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2604</v>
      </c>
      <c r="AR454" s="484" t="str">
        <f t="shared" si="93"/>
        <v>8-3</v>
      </c>
      <c r="AS454" s="486" t="str">
        <f t="shared" si="94"/>
        <v/>
      </c>
      <c r="AT454" s="488" t="str">
        <f t="shared" si="95"/>
        <v/>
      </c>
      <c r="AU454" s="490" t="str">
        <f t="shared" si="96"/>
        <v/>
      </c>
      <c r="AV454" s="492" t="str">
        <f t="shared" si="97"/>
        <v/>
      </c>
      <c r="AW454" s="494" t="str">
        <f t="shared" si="98"/>
        <v/>
      </c>
      <c r="AX454" s="515" t="str">
        <f>IFERROR(VLOOKUP(功能_33[[#This Row],[功能代號]],SIT_FT_2021tmp!D:D,1,FALSE),"")</f>
        <v/>
      </c>
      <c r="AY454" s="589">
        <f t="shared" si="99"/>
        <v>44582</v>
      </c>
      <c r="BA454" s="515" t="s">
        <v>2453</v>
      </c>
      <c r="BB454" s="266" t="s">
        <v>2453</v>
      </c>
      <c r="BC454" s="596"/>
      <c r="BD454" s="266" t="str">
        <f t="shared" si="100"/>
        <v/>
      </c>
      <c r="BE454" s="266" t="str">
        <f t="shared" si="101"/>
        <v/>
      </c>
      <c r="BF454" s="266" t="str">
        <f t="shared" si="102"/>
        <v>8-3</v>
      </c>
      <c r="BG454" s="266" t="str">
        <f t="shared" si="103"/>
        <v/>
      </c>
    </row>
    <row r="455" spans="3:59" ht="13.5" x14ac:dyDescent="0.3">
      <c r="C455" s="266" t="s">
        <v>72</v>
      </c>
      <c r="D455" s="266" t="s">
        <v>2477</v>
      </c>
      <c r="E455" s="265" t="s">
        <v>1170</v>
      </c>
      <c r="F455" s="266" t="s">
        <v>1171</v>
      </c>
      <c r="G455" s="266" t="s">
        <v>1105</v>
      </c>
      <c r="H455" s="265" t="s">
        <v>110</v>
      </c>
      <c r="I455" s="265" t="s">
        <v>111</v>
      </c>
      <c r="J455" s="272" t="s">
        <v>2953</v>
      </c>
      <c r="K455" s="272" t="s">
        <v>2999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44536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168</v>
      </c>
      <c r="AD455" s="273">
        <v>44540</v>
      </c>
      <c r="AE455" s="273">
        <v>44540</v>
      </c>
      <c r="AF455" s="209" t="s">
        <v>2977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2604</v>
      </c>
      <c r="AR455" s="484" t="str">
        <f t="shared" si="93"/>
        <v>8-3</v>
      </c>
      <c r="AS455" s="486" t="str">
        <f t="shared" si="94"/>
        <v/>
      </c>
      <c r="AT455" s="488" t="str">
        <f t="shared" si="95"/>
        <v/>
      </c>
      <c r="AU455" s="490" t="str">
        <f t="shared" si="96"/>
        <v/>
      </c>
      <c r="AV455" s="492" t="str">
        <f t="shared" si="97"/>
        <v/>
      </c>
      <c r="AW455" s="494" t="str">
        <f t="shared" si="98"/>
        <v/>
      </c>
      <c r="AX455" s="515" t="str">
        <f>IFERROR(VLOOKUP(功能_33[[#This Row],[功能代號]],SIT_FT_2021tmp!D:D,1,FALSE),"")</f>
        <v/>
      </c>
      <c r="AY455" s="589">
        <f t="shared" si="99"/>
        <v>44582</v>
      </c>
      <c r="BA455" s="515" t="s">
        <v>2453</v>
      </c>
      <c r="BB455" s="266" t="s">
        <v>2453</v>
      </c>
      <c r="BC455" s="596"/>
      <c r="BD455" s="266" t="str">
        <f t="shared" si="100"/>
        <v/>
      </c>
      <c r="BE455" s="266" t="str">
        <f t="shared" si="101"/>
        <v/>
      </c>
      <c r="BF455" s="266" t="str">
        <f t="shared" si="102"/>
        <v>8-3</v>
      </c>
      <c r="BG455" s="266" t="str">
        <f t="shared" si="103"/>
        <v/>
      </c>
    </row>
    <row r="456" spans="3:59" ht="13.5" x14ac:dyDescent="0.3">
      <c r="C456" s="266" t="s">
        <v>72</v>
      </c>
      <c r="D456" s="266" t="s">
        <v>2477</v>
      </c>
      <c r="E456" s="265" t="s">
        <v>1172</v>
      </c>
      <c r="F456" s="266" t="s">
        <v>1173</v>
      </c>
      <c r="G456" s="266" t="s">
        <v>1105</v>
      </c>
      <c r="H456" s="265" t="s">
        <v>110</v>
      </c>
      <c r="I456" s="265" t="s">
        <v>111</v>
      </c>
      <c r="J456" s="272" t="s">
        <v>2953</v>
      </c>
      <c r="K456" s="272" t="s">
        <v>2999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2977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2604</v>
      </c>
      <c r="AR456" s="484" t="str">
        <f t="shared" si="93"/>
        <v>8-3</v>
      </c>
      <c r="AS456" s="486" t="str">
        <f t="shared" si="94"/>
        <v/>
      </c>
      <c r="AT456" s="488" t="str">
        <f t="shared" si="95"/>
        <v/>
      </c>
      <c r="AU456" s="490" t="str">
        <f t="shared" si="96"/>
        <v/>
      </c>
      <c r="AV456" s="492" t="str">
        <f t="shared" si="97"/>
        <v/>
      </c>
      <c r="AW456" s="494" t="str">
        <f t="shared" si="98"/>
        <v/>
      </c>
      <c r="AX456" s="515" t="str">
        <f>IFERROR(VLOOKUP(功能_33[[#This Row],[功能代號]],SIT_FT_2021tmp!D:D,1,FALSE),"")</f>
        <v/>
      </c>
      <c r="AY456" s="589">
        <f t="shared" si="99"/>
        <v>44582</v>
      </c>
      <c r="BA456" s="515" t="s">
        <v>2453</v>
      </c>
      <c r="BB456" s="266" t="s">
        <v>2453</v>
      </c>
      <c r="BC456" s="596"/>
      <c r="BD456" s="266" t="str">
        <f t="shared" si="100"/>
        <v/>
      </c>
      <c r="BE456" s="266" t="str">
        <f t="shared" si="101"/>
        <v/>
      </c>
      <c r="BF456" s="266" t="str">
        <f t="shared" si="102"/>
        <v>8-3</v>
      </c>
      <c r="BG456" s="266" t="str">
        <f t="shared" si="103"/>
        <v/>
      </c>
    </row>
    <row r="457" spans="3:59" ht="13.5" x14ac:dyDescent="0.3">
      <c r="C457" s="266" t="s">
        <v>72</v>
      </c>
      <c r="D457" s="266" t="s">
        <v>2477</v>
      </c>
      <c r="E457" s="265" t="s">
        <v>1174</v>
      </c>
      <c r="F457" s="266" t="s">
        <v>1175</v>
      </c>
      <c r="G457" s="266" t="s">
        <v>1105</v>
      </c>
      <c r="H457" s="265" t="s">
        <v>110</v>
      </c>
      <c r="I457" s="265" t="s">
        <v>111</v>
      </c>
      <c r="J457" s="272" t="s">
        <v>2953</v>
      </c>
      <c r="K457" s="272" t="s">
        <v>2999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2977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2604</v>
      </c>
      <c r="AR457" s="484" t="str">
        <f t="shared" si="93"/>
        <v>8-3</v>
      </c>
      <c r="AS457" s="486" t="str">
        <f t="shared" si="94"/>
        <v/>
      </c>
      <c r="AT457" s="488" t="str">
        <f t="shared" si="95"/>
        <v/>
      </c>
      <c r="AU457" s="490" t="str">
        <f t="shared" si="96"/>
        <v/>
      </c>
      <c r="AV457" s="492" t="str">
        <f t="shared" si="97"/>
        <v/>
      </c>
      <c r="AW457" s="494" t="str">
        <f t="shared" si="98"/>
        <v/>
      </c>
      <c r="AX457" s="515" t="str">
        <f>IFERROR(VLOOKUP(功能_33[[#This Row],[功能代號]],SIT_FT_2021tmp!D:D,1,FALSE),"")</f>
        <v/>
      </c>
      <c r="AY457" s="589">
        <f t="shared" si="99"/>
        <v>44582</v>
      </c>
      <c r="BA457" s="515" t="s">
        <v>2453</v>
      </c>
      <c r="BB457" s="266" t="s">
        <v>2453</v>
      </c>
      <c r="BC457" s="596"/>
      <c r="BD457" s="266" t="str">
        <f t="shared" si="100"/>
        <v/>
      </c>
      <c r="BE457" s="266" t="str">
        <f t="shared" si="101"/>
        <v/>
      </c>
      <c r="BF457" s="266" t="str">
        <f t="shared" si="102"/>
        <v>8-3</v>
      </c>
      <c r="BG457" s="266" t="str">
        <f t="shared" si="103"/>
        <v/>
      </c>
    </row>
    <row r="458" spans="3:59" ht="13.5" x14ac:dyDescent="0.3">
      <c r="C458" s="266" t="s">
        <v>72</v>
      </c>
      <c r="D458" s="266" t="s">
        <v>2477</v>
      </c>
      <c r="E458" s="265" t="s">
        <v>1176</v>
      </c>
      <c r="F458" s="266" t="s">
        <v>1177</v>
      </c>
      <c r="G458" s="266" t="s">
        <v>1105</v>
      </c>
      <c r="H458" s="265" t="s">
        <v>110</v>
      </c>
      <c r="I458" s="265" t="s">
        <v>111</v>
      </c>
      <c r="J458" s="272" t="s">
        <v>2953</v>
      </c>
      <c r="K458" s="272" t="s">
        <v>2999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2977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2604</v>
      </c>
      <c r="AR458" s="484" t="str">
        <f t="shared" si="93"/>
        <v>8-3</v>
      </c>
      <c r="AS458" s="486" t="str">
        <f t="shared" si="94"/>
        <v/>
      </c>
      <c r="AT458" s="488" t="str">
        <f t="shared" si="95"/>
        <v/>
      </c>
      <c r="AU458" s="490" t="str">
        <f t="shared" si="96"/>
        <v/>
      </c>
      <c r="AV458" s="492" t="str">
        <f t="shared" si="97"/>
        <v/>
      </c>
      <c r="AW458" s="494" t="str">
        <f t="shared" si="98"/>
        <v/>
      </c>
      <c r="AX458" s="515" t="str">
        <f>IFERROR(VLOOKUP(功能_33[[#This Row],[功能代號]],SIT_FT_2021tmp!D:D,1,FALSE),"")</f>
        <v/>
      </c>
      <c r="AY458" s="589">
        <f t="shared" si="99"/>
        <v>44582</v>
      </c>
      <c r="BA458" s="515" t="s">
        <v>2453</v>
      </c>
      <c r="BB458" s="266" t="s">
        <v>2453</v>
      </c>
      <c r="BC458" s="596"/>
      <c r="BD458" s="266" t="str">
        <f t="shared" si="100"/>
        <v/>
      </c>
      <c r="BE458" s="266" t="str">
        <f t="shared" si="101"/>
        <v/>
      </c>
      <c r="BF458" s="266" t="str">
        <f t="shared" si="102"/>
        <v>8-3</v>
      </c>
      <c r="BG458" s="266" t="str">
        <f t="shared" si="103"/>
        <v/>
      </c>
    </row>
    <row r="459" spans="3:59" ht="13.5" x14ac:dyDescent="0.3">
      <c r="C459" s="266" t="s">
        <v>72</v>
      </c>
      <c r="D459" s="266" t="s">
        <v>2477</v>
      </c>
      <c r="E459" s="265" t="s">
        <v>1178</v>
      </c>
      <c r="F459" s="266" t="s">
        <v>1179</v>
      </c>
      <c r="G459" s="266" t="s">
        <v>1105</v>
      </c>
      <c r="H459" s="265" t="s">
        <v>110</v>
      </c>
      <c r="I459" s="265" t="s">
        <v>111</v>
      </c>
      <c r="J459" s="272" t="s">
        <v>2953</v>
      </c>
      <c r="K459" s="272" t="s">
        <v>2999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2977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2604</v>
      </c>
      <c r="AR459" s="484" t="str">
        <f t="shared" si="93"/>
        <v>8-3</v>
      </c>
      <c r="AS459" s="486" t="str">
        <f t="shared" si="94"/>
        <v/>
      </c>
      <c r="AT459" s="488" t="str">
        <f t="shared" si="95"/>
        <v/>
      </c>
      <c r="AU459" s="490" t="str">
        <f t="shared" si="96"/>
        <v/>
      </c>
      <c r="AV459" s="492" t="str">
        <f t="shared" si="97"/>
        <v/>
      </c>
      <c r="AW459" s="494" t="str">
        <f t="shared" si="98"/>
        <v/>
      </c>
      <c r="AX459" s="515" t="str">
        <f>IFERROR(VLOOKUP(功能_33[[#This Row],[功能代號]],SIT_FT_2021tmp!D:D,1,FALSE),"")</f>
        <v/>
      </c>
      <c r="AY459" s="589">
        <f t="shared" si="99"/>
        <v>44582</v>
      </c>
      <c r="BA459" s="515" t="s">
        <v>2453</v>
      </c>
      <c r="BB459" s="266" t="s">
        <v>2453</v>
      </c>
      <c r="BC459" s="596"/>
      <c r="BD459" s="266" t="str">
        <f t="shared" si="100"/>
        <v/>
      </c>
      <c r="BE459" s="266" t="str">
        <f t="shared" si="101"/>
        <v/>
      </c>
      <c r="BF459" s="266" t="str">
        <f t="shared" si="102"/>
        <v>8-3</v>
      </c>
      <c r="BG459" s="266" t="str">
        <f t="shared" si="103"/>
        <v/>
      </c>
    </row>
    <row r="460" spans="3:59" ht="13.5" x14ac:dyDescent="0.3">
      <c r="C460" s="266" t="s">
        <v>72</v>
      </c>
      <c r="D460" s="266" t="s">
        <v>2477</v>
      </c>
      <c r="E460" s="265" t="s">
        <v>1180</v>
      </c>
      <c r="F460" s="266" t="s">
        <v>1181</v>
      </c>
      <c r="G460" s="266" t="s">
        <v>1105</v>
      </c>
      <c r="H460" s="265" t="s">
        <v>110</v>
      </c>
      <c r="I460" s="265" t="s">
        <v>111</v>
      </c>
      <c r="J460" s="272" t="s">
        <v>2953</v>
      </c>
      <c r="K460" s="272" t="s">
        <v>2999</v>
      </c>
      <c r="L460" s="273">
        <v>44589</v>
      </c>
      <c r="M460" s="265"/>
      <c r="N460" s="273">
        <v>44515</v>
      </c>
      <c r="O460" s="273">
        <v>44517</v>
      </c>
      <c r="P460" s="273">
        <v>44545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44545</v>
      </c>
      <c r="AC460" s="273" t="s">
        <v>2394</v>
      </c>
      <c r="AD460" s="273">
        <v>44540</v>
      </c>
      <c r="AE460" s="273">
        <v>44540</v>
      </c>
      <c r="AF460" s="209" t="s">
        <v>2977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2681</v>
      </c>
      <c r="AP460" s="266" t="s">
        <v>2791</v>
      </c>
      <c r="AR460" s="484" t="str">
        <f t="shared" si="93"/>
        <v>8-3</v>
      </c>
      <c r="AS460" s="486" t="str">
        <f t="shared" si="94"/>
        <v/>
      </c>
      <c r="AT460" s="488" t="str">
        <f t="shared" si="95"/>
        <v/>
      </c>
      <c r="AU460" s="490" t="str">
        <f t="shared" si="96"/>
        <v/>
      </c>
      <c r="AV460" s="492" t="str">
        <f t="shared" si="97"/>
        <v/>
      </c>
      <c r="AW460" s="494" t="str">
        <f t="shared" si="98"/>
        <v/>
      </c>
      <c r="AX460" s="515" t="str">
        <f>IFERROR(VLOOKUP(功能_33[[#This Row],[功能代號]],SIT_FT_2021tmp!D:D,1,FALSE),"")</f>
        <v/>
      </c>
      <c r="AY460" s="589">
        <v>44603</v>
      </c>
      <c r="BA460" s="515" t="s">
        <v>2453</v>
      </c>
      <c r="BB460" s="266" t="s">
        <v>2453</v>
      </c>
      <c r="BC460" s="596"/>
      <c r="BD460" s="266" t="str">
        <f t="shared" si="100"/>
        <v/>
      </c>
      <c r="BE460" s="266" t="str">
        <f t="shared" si="101"/>
        <v/>
      </c>
      <c r="BF460" s="266" t="str">
        <f t="shared" si="102"/>
        <v/>
      </c>
      <c r="BG460" s="266" t="str">
        <f t="shared" si="103"/>
        <v>8-3</v>
      </c>
    </row>
    <row r="461" spans="3:59" ht="13.5" x14ac:dyDescent="0.3">
      <c r="C461" s="266" t="s">
        <v>72</v>
      </c>
      <c r="D461" s="266" t="s">
        <v>2477</v>
      </c>
      <c r="E461" s="265" t="s">
        <v>1182</v>
      </c>
      <c r="F461" s="266" t="s">
        <v>1183</v>
      </c>
      <c r="G461" s="266" t="s">
        <v>1105</v>
      </c>
      <c r="H461" s="265" t="s">
        <v>110</v>
      </c>
      <c r="I461" s="265" t="s">
        <v>111</v>
      </c>
      <c r="J461" s="272" t="s">
        <v>2953</v>
      </c>
      <c r="K461" s="272" t="s">
        <v>2999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2977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2681</v>
      </c>
      <c r="AP461" s="266" t="s">
        <v>2791</v>
      </c>
      <c r="AR461" s="484" t="str">
        <f t="shared" ref="AR461:AR524" si="104">IF(COUNTA(AF461)=1,LEFT(D461,3),"")</f>
        <v>8-3</v>
      </c>
      <c r="AS461" s="486" t="str">
        <f t="shared" ref="AS461:AS524" si="105">IF(AND(COUNTA(O461)=1,COUNTA(P461)=1,COUNTA(AB461)=1,COUNTA(AE461)=1,COUNTA(AF461)=0),LEFT(D461,3),"")</f>
        <v/>
      </c>
      <c r="AT461" s="488" t="str">
        <f t="shared" ref="AT461:AT524" si="106">IF(AND(COUNTA(O461)=1,COUNTA(P461)=1,COUNTA(AB461)=1,COUNTA(AE461)=0,COUNTA(AF461)=0),LEFT(D461,3),"")</f>
        <v/>
      </c>
      <c r="AU461" s="490" t="str">
        <f t="shared" ref="AU461:AU524" si="107">IF(AND(COUNTA(P461)=0,COUNTA(AB461)=1),LEFT(D461,3),"")</f>
        <v/>
      </c>
      <c r="AV461" s="492" t="str">
        <f t="shared" ref="AV461:AV524" si="108">IF(AND(COUNTA(P461)=1,COUNTA(AB461)=0),LEFT(D461,3),"")</f>
        <v/>
      </c>
      <c r="AW461" s="494" t="str">
        <f t="shared" ref="AW461:AW524" si="109">IF(AND(COUNTA(P461)=0,COUNTA(AB461)=0),LEFT(D461,3),"")</f>
        <v/>
      </c>
      <c r="AX461" s="515" t="str">
        <f>IFERROR(VLOOKUP(功能_33[[#This Row],[功能代號]],SIT_FT_2021tmp!D:D,1,FALSE),"")</f>
        <v/>
      </c>
      <c r="AY461" s="589">
        <v>44603</v>
      </c>
      <c r="BA461" s="515" t="s">
        <v>2453</v>
      </c>
      <c r="BB461" s="266" t="s">
        <v>2453</v>
      </c>
      <c r="BC461" s="596"/>
      <c r="BD461" s="266" t="str">
        <f t="shared" si="100"/>
        <v/>
      </c>
      <c r="BE461" s="266" t="str">
        <f t="shared" si="101"/>
        <v/>
      </c>
      <c r="BF461" s="266" t="str">
        <f t="shared" si="102"/>
        <v/>
      </c>
      <c r="BG461" s="266" t="str">
        <f t="shared" si="103"/>
        <v>8-3</v>
      </c>
    </row>
    <row r="462" spans="3:59" ht="13.5" x14ac:dyDescent="0.3">
      <c r="C462" s="266" t="s">
        <v>72</v>
      </c>
      <c r="D462" s="266" t="s">
        <v>2477</v>
      </c>
      <c r="E462" s="265" t="s">
        <v>1184</v>
      </c>
      <c r="F462" s="266" t="s">
        <v>1185</v>
      </c>
      <c r="G462" s="266" t="s">
        <v>1105</v>
      </c>
      <c r="H462" s="265" t="s">
        <v>110</v>
      </c>
      <c r="I462" s="265" t="s">
        <v>111</v>
      </c>
      <c r="J462" s="272" t="s">
        <v>2953</v>
      </c>
      <c r="K462" s="272" t="s">
        <v>2999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2977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2681</v>
      </c>
      <c r="AP462" s="266" t="s">
        <v>2791</v>
      </c>
      <c r="AR462" s="484" t="str">
        <f t="shared" si="104"/>
        <v>8-3</v>
      </c>
      <c r="AS462" s="486" t="str">
        <f t="shared" si="105"/>
        <v/>
      </c>
      <c r="AT462" s="488" t="str">
        <f t="shared" si="106"/>
        <v/>
      </c>
      <c r="AU462" s="490" t="str">
        <f t="shared" si="107"/>
        <v/>
      </c>
      <c r="AV462" s="492" t="str">
        <f t="shared" si="108"/>
        <v/>
      </c>
      <c r="AW462" s="494" t="str">
        <f t="shared" si="109"/>
        <v/>
      </c>
      <c r="AX462" s="515" t="str">
        <f>IFERROR(VLOOKUP(功能_33[[#This Row],[功能代號]],SIT_FT_2021tmp!D:D,1,FALSE),"")</f>
        <v/>
      </c>
      <c r="AY462" s="589">
        <v>44603</v>
      </c>
      <c r="BA462" s="515" t="s">
        <v>2453</v>
      </c>
      <c r="BB462" s="266" t="s">
        <v>2453</v>
      </c>
      <c r="BC462" s="596"/>
      <c r="BD462" s="266" t="str">
        <f t="shared" si="100"/>
        <v/>
      </c>
      <c r="BE462" s="266" t="str">
        <f t="shared" si="101"/>
        <v/>
      </c>
      <c r="BF462" s="266" t="str">
        <f t="shared" si="102"/>
        <v/>
      </c>
      <c r="BG462" s="266" t="str">
        <f t="shared" si="103"/>
        <v>8-3</v>
      </c>
    </row>
    <row r="463" spans="3:59" ht="13.5" x14ac:dyDescent="0.3">
      <c r="C463" s="266" t="s">
        <v>72</v>
      </c>
      <c r="D463" s="266" t="s">
        <v>2477</v>
      </c>
      <c r="E463" s="265" t="s">
        <v>1186</v>
      </c>
      <c r="F463" s="266" t="s">
        <v>1187</v>
      </c>
      <c r="G463" s="266" t="s">
        <v>1105</v>
      </c>
      <c r="H463" s="265" t="s">
        <v>110</v>
      </c>
      <c r="I463" s="265" t="s">
        <v>111</v>
      </c>
      <c r="J463" s="272" t="s">
        <v>2953</v>
      </c>
      <c r="K463" s="272" t="s">
        <v>2999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2977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2681</v>
      </c>
      <c r="AP463" s="266" t="s">
        <v>2791</v>
      </c>
      <c r="AR463" s="484" t="str">
        <f t="shared" si="104"/>
        <v>8-3</v>
      </c>
      <c r="AS463" s="486" t="str">
        <f t="shared" si="105"/>
        <v/>
      </c>
      <c r="AT463" s="488" t="str">
        <f t="shared" si="106"/>
        <v/>
      </c>
      <c r="AU463" s="490" t="str">
        <f t="shared" si="107"/>
        <v/>
      </c>
      <c r="AV463" s="492" t="str">
        <f t="shared" si="108"/>
        <v/>
      </c>
      <c r="AW463" s="494" t="str">
        <f t="shared" si="109"/>
        <v/>
      </c>
      <c r="AX463" s="515" t="str">
        <f>IFERROR(VLOOKUP(功能_33[[#This Row],[功能代號]],SIT_FT_2021tmp!D:D,1,FALSE),"")</f>
        <v/>
      </c>
      <c r="AY463" s="589">
        <v>44603</v>
      </c>
      <c r="BA463" s="515" t="s">
        <v>2453</v>
      </c>
      <c r="BB463" s="266" t="s">
        <v>2453</v>
      </c>
      <c r="BC463" s="596"/>
      <c r="BD463" s="266" t="str">
        <f t="shared" si="100"/>
        <v/>
      </c>
      <c r="BE463" s="266" t="str">
        <f t="shared" si="101"/>
        <v/>
      </c>
      <c r="BF463" s="266" t="str">
        <f t="shared" si="102"/>
        <v/>
      </c>
      <c r="BG463" s="266" t="str">
        <f t="shared" si="103"/>
        <v>8-3</v>
      </c>
    </row>
    <row r="464" spans="3:59" ht="13.5" x14ac:dyDescent="0.3">
      <c r="C464" s="266" t="s">
        <v>72</v>
      </c>
      <c r="D464" s="266" t="s">
        <v>2477</v>
      </c>
      <c r="E464" s="265" t="s">
        <v>1188</v>
      </c>
      <c r="F464" s="266" t="s">
        <v>1189</v>
      </c>
      <c r="G464" s="266" t="s">
        <v>1105</v>
      </c>
      <c r="H464" s="265" t="s">
        <v>110</v>
      </c>
      <c r="I464" s="265" t="s">
        <v>111</v>
      </c>
      <c r="J464" s="272" t="s">
        <v>2953</v>
      </c>
      <c r="K464" s="272" t="s">
        <v>2999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2977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2681</v>
      </c>
      <c r="AP464" s="266" t="s">
        <v>2791</v>
      </c>
      <c r="AR464" s="484" t="str">
        <f t="shared" si="104"/>
        <v>8-3</v>
      </c>
      <c r="AS464" s="486" t="str">
        <f t="shared" si="105"/>
        <v/>
      </c>
      <c r="AT464" s="488" t="str">
        <f t="shared" si="106"/>
        <v/>
      </c>
      <c r="AU464" s="490" t="str">
        <f t="shared" si="107"/>
        <v/>
      </c>
      <c r="AV464" s="492" t="str">
        <f t="shared" si="108"/>
        <v/>
      </c>
      <c r="AW464" s="494" t="str">
        <f t="shared" si="109"/>
        <v/>
      </c>
      <c r="AX464" s="515" t="str">
        <f>IFERROR(VLOOKUP(功能_33[[#This Row],[功能代號]],SIT_FT_2021tmp!D:D,1,FALSE),"")</f>
        <v/>
      </c>
      <c r="AY464" s="589">
        <v>44603</v>
      </c>
      <c r="BA464" s="515" t="s">
        <v>2453</v>
      </c>
      <c r="BB464" s="266" t="s">
        <v>2453</v>
      </c>
      <c r="BC464" s="596"/>
      <c r="BD464" s="266" t="str">
        <f t="shared" si="100"/>
        <v/>
      </c>
      <c r="BE464" s="266" t="str">
        <f t="shared" si="101"/>
        <v/>
      </c>
      <c r="BF464" s="266" t="str">
        <f t="shared" si="102"/>
        <v/>
      </c>
      <c r="BG464" s="266" t="str">
        <f t="shared" si="103"/>
        <v>8-3</v>
      </c>
    </row>
    <row r="465" spans="3:59" ht="13.5" x14ac:dyDescent="0.3">
      <c r="C465" s="266" t="s">
        <v>72</v>
      </c>
      <c r="D465" s="266" t="s">
        <v>2477</v>
      </c>
      <c r="E465" s="265" t="s">
        <v>1190</v>
      </c>
      <c r="F465" s="266" t="s">
        <v>1191</v>
      </c>
      <c r="G465" s="266" t="s">
        <v>1105</v>
      </c>
      <c r="H465" s="265" t="s">
        <v>110</v>
      </c>
      <c r="I465" s="265" t="s">
        <v>111</v>
      </c>
      <c r="J465" s="272" t="s">
        <v>2953</v>
      </c>
      <c r="K465" s="272" t="s">
        <v>2999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2977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2681</v>
      </c>
      <c r="AP465" s="266" t="s">
        <v>2791</v>
      </c>
      <c r="AR465" s="484" t="str">
        <f t="shared" si="104"/>
        <v>8-3</v>
      </c>
      <c r="AS465" s="486" t="str">
        <f t="shared" si="105"/>
        <v/>
      </c>
      <c r="AT465" s="488" t="str">
        <f t="shared" si="106"/>
        <v/>
      </c>
      <c r="AU465" s="490" t="str">
        <f t="shared" si="107"/>
        <v/>
      </c>
      <c r="AV465" s="492" t="str">
        <f t="shared" si="108"/>
        <v/>
      </c>
      <c r="AW465" s="494" t="str">
        <f t="shared" si="109"/>
        <v/>
      </c>
      <c r="AX465" s="515" t="str">
        <f>IFERROR(VLOOKUP(功能_33[[#This Row],[功能代號]],SIT_FT_2021tmp!D:D,1,FALSE),"")</f>
        <v/>
      </c>
      <c r="AY465" s="589">
        <v>44603</v>
      </c>
      <c r="BA465" s="515" t="s">
        <v>2453</v>
      </c>
      <c r="BB465" s="266" t="s">
        <v>2453</v>
      </c>
      <c r="BC465" s="596"/>
      <c r="BD465" s="266" t="str">
        <f t="shared" si="100"/>
        <v/>
      </c>
      <c r="BE465" s="266" t="str">
        <f t="shared" si="101"/>
        <v/>
      </c>
      <c r="BF465" s="266" t="str">
        <f t="shared" si="102"/>
        <v/>
      </c>
      <c r="BG465" s="266" t="str">
        <f t="shared" si="103"/>
        <v>8-3</v>
      </c>
    </row>
    <row r="466" spans="3:59" ht="13.5" x14ac:dyDescent="0.3">
      <c r="C466" s="266" t="s">
        <v>72</v>
      </c>
      <c r="D466" s="266" t="s">
        <v>2477</v>
      </c>
      <c r="E466" s="265" t="s">
        <v>1192</v>
      </c>
      <c r="F466" s="266" t="s">
        <v>1193</v>
      </c>
      <c r="G466" s="266" t="s">
        <v>1105</v>
      </c>
      <c r="H466" s="265" t="s">
        <v>110</v>
      </c>
      <c r="I466" s="265" t="s">
        <v>111</v>
      </c>
      <c r="J466" s="272" t="s">
        <v>2953</v>
      </c>
      <c r="K466" s="272" t="s">
        <v>2999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2977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2681</v>
      </c>
      <c r="AP466" s="266" t="s">
        <v>2791</v>
      </c>
      <c r="AR466" s="484" t="str">
        <f t="shared" si="104"/>
        <v>8-3</v>
      </c>
      <c r="AS466" s="486" t="str">
        <f t="shared" si="105"/>
        <v/>
      </c>
      <c r="AT466" s="488" t="str">
        <f t="shared" si="106"/>
        <v/>
      </c>
      <c r="AU466" s="490" t="str">
        <f t="shared" si="107"/>
        <v/>
      </c>
      <c r="AV466" s="492" t="str">
        <f t="shared" si="108"/>
        <v/>
      </c>
      <c r="AW466" s="494" t="str">
        <f t="shared" si="109"/>
        <v/>
      </c>
      <c r="AX466" s="515" t="str">
        <f>IFERROR(VLOOKUP(功能_33[[#This Row],[功能代號]],SIT_FT_2021tmp!D:D,1,FALSE),"")</f>
        <v/>
      </c>
      <c r="AY466" s="589">
        <v>44603</v>
      </c>
      <c r="BA466" s="515" t="s">
        <v>2453</v>
      </c>
      <c r="BB466" s="266" t="s">
        <v>2453</v>
      </c>
      <c r="BC466" s="596"/>
      <c r="BD466" s="266" t="str">
        <f t="shared" si="100"/>
        <v/>
      </c>
      <c r="BE466" s="266" t="str">
        <f t="shared" si="101"/>
        <v/>
      </c>
      <c r="BF466" s="266" t="str">
        <f t="shared" si="102"/>
        <v/>
      </c>
      <c r="BG466" s="266" t="str">
        <f t="shared" si="103"/>
        <v>8-3</v>
      </c>
    </row>
    <row r="467" spans="3:59" ht="13.5" x14ac:dyDescent="0.3">
      <c r="C467" s="266" t="s">
        <v>72</v>
      </c>
      <c r="D467" s="266" t="s">
        <v>2477</v>
      </c>
      <c r="E467" s="265" t="s">
        <v>1194</v>
      </c>
      <c r="F467" s="266" t="s">
        <v>1195</v>
      </c>
      <c r="G467" s="266" t="s">
        <v>1105</v>
      </c>
      <c r="H467" s="265" t="s">
        <v>110</v>
      </c>
      <c r="I467" s="265" t="s">
        <v>111</v>
      </c>
      <c r="J467" s="272" t="s">
        <v>2953</v>
      </c>
      <c r="K467" s="272" t="s">
        <v>2999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2977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2681</v>
      </c>
      <c r="AP467" s="266" t="s">
        <v>2791</v>
      </c>
      <c r="AR467" s="484" t="str">
        <f t="shared" si="104"/>
        <v>8-3</v>
      </c>
      <c r="AS467" s="486" t="str">
        <f t="shared" si="105"/>
        <v/>
      </c>
      <c r="AT467" s="488" t="str">
        <f t="shared" si="106"/>
        <v/>
      </c>
      <c r="AU467" s="490" t="str">
        <f t="shared" si="107"/>
        <v/>
      </c>
      <c r="AV467" s="492" t="str">
        <f t="shared" si="108"/>
        <v/>
      </c>
      <c r="AW467" s="494" t="str">
        <f t="shared" si="109"/>
        <v/>
      </c>
      <c r="AX467" s="515" t="str">
        <f>IFERROR(VLOOKUP(功能_33[[#This Row],[功能代號]],SIT_FT_2021tmp!D:D,1,FALSE),"")</f>
        <v/>
      </c>
      <c r="AY467" s="589">
        <v>44603</v>
      </c>
      <c r="BA467" s="515" t="s">
        <v>2453</v>
      </c>
      <c r="BB467" s="266" t="s">
        <v>2453</v>
      </c>
      <c r="BC467" s="596"/>
      <c r="BD467" s="266" t="str">
        <f t="shared" si="100"/>
        <v/>
      </c>
      <c r="BE467" s="266" t="str">
        <f t="shared" si="101"/>
        <v/>
      </c>
      <c r="BF467" s="266" t="str">
        <f t="shared" si="102"/>
        <v/>
      </c>
      <c r="BG467" s="266" t="str">
        <f t="shared" si="103"/>
        <v>8-3</v>
      </c>
    </row>
    <row r="468" spans="3:59" ht="13.5" x14ac:dyDescent="0.3">
      <c r="C468" s="266" t="s">
        <v>72</v>
      </c>
      <c r="D468" s="266" t="s">
        <v>2477</v>
      </c>
      <c r="E468" s="265" t="s">
        <v>1196</v>
      </c>
      <c r="F468" s="266" t="s">
        <v>1197</v>
      </c>
      <c r="G468" s="266" t="s">
        <v>1105</v>
      </c>
      <c r="H468" s="265" t="s">
        <v>110</v>
      </c>
      <c r="I468" s="265" t="s">
        <v>111</v>
      </c>
      <c r="J468" s="272" t="s">
        <v>2953</v>
      </c>
      <c r="K468" s="272" t="s">
        <v>2999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2977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2681</v>
      </c>
      <c r="AP468" s="266" t="s">
        <v>2791</v>
      </c>
      <c r="AR468" s="484" t="str">
        <f t="shared" si="104"/>
        <v>8-3</v>
      </c>
      <c r="AS468" s="486" t="str">
        <f t="shared" si="105"/>
        <v/>
      </c>
      <c r="AT468" s="488" t="str">
        <f t="shared" si="106"/>
        <v/>
      </c>
      <c r="AU468" s="490" t="str">
        <f t="shared" si="107"/>
        <v/>
      </c>
      <c r="AV468" s="492" t="str">
        <f t="shared" si="108"/>
        <v/>
      </c>
      <c r="AW468" s="494" t="str">
        <f t="shared" si="109"/>
        <v/>
      </c>
      <c r="AX468" s="515" t="str">
        <f>IFERROR(VLOOKUP(功能_33[[#This Row],[功能代號]],SIT_FT_2021tmp!D:D,1,FALSE),"")</f>
        <v/>
      </c>
      <c r="AY468" s="589">
        <v>44603</v>
      </c>
      <c r="BA468" s="515" t="s">
        <v>2453</v>
      </c>
      <c r="BB468" s="266" t="s">
        <v>2453</v>
      </c>
      <c r="BC468" s="596"/>
      <c r="BD468" s="266" t="str">
        <f t="shared" si="100"/>
        <v/>
      </c>
      <c r="BE468" s="266" t="str">
        <f t="shared" si="101"/>
        <v/>
      </c>
      <c r="BF468" s="266" t="str">
        <f t="shared" si="102"/>
        <v/>
      </c>
      <c r="BG468" s="266" t="str">
        <f t="shared" si="103"/>
        <v>8-3</v>
      </c>
    </row>
    <row r="469" spans="3:59" ht="13.5" x14ac:dyDescent="0.3">
      <c r="C469" s="266" t="s">
        <v>72</v>
      </c>
      <c r="D469" s="266" t="s">
        <v>2477</v>
      </c>
      <c r="E469" s="265" t="s">
        <v>1198</v>
      </c>
      <c r="F469" s="266" t="s">
        <v>1199</v>
      </c>
      <c r="G469" s="266" t="s">
        <v>1105</v>
      </c>
      <c r="H469" s="265" t="s">
        <v>110</v>
      </c>
      <c r="I469" s="265" t="s">
        <v>111</v>
      </c>
      <c r="J469" s="272" t="s">
        <v>2953</v>
      </c>
      <c r="K469" s="272" t="s">
        <v>2999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2977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2681</v>
      </c>
      <c r="AP469" s="266" t="s">
        <v>2791</v>
      </c>
      <c r="AR469" s="484" t="str">
        <f t="shared" si="104"/>
        <v>8-3</v>
      </c>
      <c r="AS469" s="486" t="str">
        <f t="shared" si="105"/>
        <v/>
      </c>
      <c r="AT469" s="488" t="str">
        <f t="shared" si="106"/>
        <v/>
      </c>
      <c r="AU469" s="490" t="str">
        <f t="shared" si="107"/>
        <v/>
      </c>
      <c r="AV469" s="492" t="str">
        <f t="shared" si="108"/>
        <v/>
      </c>
      <c r="AW469" s="494" t="str">
        <f t="shared" si="109"/>
        <v/>
      </c>
      <c r="AX469" s="515" t="str">
        <f>IFERROR(VLOOKUP(功能_33[[#This Row],[功能代號]],SIT_FT_2021tmp!D:D,1,FALSE),"")</f>
        <v/>
      </c>
      <c r="AY469" s="589">
        <v>44603</v>
      </c>
      <c r="BA469" s="515" t="s">
        <v>2453</v>
      </c>
      <c r="BB469" s="266" t="s">
        <v>2453</v>
      </c>
      <c r="BC469" s="596"/>
      <c r="BD469" s="266" t="str">
        <f t="shared" si="100"/>
        <v/>
      </c>
      <c r="BE469" s="266" t="str">
        <f t="shared" si="101"/>
        <v/>
      </c>
      <c r="BF469" s="266" t="str">
        <f t="shared" si="102"/>
        <v/>
      </c>
      <c r="BG469" s="266" t="str">
        <f t="shared" si="103"/>
        <v>8-3</v>
      </c>
    </row>
    <row r="470" spans="3:59" ht="13.5" x14ac:dyDescent="0.3">
      <c r="C470" s="266" t="s">
        <v>72</v>
      </c>
      <c r="D470" s="266" t="s">
        <v>2477</v>
      </c>
      <c r="E470" s="265" t="s">
        <v>1200</v>
      </c>
      <c r="F470" s="266" t="s">
        <v>1201</v>
      </c>
      <c r="G470" s="266" t="s">
        <v>1105</v>
      </c>
      <c r="H470" s="265" t="s">
        <v>110</v>
      </c>
      <c r="I470" s="265" t="s">
        <v>111</v>
      </c>
      <c r="J470" s="272" t="s">
        <v>2953</v>
      </c>
      <c r="K470" s="272" t="s">
        <v>2999</v>
      </c>
      <c r="L470" s="273">
        <v>44589</v>
      </c>
      <c r="M470" s="265"/>
      <c r="N470" s="273">
        <v>44516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2977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2681</v>
      </c>
      <c r="AP470" s="266" t="s">
        <v>2791</v>
      </c>
      <c r="AR470" s="484" t="str">
        <f t="shared" si="104"/>
        <v>8-3</v>
      </c>
      <c r="AS470" s="486" t="str">
        <f t="shared" si="105"/>
        <v/>
      </c>
      <c r="AT470" s="488" t="str">
        <f t="shared" si="106"/>
        <v/>
      </c>
      <c r="AU470" s="490" t="str">
        <f t="shared" si="107"/>
        <v/>
      </c>
      <c r="AV470" s="492" t="str">
        <f t="shared" si="108"/>
        <v/>
      </c>
      <c r="AW470" s="494" t="str">
        <f t="shared" si="109"/>
        <v/>
      </c>
      <c r="AX470" s="515" t="str">
        <f>IFERROR(VLOOKUP(功能_33[[#This Row],[功能代號]],SIT_FT_2021tmp!D:D,1,FALSE),"")</f>
        <v/>
      </c>
      <c r="AY470" s="589">
        <v>44603</v>
      </c>
      <c r="BA470" s="515" t="s">
        <v>2453</v>
      </c>
      <c r="BB470" s="266" t="s">
        <v>2453</v>
      </c>
      <c r="BC470" s="596"/>
      <c r="BD470" s="266" t="str">
        <f t="shared" si="100"/>
        <v/>
      </c>
      <c r="BE470" s="266" t="str">
        <f t="shared" si="101"/>
        <v/>
      </c>
      <c r="BF470" s="266" t="str">
        <f t="shared" si="102"/>
        <v/>
      </c>
      <c r="BG470" s="266" t="str">
        <f t="shared" si="103"/>
        <v>8-3</v>
      </c>
    </row>
    <row r="471" spans="3:59" ht="13.5" x14ac:dyDescent="0.3">
      <c r="C471" s="266" t="s">
        <v>72</v>
      </c>
      <c r="D471" s="266" t="s">
        <v>2477</v>
      </c>
      <c r="E471" s="265" t="s">
        <v>1202</v>
      </c>
      <c r="F471" s="266" t="s">
        <v>1203</v>
      </c>
      <c r="G471" s="266" t="s">
        <v>1105</v>
      </c>
      <c r="H471" s="265" t="s">
        <v>110</v>
      </c>
      <c r="I471" s="265" t="s">
        <v>111</v>
      </c>
      <c r="J471" s="272" t="s">
        <v>2953</v>
      </c>
      <c r="K471" s="272" t="s">
        <v>2999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2977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2681</v>
      </c>
      <c r="AP471" s="266" t="s">
        <v>2791</v>
      </c>
      <c r="AR471" s="484" t="str">
        <f t="shared" si="104"/>
        <v>8-3</v>
      </c>
      <c r="AS471" s="486" t="str">
        <f t="shared" si="105"/>
        <v/>
      </c>
      <c r="AT471" s="488" t="str">
        <f t="shared" si="106"/>
        <v/>
      </c>
      <c r="AU471" s="490" t="str">
        <f t="shared" si="107"/>
        <v/>
      </c>
      <c r="AV471" s="492" t="str">
        <f t="shared" si="108"/>
        <v/>
      </c>
      <c r="AW471" s="494" t="str">
        <f t="shared" si="109"/>
        <v/>
      </c>
      <c r="AX471" s="515" t="str">
        <f>IFERROR(VLOOKUP(功能_33[[#This Row],[功能代號]],SIT_FT_2021tmp!D:D,1,FALSE),"")</f>
        <v/>
      </c>
      <c r="AY471" s="589">
        <v>44603</v>
      </c>
      <c r="BA471" s="515" t="s">
        <v>2453</v>
      </c>
      <c r="BB471" s="266" t="s">
        <v>2453</v>
      </c>
      <c r="BC471" s="596"/>
      <c r="BD471" s="266" t="str">
        <f t="shared" si="100"/>
        <v/>
      </c>
      <c r="BE471" s="266" t="str">
        <f t="shared" si="101"/>
        <v/>
      </c>
      <c r="BF471" s="266" t="str">
        <f t="shared" si="102"/>
        <v/>
      </c>
      <c r="BG471" s="266" t="str">
        <f t="shared" si="103"/>
        <v>8-3</v>
      </c>
    </row>
    <row r="472" spans="3:59" ht="13.5" x14ac:dyDescent="0.3">
      <c r="C472" s="266" t="s">
        <v>72</v>
      </c>
      <c r="D472" s="266" t="s">
        <v>2477</v>
      </c>
      <c r="E472" s="265" t="s">
        <v>1204</v>
      </c>
      <c r="F472" s="266" t="s">
        <v>1205</v>
      </c>
      <c r="G472" s="266" t="s">
        <v>1105</v>
      </c>
      <c r="H472" s="265" t="s">
        <v>110</v>
      </c>
      <c r="I472" s="265" t="s">
        <v>111</v>
      </c>
      <c r="J472" s="272" t="s">
        <v>2953</v>
      </c>
      <c r="K472" s="272" t="s">
        <v>2999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2977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2681</v>
      </c>
      <c r="AP472" s="266" t="s">
        <v>2791</v>
      </c>
      <c r="AR472" s="484" t="str">
        <f t="shared" si="104"/>
        <v>8-3</v>
      </c>
      <c r="AS472" s="486" t="str">
        <f t="shared" si="105"/>
        <v/>
      </c>
      <c r="AT472" s="488" t="str">
        <f t="shared" si="106"/>
        <v/>
      </c>
      <c r="AU472" s="490" t="str">
        <f t="shared" si="107"/>
        <v/>
      </c>
      <c r="AV472" s="492" t="str">
        <f t="shared" si="108"/>
        <v/>
      </c>
      <c r="AW472" s="494" t="str">
        <f t="shared" si="109"/>
        <v/>
      </c>
      <c r="AX472" s="515" t="str">
        <f>IFERROR(VLOOKUP(功能_33[[#This Row],[功能代號]],SIT_FT_2021tmp!D:D,1,FALSE),"")</f>
        <v/>
      </c>
      <c r="AY472" s="589">
        <v>44603</v>
      </c>
      <c r="BA472" s="515" t="s">
        <v>2453</v>
      </c>
      <c r="BB472" s="266" t="s">
        <v>2453</v>
      </c>
      <c r="BC472" s="596"/>
      <c r="BD472" s="266" t="str">
        <f t="shared" si="100"/>
        <v/>
      </c>
      <c r="BE472" s="266" t="str">
        <f t="shared" si="101"/>
        <v/>
      </c>
      <c r="BF472" s="266" t="str">
        <f t="shared" si="102"/>
        <v/>
      </c>
      <c r="BG472" s="266" t="str">
        <f t="shared" si="103"/>
        <v>8-3</v>
      </c>
    </row>
    <row r="473" spans="3:59" ht="13.5" x14ac:dyDescent="0.3">
      <c r="C473" s="266" t="s">
        <v>72</v>
      </c>
      <c r="D473" s="266" t="s">
        <v>2477</v>
      </c>
      <c r="E473" s="265" t="s">
        <v>1206</v>
      </c>
      <c r="F473" s="266" t="s">
        <v>1207</v>
      </c>
      <c r="G473" s="266" t="s">
        <v>1105</v>
      </c>
      <c r="H473" s="265" t="s">
        <v>110</v>
      </c>
      <c r="I473" s="265" t="s">
        <v>111</v>
      </c>
      <c r="J473" s="272" t="s">
        <v>2953</v>
      </c>
      <c r="K473" s="272" t="s">
        <v>2999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2977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2681</v>
      </c>
      <c r="AP473" s="266" t="s">
        <v>2791</v>
      </c>
      <c r="AR473" s="484" t="str">
        <f t="shared" si="104"/>
        <v>8-3</v>
      </c>
      <c r="AS473" s="486" t="str">
        <f t="shared" si="105"/>
        <v/>
      </c>
      <c r="AT473" s="488" t="str">
        <f t="shared" si="106"/>
        <v/>
      </c>
      <c r="AU473" s="490" t="str">
        <f t="shared" si="107"/>
        <v/>
      </c>
      <c r="AV473" s="492" t="str">
        <f t="shared" si="108"/>
        <v/>
      </c>
      <c r="AW473" s="494" t="str">
        <f t="shared" si="109"/>
        <v/>
      </c>
      <c r="AX473" s="515" t="str">
        <f>IFERROR(VLOOKUP(功能_33[[#This Row],[功能代號]],SIT_FT_2021tmp!D:D,1,FALSE),"")</f>
        <v/>
      </c>
      <c r="AY473" s="589">
        <v>44603</v>
      </c>
      <c r="BA473" s="515" t="s">
        <v>2453</v>
      </c>
      <c r="BB473" s="266" t="s">
        <v>2453</v>
      </c>
      <c r="BC473" s="596"/>
      <c r="BD473" s="266" t="str">
        <f t="shared" si="100"/>
        <v/>
      </c>
      <c r="BE473" s="266" t="str">
        <f t="shared" si="101"/>
        <v/>
      </c>
      <c r="BF473" s="266" t="str">
        <f t="shared" si="102"/>
        <v/>
      </c>
      <c r="BG473" s="266" t="str">
        <f t="shared" si="103"/>
        <v>8-3</v>
      </c>
    </row>
    <row r="474" spans="3:59" ht="13.5" x14ac:dyDescent="0.3">
      <c r="C474" s="266" t="s">
        <v>72</v>
      </c>
      <c r="D474" s="266" t="s">
        <v>2477</v>
      </c>
      <c r="E474" s="265" t="s">
        <v>1208</v>
      </c>
      <c r="F474" s="266" t="s">
        <v>1209</v>
      </c>
      <c r="G474" s="266" t="s">
        <v>1105</v>
      </c>
      <c r="H474" s="265" t="s">
        <v>110</v>
      </c>
      <c r="I474" s="265" t="s">
        <v>111</v>
      </c>
      <c r="J474" s="272" t="s">
        <v>2953</v>
      </c>
      <c r="K474" s="272" t="s">
        <v>2999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2977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2681</v>
      </c>
      <c r="AP474" s="266" t="s">
        <v>2791</v>
      </c>
      <c r="AR474" s="484" t="str">
        <f t="shared" si="104"/>
        <v>8-3</v>
      </c>
      <c r="AS474" s="486" t="str">
        <f t="shared" si="105"/>
        <v/>
      </c>
      <c r="AT474" s="488" t="str">
        <f t="shared" si="106"/>
        <v/>
      </c>
      <c r="AU474" s="490" t="str">
        <f t="shared" si="107"/>
        <v/>
      </c>
      <c r="AV474" s="492" t="str">
        <f t="shared" si="108"/>
        <v/>
      </c>
      <c r="AW474" s="494" t="str">
        <f t="shared" si="109"/>
        <v/>
      </c>
      <c r="AX474" s="515" t="str">
        <f>IFERROR(VLOOKUP(功能_33[[#This Row],[功能代號]],SIT_FT_2021tmp!D:D,1,FALSE),"")</f>
        <v/>
      </c>
      <c r="AY474" s="589">
        <v>44603</v>
      </c>
      <c r="BA474" s="515" t="s">
        <v>2453</v>
      </c>
      <c r="BB474" s="266" t="s">
        <v>2453</v>
      </c>
      <c r="BC474" s="596"/>
      <c r="BD474" s="266" t="str">
        <f t="shared" si="100"/>
        <v/>
      </c>
      <c r="BE474" s="266" t="str">
        <f t="shared" si="101"/>
        <v/>
      </c>
      <c r="BF474" s="266" t="str">
        <f t="shared" si="102"/>
        <v/>
      </c>
      <c r="BG474" s="266" t="str">
        <f t="shared" si="103"/>
        <v>8-3</v>
      </c>
    </row>
    <row r="475" spans="3:59" ht="13.5" x14ac:dyDescent="0.3">
      <c r="C475" s="266" t="s">
        <v>72</v>
      </c>
      <c r="D475" s="266" t="s">
        <v>2477</v>
      </c>
      <c r="E475" s="265" t="s">
        <v>1210</v>
      </c>
      <c r="F475" s="266" t="s">
        <v>1211</v>
      </c>
      <c r="G475" s="266" t="s">
        <v>1105</v>
      </c>
      <c r="H475" s="265" t="s">
        <v>110</v>
      </c>
      <c r="I475" s="265" t="s">
        <v>111</v>
      </c>
      <c r="J475" s="272" t="s">
        <v>2953</v>
      </c>
      <c r="K475" s="272" t="s">
        <v>2999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2977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2681</v>
      </c>
      <c r="AP475" s="266" t="s">
        <v>2791</v>
      </c>
      <c r="AR475" s="484" t="str">
        <f t="shared" si="104"/>
        <v>8-3</v>
      </c>
      <c r="AS475" s="486" t="str">
        <f t="shared" si="105"/>
        <v/>
      </c>
      <c r="AT475" s="488" t="str">
        <f t="shared" si="106"/>
        <v/>
      </c>
      <c r="AU475" s="490" t="str">
        <f t="shared" si="107"/>
        <v/>
      </c>
      <c r="AV475" s="492" t="str">
        <f t="shared" si="108"/>
        <v/>
      </c>
      <c r="AW475" s="494" t="str">
        <f t="shared" si="109"/>
        <v/>
      </c>
      <c r="AX475" s="515" t="str">
        <f>IFERROR(VLOOKUP(功能_33[[#This Row],[功能代號]],SIT_FT_2021tmp!D:D,1,FALSE),"")</f>
        <v/>
      </c>
      <c r="AY475" s="589">
        <v>44603</v>
      </c>
      <c r="BA475" s="515" t="s">
        <v>2453</v>
      </c>
      <c r="BB475" s="266" t="s">
        <v>2453</v>
      </c>
      <c r="BC475" s="596"/>
      <c r="BD475" s="266" t="str">
        <f t="shared" si="100"/>
        <v/>
      </c>
      <c r="BE475" s="266" t="str">
        <f t="shared" si="101"/>
        <v/>
      </c>
      <c r="BF475" s="266" t="str">
        <f t="shared" si="102"/>
        <v/>
      </c>
      <c r="BG475" s="266" t="str">
        <f t="shared" si="103"/>
        <v>8-3</v>
      </c>
    </row>
    <row r="476" spans="3:59" ht="13.5" x14ac:dyDescent="0.3">
      <c r="C476" s="266" t="s">
        <v>72</v>
      </c>
      <c r="D476" s="266" t="s">
        <v>2477</v>
      </c>
      <c r="E476" s="265" t="s">
        <v>1212</v>
      </c>
      <c r="F476" s="266" t="s">
        <v>1213</v>
      </c>
      <c r="G476" s="266" t="s">
        <v>1105</v>
      </c>
      <c r="H476" s="265" t="s">
        <v>110</v>
      </c>
      <c r="I476" s="265" t="s">
        <v>111</v>
      </c>
      <c r="J476" s="272" t="s">
        <v>2953</v>
      </c>
      <c r="K476" s="272" t="s">
        <v>2999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2977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2681</v>
      </c>
      <c r="AP476" s="266" t="s">
        <v>2791</v>
      </c>
      <c r="AR476" s="484" t="str">
        <f t="shared" si="104"/>
        <v>8-3</v>
      </c>
      <c r="AS476" s="486" t="str">
        <f t="shared" si="105"/>
        <v/>
      </c>
      <c r="AT476" s="488" t="str">
        <f t="shared" si="106"/>
        <v/>
      </c>
      <c r="AU476" s="490" t="str">
        <f t="shared" si="107"/>
        <v/>
      </c>
      <c r="AV476" s="492" t="str">
        <f t="shared" si="108"/>
        <v/>
      </c>
      <c r="AW476" s="494" t="str">
        <f t="shared" si="109"/>
        <v/>
      </c>
      <c r="AX476" s="515" t="str">
        <f>IFERROR(VLOOKUP(功能_33[[#This Row],[功能代號]],SIT_FT_2021tmp!D:D,1,FALSE),"")</f>
        <v/>
      </c>
      <c r="AY476" s="589">
        <v>44603</v>
      </c>
      <c r="BA476" s="515" t="s">
        <v>2453</v>
      </c>
      <c r="BB476" s="266" t="s">
        <v>2453</v>
      </c>
      <c r="BC476" s="596"/>
      <c r="BD476" s="266" t="str">
        <f t="shared" si="100"/>
        <v/>
      </c>
      <c r="BE476" s="266" t="str">
        <f t="shared" si="101"/>
        <v/>
      </c>
      <c r="BF476" s="266" t="str">
        <f t="shared" si="102"/>
        <v/>
      </c>
      <c r="BG476" s="266" t="str">
        <f t="shared" si="103"/>
        <v>8-3</v>
      </c>
    </row>
    <row r="477" spans="3:59" ht="13.5" x14ac:dyDescent="0.3">
      <c r="C477" s="266" t="s">
        <v>72</v>
      </c>
      <c r="D477" s="266" t="s">
        <v>2477</v>
      </c>
      <c r="E477" s="265" t="s">
        <v>1214</v>
      </c>
      <c r="F477" s="266" t="s">
        <v>1215</v>
      </c>
      <c r="G477" s="266" t="s">
        <v>1105</v>
      </c>
      <c r="H477" s="265" t="s">
        <v>110</v>
      </c>
      <c r="I477" s="265" t="s">
        <v>111</v>
      </c>
      <c r="J477" s="272" t="s">
        <v>2953</v>
      </c>
      <c r="K477" s="272" t="s">
        <v>2999</v>
      </c>
      <c r="L477" s="273">
        <v>44589</v>
      </c>
      <c r="M477" s="265"/>
      <c r="N477" s="273">
        <v>44517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2977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2681</v>
      </c>
      <c r="AP477" s="266" t="s">
        <v>2791</v>
      </c>
      <c r="AR477" s="484" t="str">
        <f t="shared" si="104"/>
        <v>8-3</v>
      </c>
      <c r="AS477" s="486" t="str">
        <f t="shared" si="105"/>
        <v/>
      </c>
      <c r="AT477" s="488" t="str">
        <f t="shared" si="106"/>
        <v/>
      </c>
      <c r="AU477" s="490" t="str">
        <f t="shared" si="107"/>
        <v/>
      </c>
      <c r="AV477" s="492" t="str">
        <f t="shared" si="108"/>
        <v/>
      </c>
      <c r="AW477" s="494" t="str">
        <f t="shared" si="109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2453</v>
      </c>
      <c r="BB477" s="266" t="s">
        <v>2453</v>
      </c>
      <c r="BC477" s="596"/>
      <c r="BD477" s="266" t="str">
        <f t="shared" si="100"/>
        <v/>
      </c>
      <c r="BE477" s="266" t="str">
        <f t="shared" si="101"/>
        <v/>
      </c>
      <c r="BF477" s="266" t="str">
        <f t="shared" si="102"/>
        <v/>
      </c>
      <c r="BG477" s="266" t="str">
        <f t="shared" si="103"/>
        <v>8-3</v>
      </c>
    </row>
    <row r="478" spans="3:59" ht="13.5" x14ac:dyDescent="0.3">
      <c r="C478" s="266" t="s">
        <v>72</v>
      </c>
      <c r="D478" s="266" t="s">
        <v>2477</v>
      </c>
      <c r="E478" s="265" t="s">
        <v>1216</v>
      </c>
      <c r="F478" s="266" t="s">
        <v>1217</v>
      </c>
      <c r="G478" s="266" t="s">
        <v>1105</v>
      </c>
      <c r="H478" s="265" t="s">
        <v>110</v>
      </c>
      <c r="I478" s="265" t="s">
        <v>111</v>
      </c>
      <c r="J478" s="272" t="s">
        <v>2953</v>
      </c>
      <c r="K478" s="272" t="s">
        <v>2999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2977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2681</v>
      </c>
      <c r="AP478" s="266" t="s">
        <v>2791</v>
      </c>
      <c r="AR478" s="484" t="str">
        <f t="shared" si="104"/>
        <v>8-3</v>
      </c>
      <c r="AS478" s="486" t="str">
        <f t="shared" si="105"/>
        <v/>
      </c>
      <c r="AT478" s="488" t="str">
        <f t="shared" si="106"/>
        <v/>
      </c>
      <c r="AU478" s="490" t="str">
        <f t="shared" si="107"/>
        <v/>
      </c>
      <c r="AV478" s="492" t="str">
        <f t="shared" si="108"/>
        <v/>
      </c>
      <c r="AW478" s="494" t="str">
        <f t="shared" si="10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0"/>
        <v/>
      </c>
      <c r="BE478" s="266" t="str">
        <f t="shared" si="101"/>
        <v/>
      </c>
      <c r="BF478" s="266" t="str">
        <f t="shared" si="102"/>
        <v/>
      </c>
      <c r="BG478" s="266" t="str">
        <f t="shared" si="103"/>
        <v>8-3</v>
      </c>
    </row>
    <row r="479" spans="3:59" ht="13.5" x14ac:dyDescent="0.3">
      <c r="C479" s="266" t="s">
        <v>72</v>
      </c>
      <c r="D479" s="266" t="s">
        <v>2477</v>
      </c>
      <c r="E479" s="265" t="s">
        <v>1218</v>
      </c>
      <c r="F479" s="266" t="s">
        <v>1219</v>
      </c>
      <c r="G479" s="266" t="s">
        <v>1105</v>
      </c>
      <c r="H479" s="265" t="s">
        <v>110</v>
      </c>
      <c r="I479" s="265" t="s">
        <v>111</v>
      </c>
      <c r="J479" s="272" t="s">
        <v>2953</v>
      </c>
      <c r="K479" s="272" t="s">
        <v>2999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2977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2681</v>
      </c>
      <c r="AP479" s="266" t="s">
        <v>2791</v>
      </c>
      <c r="AR479" s="484" t="str">
        <f t="shared" si="104"/>
        <v>8-3</v>
      </c>
      <c r="AS479" s="486" t="str">
        <f t="shared" si="105"/>
        <v/>
      </c>
      <c r="AT479" s="488" t="str">
        <f t="shared" si="106"/>
        <v/>
      </c>
      <c r="AU479" s="490" t="str">
        <f t="shared" si="107"/>
        <v/>
      </c>
      <c r="AV479" s="492" t="str">
        <f t="shared" si="108"/>
        <v/>
      </c>
      <c r="AW479" s="494" t="str">
        <f t="shared" si="10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0"/>
        <v/>
      </c>
      <c r="BE479" s="266" t="str">
        <f t="shared" si="101"/>
        <v/>
      </c>
      <c r="BF479" s="266" t="str">
        <f t="shared" si="102"/>
        <v/>
      </c>
      <c r="BG479" s="266" t="str">
        <f t="shared" si="103"/>
        <v>8-3</v>
      </c>
    </row>
    <row r="480" spans="3:59" ht="13.5" x14ac:dyDescent="0.3">
      <c r="C480" s="266" t="s">
        <v>72</v>
      </c>
      <c r="D480" s="266" t="s">
        <v>2477</v>
      </c>
      <c r="E480" s="265" t="s">
        <v>1220</v>
      </c>
      <c r="F480" s="266" t="s">
        <v>1221</v>
      </c>
      <c r="G480" s="266" t="s">
        <v>1105</v>
      </c>
      <c r="H480" s="265" t="s">
        <v>110</v>
      </c>
      <c r="I480" s="265" t="s">
        <v>111</v>
      </c>
      <c r="J480" s="272" t="s">
        <v>2953</v>
      </c>
      <c r="K480" s="272" t="s">
        <v>2999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2977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2681</v>
      </c>
      <c r="AP480" s="266" t="s">
        <v>2791</v>
      </c>
      <c r="AR480" s="484" t="str">
        <f t="shared" si="104"/>
        <v>8-3</v>
      </c>
      <c r="AS480" s="486" t="str">
        <f t="shared" si="105"/>
        <v/>
      </c>
      <c r="AT480" s="488" t="str">
        <f t="shared" si="106"/>
        <v/>
      </c>
      <c r="AU480" s="490" t="str">
        <f t="shared" si="107"/>
        <v/>
      </c>
      <c r="AV480" s="492" t="str">
        <f t="shared" si="108"/>
        <v/>
      </c>
      <c r="AW480" s="494" t="str">
        <f t="shared" si="10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0"/>
        <v/>
      </c>
      <c r="BE480" s="266" t="str">
        <f t="shared" si="101"/>
        <v/>
      </c>
      <c r="BF480" s="266" t="str">
        <f t="shared" si="102"/>
        <v/>
      </c>
      <c r="BG480" s="266" t="str">
        <f t="shared" si="103"/>
        <v>8-3</v>
      </c>
    </row>
    <row r="481" spans="3:59" ht="13.5" x14ac:dyDescent="0.3">
      <c r="C481" s="266" t="s">
        <v>72</v>
      </c>
      <c r="D481" s="266" t="s">
        <v>2477</v>
      </c>
      <c r="E481" s="265" t="s">
        <v>1222</v>
      </c>
      <c r="F481" s="266" t="s">
        <v>1223</v>
      </c>
      <c r="G481" s="266" t="s">
        <v>1105</v>
      </c>
      <c r="H481" s="265" t="s">
        <v>110</v>
      </c>
      <c r="I481" s="265" t="s">
        <v>111</v>
      </c>
      <c r="J481" s="272" t="s">
        <v>2953</v>
      </c>
      <c r="K481" s="272" t="s">
        <v>2999</v>
      </c>
      <c r="L481" s="273">
        <v>44589</v>
      </c>
      <c r="M481" s="265"/>
      <c r="N481" s="273">
        <v>44518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2977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2681</v>
      </c>
      <c r="AP481" s="266" t="s">
        <v>2791</v>
      </c>
      <c r="AR481" s="484" t="str">
        <f t="shared" si="104"/>
        <v>8-3</v>
      </c>
      <c r="AS481" s="486" t="str">
        <f t="shared" si="105"/>
        <v/>
      </c>
      <c r="AT481" s="488" t="str">
        <f t="shared" si="106"/>
        <v/>
      </c>
      <c r="AU481" s="490" t="str">
        <f t="shared" si="107"/>
        <v/>
      </c>
      <c r="AV481" s="492" t="str">
        <f t="shared" si="108"/>
        <v/>
      </c>
      <c r="AW481" s="494" t="str">
        <f t="shared" si="10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0"/>
        <v/>
      </c>
      <c r="BE481" s="266" t="str">
        <f t="shared" si="101"/>
        <v/>
      </c>
      <c r="BF481" s="266" t="str">
        <f t="shared" si="102"/>
        <v/>
      </c>
      <c r="BG481" s="266" t="str">
        <f t="shared" si="103"/>
        <v>8-3</v>
      </c>
    </row>
    <row r="482" spans="3:59" ht="13.5" x14ac:dyDescent="0.3">
      <c r="C482" s="266" t="s">
        <v>72</v>
      </c>
      <c r="D482" s="266" t="s">
        <v>2477</v>
      </c>
      <c r="E482" s="265" t="s">
        <v>1224</v>
      </c>
      <c r="F482" s="266" t="s">
        <v>1225</v>
      </c>
      <c r="G482" s="266" t="s">
        <v>1105</v>
      </c>
      <c r="H482" s="265" t="s">
        <v>110</v>
      </c>
      <c r="I482" s="265" t="s">
        <v>111</v>
      </c>
      <c r="J482" s="272" t="s">
        <v>2953</v>
      </c>
      <c r="K482" s="272" t="s">
        <v>2999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2977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2681</v>
      </c>
      <c r="AP482" s="266" t="s">
        <v>2791</v>
      </c>
      <c r="AR482" s="484" t="str">
        <f t="shared" si="104"/>
        <v>8-3</v>
      </c>
      <c r="AS482" s="486" t="str">
        <f t="shared" si="105"/>
        <v/>
      </c>
      <c r="AT482" s="488" t="str">
        <f t="shared" si="106"/>
        <v/>
      </c>
      <c r="AU482" s="490" t="str">
        <f t="shared" si="107"/>
        <v/>
      </c>
      <c r="AV482" s="492" t="str">
        <f t="shared" si="108"/>
        <v/>
      </c>
      <c r="AW482" s="494" t="str">
        <f t="shared" si="10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0"/>
        <v/>
      </c>
      <c r="BE482" s="266" t="str">
        <f t="shared" si="101"/>
        <v/>
      </c>
      <c r="BF482" s="266" t="str">
        <f t="shared" si="102"/>
        <v/>
      </c>
      <c r="BG482" s="266" t="str">
        <f t="shared" si="103"/>
        <v>8-3</v>
      </c>
    </row>
    <row r="483" spans="3:59" ht="13.5" x14ac:dyDescent="0.3">
      <c r="C483" s="266" t="s">
        <v>72</v>
      </c>
      <c r="D483" s="266" t="s">
        <v>2477</v>
      </c>
      <c r="E483" s="265" t="s">
        <v>1226</v>
      </c>
      <c r="F483" s="266" t="s">
        <v>1227</v>
      </c>
      <c r="G483" s="266" t="s">
        <v>1105</v>
      </c>
      <c r="H483" s="265" t="s">
        <v>110</v>
      </c>
      <c r="I483" s="265" t="s">
        <v>111</v>
      </c>
      <c r="J483" s="272" t="s">
        <v>2953</v>
      </c>
      <c r="K483" s="272" t="s">
        <v>2999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2977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2681</v>
      </c>
      <c r="AP483" s="266" t="s">
        <v>2791</v>
      </c>
      <c r="AR483" s="484" t="str">
        <f t="shared" si="104"/>
        <v>8-3</v>
      </c>
      <c r="AS483" s="486" t="str">
        <f t="shared" si="105"/>
        <v/>
      </c>
      <c r="AT483" s="488" t="str">
        <f t="shared" si="106"/>
        <v/>
      </c>
      <c r="AU483" s="490" t="str">
        <f t="shared" si="107"/>
        <v/>
      </c>
      <c r="AV483" s="492" t="str">
        <f t="shared" si="108"/>
        <v/>
      </c>
      <c r="AW483" s="494" t="str">
        <f t="shared" si="10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0"/>
        <v/>
      </c>
      <c r="BE483" s="266" t="str">
        <f t="shared" si="101"/>
        <v/>
      </c>
      <c r="BF483" s="266" t="str">
        <f t="shared" si="102"/>
        <v/>
      </c>
      <c r="BG483" s="266" t="str">
        <f t="shared" si="103"/>
        <v>8-3</v>
      </c>
    </row>
    <row r="484" spans="3:59" ht="13.5" x14ac:dyDescent="0.3">
      <c r="C484" s="266" t="s">
        <v>72</v>
      </c>
      <c r="D484" s="266" t="s">
        <v>2477</v>
      </c>
      <c r="E484" s="265" t="s">
        <v>1228</v>
      </c>
      <c r="F484" s="266" t="s">
        <v>1229</v>
      </c>
      <c r="G484" s="266" t="s">
        <v>1105</v>
      </c>
      <c r="H484" s="265" t="s">
        <v>110</v>
      </c>
      <c r="I484" s="265" t="s">
        <v>111</v>
      </c>
      <c r="J484" s="272" t="s">
        <v>2953</v>
      </c>
      <c r="K484" s="272" t="s">
        <v>2999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2977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2681</v>
      </c>
      <c r="AP484" s="266" t="s">
        <v>2791</v>
      </c>
      <c r="AR484" s="484" t="str">
        <f t="shared" si="104"/>
        <v>8-3</v>
      </c>
      <c r="AS484" s="486" t="str">
        <f t="shared" si="105"/>
        <v/>
      </c>
      <c r="AT484" s="488" t="str">
        <f t="shared" si="106"/>
        <v/>
      </c>
      <c r="AU484" s="490" t="str">
        <f t="shared" si="107"/>
        <v/>
      </c>
      <c r="AV484" s="492" t="str">
        <f t="shared" si="108"/>
        <v/>
      </c>
      <c r="AW484" s="494" t="str">
        <f t="shared" si="10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0"/>
        <v/>
      </c>
      <c r="BE484" s="266" t="str">
        <f t="shared" si="101"/>
        <v/>
      </c>
      <c r="BF484" s="266" t="str">
        <f t="shared" si="102"/>
        <v/>
      </c>
      <c r="BG484" s="266" t="str">
        <f t="shared" si="103"/>
        <v>8-3</v>
      </c>
    </row>
    <row r="485" spans="3:59" ht="13.5" x14ac:dyDescent="0.3">
      <c r="C485" s="266" t="s">
        <v>72</v>
      </c>
      <c r="D485" s="266" t="s">
        <v>2477</v>
      </c>
      <c r="E485" s="265" t="s">
        <v>1230</v>
      </c>
      <c r="F485" s="266" t="s">
        <v>1231</v>
      </c>
      <c r="G485" s="266" t="s">
        <v>1105</v>
      </c>
      <c r="H485" s="265" t="s">
        <v>110</v>
      </c>
      <c r="I485" s="265" t="s">
        <v>111</v>
      </c>
      <c r="J485" s="272" t="s">
        <v>2953</v>
      </c>
      <c r="K485" s="272" t="s">
        <v>2999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2977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2681</v>
      </c>
      <c r="AP485" s="266" t="s">
        <v>2791</v>
      </c>
      <c r="AR485" s="484" t="str">
        <f t="shared" si="104"/>
        <v>8-3</v>
      </c>
      <c r="AS485" s="486" t="str">
        <f t="shared" si="105"/>
        <v/>
      </c>
      <c r="AT485" s="488" t="str">
        <f t="shared" si="106"/>
        <v/>
      </c>
      <c r="AU485" s="490" t="str">
        <f t="shared" si="107"/>
        <v/>
      </c>
      <c r="AV485" s="492" t="str">
        <f t="shared" si="108"/>
        <v/>
      </c>
      <c r="AW485" s="494" t="str">
        <f t="shared" si="10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0"/>
        <v/>
      </c>
      <c r="BE485" s="266" t="str">
        <f t="shared" si="101"/>
        <v/>
      </c>
      <c r="BF485" s="266" t="str">
        <f t="shared" si="102"/>
        <v/>
      </c>
      <c r="BG485" s="266" t="str">
        <f t="shared" si="103"/>
        <v>8-3</v>
      </c>
    </row>
    <row r="486" spans="3:59" ht="13.5" x14ac:dyDescent="0.3">
      <c r="C486" s="266" t="s">
        <v>72</v>
      </c>
      <c r="D486" s="266" t="s">
        <v>2477</v>
      </c>
      <c r="E486" s="265" t="s">
        <v>1232</v>
      </c>
      <c r="F486" s="266" t="s">
        <v>1233</v>
      </c>
      <c r="G486" s="266" t="s">
        <v>1105</v>
      </c>
      <c r="H486" s="265" t="s">
        <v>110</v>
      </c>
      <c r="I486" s="265" t="s">
        <v>111</v>
      </c>
      <c r="J486" s="272" t="s">
        <v>2953</v>
      </c>
      <c r="K486" s="272" t="s">
        <v>2999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2977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2681</v>
      </c>
      <c r="AP486" s="266" t="s">
        <v>2791</v>
      </c>
      <c r="AR486" s="484" t="str">
        <f t="shared" si="104"/>
        <v>8-3</v>
      </c>
      <c r="AS486" s="486" t="str">
        <f t="shared" si="105"/>
        <v/>
      </c>
      <c r="AT486" s="488" t="str">
        <f t="shared" si="106"/>
        <v/>
      </c>
      <c r="AU486" s="490" t="str">
        <f t="shared" si="107"/>
        <v/>
      </c>
      <c r="AV486" s="492" t="str">
        <f t="shared" si="108"/>
        <v/>
      </c>
      <c r="AW486" s="494" t="str">
        <f t="shared" si="10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0"/>
        <v/>
      </c>
      <c r="BE486" s="266" t="str">
        <f t="shared" si="101"/>
        <v/>
      </c>
      <c r="BF486" s="266" t="str">
        <f t="shared" si="102"/>
        <v/>
      </c>
      <c r="BG486" s="266" t="str">
        <f t="shared" si="103"/>
        <v>8-3</v>
      </c>
    </row>
    <row r="487" spans="3:59" ht="13.5" x14ac:dyDescent="0.3">
      <c r="C487" s="266" t="s">
        <v>72</v>
      </c>
      <c r="D487" s="266" t="s">
        <v>2477</v>
      </c>
      <c r="E487" s="265" t="s">
        <v>1234</v>
      </c>
      <c r="F487" s="266" t="s">
        <v>1235</v>
      </c>
      <c r="G487" s="266" t="s">
        <v>1105</v>
      </c>
      <c r="H487" s="265" t="s">
        <v>110</v>
      </c>
      <c r="I487" s="265" t="s">
        <v>111</v>
      </c>
      <c r="J487" s="272" t="s">
        <v>2953</v>
      </c>
      <c r="K487" s="272" t="s">
        <v>2999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2977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2681</v>
      </c>
      <c r="AP487" s="266" t="s">
        <v>2791</v>
      </c>
      <c r="AR487" s="484" t="str">
        <f t="shared" si="104"/>
        <v>8-3</v>
      </c>
      <c r="AS487" s="486" t="str">
        <f t="shared" si="105"/>
        <v/>
      </c>
      <c r="AT487" s="488" t="str">
        <f t="shared" si="106"/>
        <v/>
      </c>
      <c r="AU487" s="490" t="str">
        <f t="shared" si="107"/>
        <v/>
      </c>
      <c r="AV487" s="492" t="str">
        <f t="shared" si="108"/>
        <v/>
      </c>
      <c r="AW487" s="494" t="str">
        <f t="shared" si="10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0"/>
        <v/>
      </c>
      <c r="BE487" s="266" t="str">
        <f t="shared" si="101"/>
        <v/>
      </c>
      <c r="BF487" s="266" t="str">
        <f t="shared" si="102"/>
        <v/>
      </c>
      <c r="BG487" s="266" t="str">
        <f t="shared" si="103"/>
        <v>8-3</v>
      </c>
    </row>
    <row r="488" spans="3:59" ht="13.5" x14ac:dyDescent="0.3">
      <c r="C488" s="266" t="s">
        <v>72</v>
      </c>
      <c r="D488" s="266" t="s">
        <v>2477</v>
      </c>
      <c r="E488" s="265" t="s">
        <v>1236</v>
      </c>
      <c r="F488" s="266" t="s">
        <v>1237</v>
      </c>
      <c r="G488" s="266" t="s">
        <v>1105</v>
      </c>
      <c r="H488" s="265" t="s">
        <v>110</v>
      </c>
      <c r="I488" s="265" t="s">
        <v>111</v>
      </c>
      <c r="J488" s="272" t="s">
        <v>2953</v>
      </c>
      <c r="K488" s="272" t="s">
        <v>2999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2977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2681</v>
      </c>
      <c r="AP488" s="266" t="s">
        <v>2791</v>
      </c>
      <c r="AR488" s="484" t="str">
        <f t="shared" si="104"/>
        <v>8-3</v>
      </c>
      <c r="AS488" s="486" t="str">
        <f t="shared" si="105"/>
        <v/>
      </c>
      <c r="AT488" s="488" t="str">
        <f t="shared" si="106"/>
        <v/>
      </c>
      <c r="AU488" s="490" t="str">
        <f t="shared" si="107"/>
        <v/>
      </c>
      <c r="AV488" s="492" t="str">
        <f t="shared" si="108"/>
        <v/>
      </c>
      <c r="AW488" s="494" t="str">
        <f t="shared" si="10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0"/>
        <v/>
      </c>
      <c r="BE488" s="266" t="str">
        <f t="shared" si="101"/>
        <v/>
      </c>
      <c r="BF488" s="266" t="str">
        <f t="shared" si="102"/>
        <v/>
      </c>
      <c r="BG488" s="266" t="str">
        <f t="shared" si="103"/>
        <v>8-3</v>
      </c>
    </row>
    <row r="489" spans="3:59" ht="13.5" x14ac:dyDescent="0.3">
      <c r="C489" s="266" t="s">
        <v>72</v>
      </c>
      <c r="D489" s="266" t="s">
        <v>2477</v>
      </c>
      <c r="E489" s="265" t="s">
        <v>1238</v>
      </c>
      <c r="F489" s="266" t="s">
        <v>1239</v>
      </c>
      <c r="G489" s="266" t="s">
        <v>1105</v>
      </c>
      <c r="H489" s="265" t="s">
        <v>110</v>
      </c>
      <c r="I489" s="265" t="s">
        <v>111</v>
      </c>
      <c r="J489" s="272" t="s">
        <v>2953</v>
      </c>
      <c r="K489" s="272" t="s">
        <v>2999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2977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2681</v>
      </c>
      <c r="AP489" s="266" t="s">
        <v>2791</v>
      </c>
      <c r="AR489" s="484" t="str">
        <f t="shared" si="104"/>
        <v>8-3</v>
      </c>
      <c r="AS489" s="486" t="str">
        <f t="shared" si="105"/>
        <v/>
      </c>
      <c r="AT489" s="488" t="str">
        <f t="shared" si="106"/>
        <v/>
      </c>
      <c r="AU489" s="490" t="str">
        <f t="shared" si="107"/>
        <v/>
      </c>
      <c r="AV489" s="492" t="str">
        <f t="shared" si="108"/>
        <v/>
      </c>
      <c r="AW489" s="494" t="str">
        <f t="shared" si="10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0"/>
        <v/>
      </c>
      <c r="BE489" s="266" t="str">
        <f t="shared" si="101"/>
        <v/>
      </c>
      <c r="BF489" s="266" t="str">
        <f t="shared" si="102"/>
        <v/>
      </c>
      <c r="BG489" s="266" t="str">
        <f t="shared" si="103"/>
        <v>8-3</v>
      </c>
    </row>
    <row r="490" spans="3:59" ht="13.5" x14ac:dyDescent="0.3">
      <c r="C490" s="266" t="s">
        <v>72</v>
      </c>
      <c r="D490" s="266" t="s">
        <v>2477</v>
      </c>
      <c r="E490" s="265" t="s">
        <v>1240</v>
      </c>
      <c r="F490" s="266" t="s">
        <v>1241</v>
      </c>
      <c r="G490" s="266" t="s">
        <v>1105</v>
      </c>
      <c r="H490" s="265" t="s">
        <v>110</v>
      </c>
      <c r="I490" s="265" t="s">
        <v>111</v>
      </c>
      <c r="J490" s="272" t="s">
        <v>2953</v>
      </c>
      <c r="K490" s="272" t="s">
        <v>2999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2977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2681</v>
      </c>
      <c r="AP490" s="266" t="s">
        <v>2791</v>
      </c>
      <c r="AR490" s="484" t="str">
        <f t="shared" si="104"/>
        <v>8-3</v>
      </c>
      <c r="AS490" s="486" t="str">
        <f t="shared" si="105"/>
        <v/>
      </c>
      <c r="AT490" s="488" t="str">
        <f t="shared" si="106"/>
        <v/>
      </c>
      <c r="AU490" s="490" t="str">
        <f t="shared" si="107"/>
        <v/>
      </c>
      <c r="AV490" s="492" t="str">
        <f t="shared" si="108"/>
        <v/>
      </c>
      <c r="AW490" s="494" t="str">
        <f t="shared" si="10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0"/>
        <v/>
      </c>
      <c r="BE490" s="266" t="str">
        <f t="shared" si="101"/>
        <v/>
      </c>
      <c r="BF490" s="266" t="str">
        <f t="shared" si="102"/>
        <v/>
      </c>
      <c r="BG490" s="266" t="str">
        <f t="shared" si="103"/>
        <v>8-3</v>
      </c>
    </row>
    <row r="491" spans="3:59" ht="13.5" x14ac:dyDescent="0.3">
      <c r="C491" s="266" t="s">
        <v>72</v>
      </c>
      <c r="D491" s="266" t="s">
        <v>2477</v>
      </c>
      <c r="E491" s="265" t="s">
        <v>1242</v>
      </c>
      <c r="F491" s="266" t="s">
        <v>1243</v>
      </c>
      <c r="G491" s="266" t="s">
        <v>1105</v>
      </c>
      <c r="H491" s="265" t="s">
        <v>110</v>
      </c>
      <c r="I491" s="265" t="s">
        <v>111</v>
      </c>
      <c r="J491" s="272" t="s">
        <v>2953</v>
      </c>
      <c r="K491" s="272" t="s">
        <v>2999</v>
      </c>
      <c r="L491" s="273">
        <v>44589</v>
      </c>
      <c r="M491" s="265"/>
      <c r="N491" s="273">
        <v>44519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2977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2681</v>
      </c>
      <c r="AP491" s="266" t="s">
        <v>2791</v>
      </c>
      <c r="AR491" s="484" t="str">
        <f t="shared" si="104"/>
        <v>8-3</v>
      </c>
      <c r="AS491" s="486" t="str">
        <f t="shared" si="105"/>
        <v/>
      </c>
      <c r="AT491" s="488" t="str">
        <f t="shared" si="106"/>
        <v/>
      </c>
      <c r="AU491" s="490" t="str">
        <f t="shared" si="107"/>
        <v/>
      </c>
      <c r="AV491" s="492" t="str">
        <f t="shared" si="108"/>
        <v/>
      </c>
      <c r="AW491" s="494" t="str">
        <f t="shared" si="10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0"/>
        <v/>
      </c>
      <c r="BE491" s="266" t="str">
        <f t="shared" si="101"/>
        <v/>
      </c>
      <c r="BF491" s="266" t="str">
        <f t="shared" si="102"/>
        <v/>
      </c>
      <c r="BG491" s="266" t="str">
        <f t="shared" si="103"/>
        <v>8-3</v>
      </c>
    </row>
    <row r="492" spans="3:59" ht="13.5" x14ac:dyDescent="0.3">
      <c r="C492" s="266" t="s">
        <v>72</v>
      </c>
      <c r="D492" s="266" t="s">
        <v>2477</v>
      </c>
      <c r="E492" s="265" t="s">
        <v>1244</v>
      </c>
      <c r="F492" s="266" t="s">
        <v>1245</v>
      </c>
      <c r="G492" s="266" t="s">
        <v>1105</v>
      </c>
      <c r="H492" s="265" t="s">
        <v>110</v>
      </c>
      <c r="I492" s="265" t="s">
        <v>111</v>
      </c>
      <c r="J492" s="272" t="s">
        <v>2953</v>
      </c>
      <c r="K492" s="272" t="s">
        <v>2999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2977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2681</v>
      </c>
      <c r="AP492" s="266" t="s">
        <v>2791</v>
      </c>
      <c r="AR492" s="484" t="str">
        <f t="shared" si="104"/>
        <v>8-3</v>
      </c>
      <c r="AS492" s="486" t="str">
        <f t="shared" si="105"/>
        <v/>
      </c>
      <c r="AT492" s="488" t="str">
        <f t="shared" si="106"/>
        <v/>
      </c>
      <c r="AU492" s="490" t="str">
        <f t="shared" si="107"/>
        <v/>
      </c>
      <c r="AV492" s="492" t="str">
        <f t="shared" si="108"/>
        <v/>
      </c>
      <c r="AW492" s="494" t="str">
        <f t="shared" si="10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0"/>
        <v/>
      </c>
      <c r="BE492" s="266" t="str">
        <f t="shared" si="101"/>
        <v/>
      </c>
      <c r="BF492" s="266" t="str">
        <f t="shared" si="102"/>
        <v/>
      </c>
      <c r="BG492" s="266" t="str">
        <f t="shared" si="103"/>
        <v>8-3</v>
      </c>
    </row>
    <row r="493" spans="3:59" ht="13.5" x14ac:dyDescent="0.3">
      <c r="C493" s="266" t="s">
        <v>72</v>
      </c>
      <c r="D493" s="266" t="s">
        <v>2477</v>
      </c>
      <c r="E493" s="265" t="s">
        <v>1246</v>
      </c>
      <c r="F493" s="266" t="s">
        <v>1247</v>
      </c>
      <c r="G493" s="266" t="s">
        <v>1105</v>
      </c>
      <c r="H493" s="265" t="s">
        <v>110</v>
      </c>
      <c r="I493" s="265" t="s">
        <v>111</v>
      </c>
      <c r="J493" s="272" t="s">
        <v>2953</v>
      </c>
      <c r="K493" s="272" t="s">
        <v>2999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2977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2681</v>
      </c>
      <c r="AP493" s="266" t="s">
        <v>2791</v>
      </c>
      <c r="AR493" s="484" t="str">
        <f t="shared" si="104"/>
        <v>8-3</v>
      </c>
      <c r="AS493" s="486" t="str">
        <f t="shared" si="105"/>
        <v/>
      </c>
      <c r="AT493" s="488" t="str">
        <f t="shared" si="106"/>
        <v/>
      </c>
      <c r="AU493" s="490" t="str">
        <f t="shared" si="107"/>
        <v/>
      </c>
      <c r="AV493" s="492" t="str">
        <f t="shared" si="108"/>
        <v/>
      </c>
      <c r="AW493" s="494" t="str">
        <f t="shared" si="10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0"/>
        <v/>
      </c>
      <c r="BE493" s="266" t="str">
        <f t="shared" si="101"/>
        <v/>
      </c>
      <c r="BF493" s="266" t="str">
        <f t="shared" si="102"/>
        <v/>
      </c>
      <c r="BG493" s="266" t="str">
        <f t="shared" si="103"/>
        <v>8-3</v>
      </c>
    </row>
    <row r="494" spans="3:59" ht="13.5" x14ac:dyDescent="0.3">
      <c r="C494" s="266" t="s">
        <v>72</v>
      </c>
      <c r="D494" s="266" t="s">
        <v>2477</v>
      </c>
      <c r="E494" s="265" t="s">
        <v>1248</v>
      </c>
      <c r="F494" s="266" t="s">
        <v>1249</v>
      </c>
      <c r="G494" s="266" t="s">
        <v>1105</v>
      </c>
      <c r="H494" s="265" t="s">
        <v>110</v>
      </c>
      <c r="I494" s="265" t="s">
        <v>111</v>
      </c>
      <c r="J494" s="272" t="s">
        <v>2953</v>
      </c>
      <c r="K494" s="272" t="s">
        <v>2999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2977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2681</v>
      </c>
      <c r="AP494" s="266" t="s">
        <v>2791</v>
      </c>
      <c r="AR494" s="484" t="str">
        <f t="shared" si="104"/>
        <v>8-3</v>
      </c>
      <c r="AS494" s="486" t="str">
        <f t="shared" si="105"/>
        <v/>
      </c>
      <c r="AT494" s="488" t="str">
        <f t="shared" si="106"/>
        <v/>
      </c>
      <c r="AU494" s="490" t="str">
        <f t="shared" si="107"/>
        <v/>
      </c>
      <c r="AV494" s="492" t="str">
        <f t="shared" si="108"/>
        <v/>
      </c>
      <c r="AW494" s="494" t="str">
        <f t="shared" si="10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0"/>
        <v/>
      </c>
      <c r="BE494" s="266" t="str">
        <f t="shared" si="101"/>
        <v/>
      </c>
      <c r="BF494" s="266" t="str">
        <f t="shared" si="102"/>
        <v/>
      </c>
      <c r="BG494" s="266" t="str">
        <f t="shared" si="103"/>
        <v>8-3</v>
      </c>
    </row>
    <row r="495" spans="3:59" ht="13.5" x14ac:dyDescent="0.3">
      <c r="C495" s="266" t="s">
        <v>72</v>
      </c>
      <c r="D495" s="266" t="s">
        <v>2477</v>
      </c>
      <c r="E495" s="265" t="s">
        <v>1250</v>
      </c>
      <c r="F495" s="266" t="s">
        <v>1251</v>
      </c>
      <c r="G495" s="266" t="s">
        <v>1105</v>
      </c>
      <c r="H495" s="265" t="s">
        <v>110</v>
      </c>
      <c r="I495" s="265" t="s">
        <v>111</v>
      </c>
      <c r="J495" s="272" t="s">
        <v>2953</v>
      </c>
      <c r="K495" s="272" t="s">
        <v>2999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2977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2681</v>
      </c>
      <c r="AP495" s="266" t="s">
        <v>2791</v>
      </c>
      <c r="AR495" s="484" t="str">
        <f t="shared" si="104"/>
        <v>8-3</v>
      </c>
      <c r="AS495" s="486" t="str">
        <f t="shared" si="105"/>
        <v/>
      </c>
      <c r="AT495" s="488" t="str">
        <f t="shared" si="106"/>
        <v/>
      </c>
      <c r="AU495" s="490" t="str">
        <f t="shared" si="107"/>
        <v/>
      </c>
      <c r="AV495" s="492" t="str">
        <f t="shared" si="108"/>
        <v/>
      </c>
      <c r="AW495" s="494" t="str">
        <f t="shared" si="10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0"/>
        <v/>
      </c>
      <c r="BE495" s="266" t="str">
        <f t="shared" si="101"/>
        <v/>
      </c>
      <c r="BF495" s="266" t="str">
        <f t="shared" si="102"/>
        <v/>
      </c>
      <c r="BG495" s="266" t="str">
        <f t="shared" si="103"/>
        <v>8-3</v>
      </c>
    </row>
    <row r="496" spans="3:59" ht="13.5" x14ac:dyDescent="0.3">
      <c r="C496" s="266" t="s">
        <v>72</v>
      </c>
      <c r="D496" s="266" t="s">
        <v>2477</v>
      </c>
      <c r="E496" s="265" t="s">
        <v>1252</v>
      </c>
      <c r="F496" s="266" t="s">
        <v>1253</v>
      </c>
      <c r="G496" s="266" t="s">
        <v>1105</v>
      </c>
      <c r="H496" s="265" t="s">
        <v>110</v>
      </c>
      <c r="I496" s="265" t="s">
        <v>111</v>
      </c>
      <c r="J496" s="272" t="s">
        <v>2953</v>
      </c>
      <c r="K496" s="272" t="s">
        <v>2999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2977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2681</v>
      </c>
      <c r="AP496" s="266" t="s">
        <v>2791</v>
      </c>
      <c r="AR496" s="484" t="str">
        <f t="shared" si="104"/>
        <v>8-3</v>
      </c>
      <c r="AS496" s="486" t="str">
        <f t="shared" si="105"/>
        <v/>
      </c>
      <c r="AT496" s="488" t="str">
        <f t="shared" si="106"/>
        <v/>
      </c>
      <c r="AU496" s="490" t="str">
        <f t="shared" si="107"/>
        <v/>
      </c>
      <c r="AV496" s="492" t="str">
        <f t="shared" si="108"/>
        <v/>
      </c>
      <c r="AW496" s="494" t="str">
        <f t="shared" si="10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0"/>
        <v/>
      </c>
      <c r="BE496" s="266" t="str">
        <f t="shared" si="101"/>
        <v/>
      </c>
      <c r="BF496" s="266" t="str">
        <f t="shared" si="102"/>
        <v/>
      </c>
      <c r="BG496" s="266" t="str">
        <f t="shared" si="103"/>
        <v>8-3</v>
      </c>
    </row>
    <row r="497" spans="3:59" ht="13.5" x14ac:dyDescent="0.3">
      <c r="C497" s="266" t="s">
        <v>72</v>
      </c>
      <c r="D497" s="266" t="s">
        <v>2477</v>
      </c>
      <c r="E497" s="265" t="s">
        <v>1254</v>
      </c>
      <c r="F497" s="266" t="s">
        <v>1255</v>
      </c>
      <c r="G497" s="266" t="s">
        <v>1105</v>
      </c>
      <c r="H497" s="265" t="s">
        <v>110</v>
      </c>
      <c r="I497" s="265" t="s">
        <v>111</v>
      </c>
      <c r="J497" s="272" t="s">
        <v>2953</v>
      </c>
      <c r="K497" s="272" t="s">
        <v>2999</v>
      </c>
      <c r="L497" s="273">
        <v>44575</v>
      </c>
      <c r="M497" s="265"/>
      <c r="N497" s="273">
        <v>44515</v>
      </c>
      <c r="O497" s="273">
        <v>44517</v>
      </c>
      <c r="P497" s="273">
        <v>44536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44533</v>
      </c>
      <c r="AC497" s="273" t="s">
        <v>168</v>
      </c>
      <c r="AD497" s="273">
        <v>44540</v>
      </c>
      <c r="AE497" s="273">
        <v>44540</v>
      </c>
      <c r="AF497" s="209" t="s">
        <v>2977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2681</v>
      </c>
      <c r="AP497" s="266" t="s">
        <v>2792</v>
      </c>
      <c r="AR497" s="484" t="str">
        <f t="shared" si="104"/>
        <v>8-3</v>
      </c>
      <c r="AS497" s="486" t="str">
        <f t="shared" si="105"/>
        <v/>
      </c>
      <c r="AT497" s="488" t="str">
        <f t="shared" si="106"/>
        <v/>
      </c>
      <c r="AU497" s="490" t="str">
        <f t="shared" si="107"/>
        <v/>
      </c>
      <c r="AV497" s="492" t="str">
        <f t="shared" si="108"/>
        <v/>
      </c>
      <c r="AW497" s="494" t="str">
        <f t="shared" si="109"/>
        <v/>
      </c>
      <c r="AX497" s="515" t="str">
        <f>IFERROR(VLOOKUP(功能_33[[#This Row],[功能代號]],SIT_FT_2021tmp!D:D,1,FALSE),"")</f>
        <v/>
      </c>
      <c r="AY497" s="589">
        <f t="shared" ref="AY497:AY536" si="110">L497+7</f>
        <v>44582</v>
      </c>
      <c r="BA497" s="515" t="s">
        <v>2453</v>
      </c>
      <c r="BB497" s="266" t="s">
        <v>2453</v>
      </c>
      <c r="BC497" s="596"/>
      <c r="BD497" s="266" t="str">
        <f t="shared" si="100"/>
        <v/>
      </c>
      <c r="BE497" s="266" t="str">
        <f t="shared" si="101"/>
        <v/>
      </c>
      <c r="BF497" s="266" t="str">
        <f t="shared" si="102"/>
        <v/>
      </c>
      <c r="BG497" s="266" t="str">
        <f t="shared" si="103"/>
        <v>8-3</v>
      </c>
    </row>
    <row r="498" spans="3:59" ht="13.5" x14ac:dyDescent="0.3">
      <c r="C498" s="266" t="s">
        <v>72</v>
      </c>
      <c r="D498" s="266" t="s">
        <v>2477</v>
      </c>
      <c r="E498" s="265" t="s">
        <v>1256</v>
      </c>
      <c r="F498" s="266" t="s">
        <v>1257</v>
      </c>
      <c r="G498" s="266" t="s">
        <v>1105</v>
      </c>
      <c r="H498" s="265" t="s">
        <v>110</v>
      </c>
      <c r="I498" s="265" t="s">
        <v>111</v>
      </c>
      <c r="J498" s="272" t="s">
        <v>2953</v>
      </c>
      <c r="K498" s="272" t="s">
        <v>2999</v>
      </c>
      <c r="L498" s="273">
        <v>44575</v>
      </c>
      <c r="M498" s="265"/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2977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2681</v>
      </c>
      <c r="AP498" s="266" t="s">
        <v>2792</v>
      </c>
      <c r="AR498" s="484" t="str">
        <f t="shared" si="104"/>
        <v>8-3</v>
      </c>
      <c r="AS498" s="486" t="str">
        <f t="shared" si="105"/>
        <v/>
      </c>
      <c r="AT498" s="488" t="str">
        <f t="shared" si="106"/>
        <v/>
      </c>
      <c r="AU498" s="490" t="str">
        <f t="shared" si="107"/>
        <v/>
      </c>
      <c r="AV498" s="492" t="str">
        <f t="shared" si="108"/>
        <v/>
      </c>
      <c r="AW498" s="494" t="str">
        <f t="shared" si="109"/>
        <v/>
      </c>
      <c r="AX498" s="515" t="str">
        <f>IFERROR(VLOOKUP(功能_33[[#This Row],[功能代號]],SIT_FT_2021tmp!D:D,1,FALSE),"")</f>
        <v/>
      </c>
      <c r="AY498" s="589">
        <f t="shared" si="110"/>
        <v>44582</v>
      </c>
      <c r="BA498" s="515" t="s">
        <v>2453</v>
      </c>
      <c r="BB498" s="266" t="s">
        <v>2453</v>
      </c>
      <c r="BC498" s="596"/>
      <c r="BD498" s="266" t="str">
        <f t="shared" si="100"/>
        <v/>
      </c>
      <c r="BE498" s="266" t="str">
        <f t="shared" si="101"/>
        <v/>
      </c>
      <c r="BF498" s="266" t="str">
        <f t="shared" si="102"/>
        <v/>
      </c>
      <c r="BG498" s="266" t="str">
        <f t="shared" si="103"/>
        <v>8-3</v>
      </c>
    </row>
    <row r="499" spans="3:59" ht="13.5" x14ac:dyDescent="0.3">
      <c r="C499" s="266" t="s">
        <v>72</v>
      </c>
      <c r="D499" s="266" t="s">
        <v>2477</v>
      </c>
      <c r="E499" s="265" t="s">
        <v>1258</v>
      </c>
      <c r="F499" s="266" t="s">
        <v>1259</v>
      </c>
      <c r="G499" s="266" t="s">
        <v>1105</v>
      </c>
      <c r="H499" s="265" t="s">
        <v>110</v>
      </c>
      <c r="I499" s="265" t="s">
        <v>111</v>
      </c>
      <c r="J499" s="272" t="s">
        <v>2953</v>
      </c>
      <c r="K499" s="272" t="s">
        <v>2999</v>
      </c>
      <c r="L499" s="273">
        <v>44575</v>
      </c>
      <c r="M499" s="265"/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2977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2681</v>
      </c>
      <c r="AP499" s="266" t="s">
        <v>2792</v>
      </c>
      <c r="AR499" s="484" t="str">
        <f t="shared" si="104"/>
        <v>8-3</v>
      </c>
      <c r="AS499" s="486" t="str">
        <f t="shared" si="105"/>
        <v/>
      </c>
      <c r="AT499" s="488" t="str">
        <f t="shared" si="106"/>
        <v/>
      </c>
      <c r="AU499" s="490" t="str">
        <f t="shared" si="107"/>
        <v/>
      </c>
      <c r="AV499" s="492" t="str">
        <f t="shared" si="108"/>
        <v/>
      </c>
      <c r="AW499" s="494" t="str">
        <f t="shared" si="109"/>
        <v/>
      </c>
      <c r="AX499" s="515" t="str">
        <f>IFERROR(VLOOKUP(功能_33[[#This Row],[功能代號]],SIT_FT_2021tmp!D:D,1,FALSE),"")</f>
        <v/>
      </c>
      <c r="AY499" s="589">
        <f t="shared" si="110"/>
        <v>44582</v>
      </c>
      <c r="BA499" s="515" t="s">
        <v>2453</v>
      </c>
      <c r="BB499" s="266" t="s">
        <v>2453</v>
      </c>
      <c r="BC499" s="596"/>
      <c r="BD499" s="266" t="str">
        <f t="shared" si="100"/>
        <v/>
      </c>
      <c r="BE499" s="266" t="str">
        <f t="shared" si="101"/>
        <v/>
      </c>
      <c r="BF499" s="266" t="str">
        <f t="shared" si="102"/>
        <v/>
      </c>
      <c r="BG499" s="266" t="str">
        <f t="shared" si="103"/>
        <v>8-3</v>
      </c>
    </row>
    <row r="500" spans="3:59" ht="13.5" x14ac:dyDescent="0.3">
      <c r="C500" s="266" t="s">
        <v>72</v>
      </c>
      <c r="D500" s="266" t="s">
        <v>2477</v>
      </c>
      <c r="E500" s="265" t="s">
        <v>1260</v>
      </c>
      <c r="F500" s="266" t="s">
        <v>1261</v>
      </c>
      <c r="G500" s="266" t="s">
        <v>1105</v>
      </c>
      <c r="H500" s="265" t="s">
        <v>110</v>
      </c>
      <c r="I500" s="265" t="s">
        <v>111</v>
      </c>
      <c r="J500" s="272" t="s">
        <v>2953</v>
      </c>
      <c r="K500" s="272" t="s">
        <v>2999</v>
      </c>
      <c r="L500" s="273">
        <v>44575</v>
      </c>
      <c r="M500" s="265"/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2977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2681</v>
      </c>
      <c r="AP500" s="266" t="s">
        <v>2792</v>
      </c>
      <c r="AR500" s="484" t="str">
        <f t="shared" si="104"/>
        <v>8-3</v>
      </c>
      <c r="AS500" s="486" t="str">
        <f t="shared" si="105"/>
        <v/>
      </c>
      <c r="AT500" s="488" t="str">
        <f t="shared" si="106"/>
        <v/>
      </c>
      <c r="AU500" s="490" t="str">
        <f t="shared" si="107"/>
        <v/>
      </c>
      <c r="AV500" s="492" t="str">
        <f t="shared" si="108"/>
        <v/>
      </c>
      <c r="AW500" s="494" t="str">
        <f t="shared" si="109"/>
        <v/>
      </c>
      <c r="AX500" s="515" t="str">
        <f>IFERROR(VLOOKUP(功能_33[[#This Row],[功能代號]],SIT_FT_2021tmp!D:D,1,FALSE),"")</f>
        <v/>
      </c>
      <c r="AY500" s="589">
        <f t="shared" si="110"/>
        <v>44582</v>
      </c>
      <c r="BA500" s="515" t="s">
        <v>2453</v>
      </c>
      <c r="BB500" s="266" t="s">
        <v>2453</v>
      </c>
      <c r="BC500" s="596"/>
      <c r="BD500" s="266" t="str">
        <f t="shared" si="100"/>
        <v/>
      </c>
      <c r="BE500" s="266" t="str">
        <f t="shared" si="101"/>
        <v/>
      </c>
      <c r="BF500" s="266" t="str">
        <f t="shared" si="102"/>
        <v/>
      </c>
      <c r="BG500" s="266" t="str">
        <f t="shared" si="103"/>
        <v>8-3</v>
      </c>
    </row>
    <row r="501" spans="3:59" ht="13.5" x14ac:dyDescent="0.3">
      <c r="C501" s="266" t="s">
        <v>72</v>
      </c>
      <c r="D501" s="266" t="s">
        <v>2477</v>
      </c>
      <c r="E501" s="265" t="s">
        <v>1262</v>
      </c>
      <c r="F501" s="266" t="s">
        <v>1263</v>
      </c>
      <c r="G501" s="266" t="s">
        <v>1105</v>
      </c>
      <c r="H501" s="265" t="s">
        <v>110</v>
      </c>
      <c r="I501" s="265" t="s">
        <v>111</v>
      </c>
      <c r="J501" s="272" t="s">
        <v>2953</v>
      </c>
      <c r="K501" s="272" t="s">
        <v>2999</v>
      </c>
      <c r="L501" s="273">
        <v>44575</v>
      </c>
      <c r="M501" s="265"/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2977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2681</v>
      </c>
      <c r="AP501" s="266" t="s">
        <v>2792</v>
      </c>
      <c r="AR501" s="484" t="str">
        <f t="shared" si="104"/>
        <v>8-3</v>
      </c>
      <c r="AS501" s="486" t="str">
        <f t="shared" si="105"/>
        <v/>
      </c>
      <c r="AT501" s="488" t="str">
        <f t="shared" si="106"/>
        <v/>
      </c>
      <c r="AU501" s="490" t="str">
        <f t="shared" si="107"/>
        <v/>
      </c>
      <c r="AV501" s="492" t="str">
        <f t="shared" si="108"/>
        <v/>
      </c>
      <c r="AW501" s="494" t="str">
        <f t="shared" si="109"/>
        <v/>
      </c>
      <c r="AX501" s="515" t="str">
        <f>IFERROR(VLOOKUP(功能_33[[#This Row],[功能代號]],SIT_FT_2021tmp!D:D,1,FALSE),"")</f>
        <v/>
      </c>
      <c r="AY501" s="589">
        <f t="shared" si="110"/>
        <v>44582</v>
      </c>
      <c r="BA501" s="515" t="s">
        <v>2453</v>
      </c>
      <c r="BB501" s="266" t="s">
        <v>2453</v>
      </c>
      <c r="BC501" s="596"/>
      <c r="BD501" s="266" t="str">
        <f t="shared" si="100"/>
        <v/>
      </c>
      <c r="BE501" s="266" t="str">
        <f t="shared" si="101"/>
        <v/>
      </c>
      <c r="BF501" s="266" t="str">
        <f t="shared" si="102"/>
        <v/>
      </c>
      <c r="BG501" s="266" t="str">
        <f t="shared" si="103"/>
        <v>8-3</v>
      </c>
    </row>
    <row r="502" spans="3:59" ht="13.5" x14ac:dyDescent="0.3">
      <c r="C502" s="266" t="s">
        <v>72</v>
      </c>
      <c r="D502" s="266" t="s">
        <v>2477</v>
      </c>
      <c r="E502" s="265" t="s">
        <v>1264</v>
      </c>
      <c r="F502" s="266" t="s">
        <v>1265</v>
      </c>
      <c r="G502" s="266" t="s">
        <v>1105</v>
      </c>
      <c r="H502" s="265" t="s">
        <v>110</v>
      </c>
      <c r="I502" s="265" t="s">
        <v>111</v>
      </c>
      <c r="J502" s="272" t="s">
        <v>2953</v>
      </c>
      <c r="K502" s="272" t="s">
        <v>2999</v>
      </c>
      <c r="L502" s="273">
        <v>44575</v>
      </c>
      <c r="M502" s="265"/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2977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2681</v>
      </c>
      <c r="AP502" s="266" t="s">
        <v>2792</v>
      </c>
      <c r="AR502" s="484" t="str">
        <f t="shared" si="104"/>
        <v>8-3</v>
      </c>
      <c r="AS502" s="486" t="str">
        <f t="shared" si="105"/>
        <v/>
      </c>
      <c r="AT502" s="488" t="str">
        <f t="shared" si="106"/>
        <v/>
      </c>
      <c r="AU502" s="490" t="str">
        <f t="shared" si="107"/>
        <v/>
      </c>
      <c r="AV502" s="492" t="str">
        <f t="shared" si="108"/>
        <v/>
      </c>
      <c r="AW502" s="494" t="str">
        <f t="shared" si="109"/>
        <v/>
      </c>
      <c r="AX502" s="515" t="str">
        <f>IFERROR(VLOOKUP(功能_33[[#This Row],[功能代號]],SIT_FT_2021tmp!D:D,1,FALSE),"")</f>
        <v/>
      </c>
      <c r="AY502" s="589">
        <f t="shared" si="110"/>
        <v>44582</v>
      </c>
      <c r="BA502" s="515" t="s">
        <v>2453</v>
      </c>
      <c r="BB502" s="266" t="s">
        <v>2453</v>
      </c>
      <c r="BC502" s="596"/>
      <c r="BD502" s="266" t="str">
        <f t="shared" si="100"/>
        <v/>
      </c>
      <c r="BE502" s="266" t="str">
        <f t="shared" si="101"/>
        <v/>
      </c>
      <c r="BF502" s="266" t="str">
        <f t="shared" si="102"/>
        <v/>
      </c>
      <c r="BG502" s="266" t="str">
        <f t="shared" si="103"/>
        <v>8-3</v>
      </c>
    </row>
    <row r="503" spans="3:59" ht="13.5" x14ac:dyDescent="0.3">
      <c r="C503" s="266" t="s">
        <v>72</v>
      </c>
      <c r="D503" s="266" t="s">
        <v>2477</v>
      </c>
      <c r="E503" s="265" t="s">
        <v>1266</v>
      </c>
      <c r="F503" s="266" t="s">
        <v>1267</v>
      </c>
      <c r="G503" s="266" t="s">
        <v>1105</v>
      </c>
      <c r="H503" s="265" t="s">
        <v>110</v>
      </c>
      <c r="I503" s="265" t="s">
        <v>111</v>
      </c>
      <c r="J503" s="272" t="s">
        <v>2953</v>
      </c>
      <c r="K503" s="272" t="s">
        <v>2999</v>
      </c>
      <c r="L503" s="273">
        <v>44575</v>
      </c>
      <c r="M503" s="265"/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2977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2681</v>
      </c>
      <c r="AP503" s="266" t="s">
        <v>2792</v>
      </c>
      <c r="AR503" s="484" t="str">
        <f t="shared" si="104"/>
        <v>8-3</v>
      </c>
      <c r="AS503" s="486" t="str">
        <f t="shared" si="105"/>
        <v/>
      </c>
      <c r="AT503" s="488" t="str">
        <f t="shared" si="106"/>
        <v/>
      </c>
      <c r="AU503" s="490" t="str">
        <f t="shared" si="107"/>
        <v/>
      </c>
      <c r="AV503" s="492" t="str">
        <f t="shared" si="108"/>
        <v/>
      </c>
      <c r="AW503" s="494" t="str">
        <f t="shared" si="109"/>
        <v/>
      </c>
      <c r="AX503" s="515" t="str">
        <f>IFERROR(VLOOKUP(功能_33[[#This Row],[功能代號]],SIT_FT_2021tmp!D:D,1,FALSE),"")</f>
        <v/>
      </c>
      <c r="AY503" s="589">
        <f t="shared" si="110"/>
        <v>44582</v>
      </c>
      <c r="BA503" s="515" t="s">
        <v>2453</v>
      </c>
      <c r="BB503" s="266" t="s">
        <v>2453</v>
      </c>
      <c r="BC503" s="596"/>
      <c r="BD503" s="266" t="str">
        <f t="shared" si="100"/>
        <v/>
      </c>
      <c r="BE503" s="266" t="str">
        <f t="shared" si="101"/>
        <v/>
      </c>
      <c r="BF503" s="266" t="str">
        <f t="shared" si="102"/>
        <v/>
      </c>
      <c r="BG503" s="266" t="str">
        <f t="shared" si="103"/>
        <v>8-3</v>
      </c>
    </row>
    <row r="504" spans="3:59" ht="13.5" x14ac:dyDescent="0.3">
      <c r="C504" s="266" t="s">
        <v>72</v>
      </c>
      <c r="D504" s="266" t="s">
        <v>2477</v>
      </c>
      <c r="E504" s="265" t="s">
        <v>1268</v>
      </c>
      <c r="F504" s="266" t="s">
        <v>1269</v>
      </c>
      <c r="G504" s="266" t="s">
        <v>1105</v>
      </c>
      <c r="H504" s="265" t="s">
        <v>110</v>
      </c>
      <c r="I504" s="265" t="s">
        <v>111</v>
      </c>
      <c r="J504" s="272" t="s">
        <v>2953</v>
      </c>
      <c r="K504" s="272" t="s">
        <v>2999</v>
      </c>
      <c r="L504" s="273">
        <v>44575</v>
      </c>
      <c r="M504" s="265"/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2977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2681</v>
      </c>
      <c r="AP504" s="266" t="s">
        <v>2792</v>
      </c>
      <c r="AR504" s="484" t="str">
        <f t="shared" si="104"/>
        <v>8-3</v>
      </c>
      <c r="AS504" s="486" t="str">
        <f t="shared" si="105"/>
        <v/>
      </c>
      <c r="AT504" s="488" t="str">
        <f t="shared" si="106"/>
        <v/>
      </c>
      <c r="AU504" s="490" t="str">
        <f t="shared" si="107"/>
        <v/>
      </c>
      <c r="AV504" s="492" t="str">
        <f t="shared" si="108"/>
        <v/>
      </c>
      <c r="AW504" s="494" t="str">
        <f t="shared" si="109"/>
        <v/>
      </c>
      <c r="AX504" s="515" t="str">
        <f>IFERROR(VLOOKUP(功能_33[[#This Row],[功能代號]],SIT_FT_2021tmp!D:D,1,FALSE),"")</f>
        <v/>
      </c>
      <c r="AY504" s="589">
        <f t="shared" si="110"/>
        <v>44582</v>
      </c>
      <c r="BA504" s="515" t="s">
        <v>2453</v>
      </c>
      <c r="BB504" s="266" t="s">
        <v>2453</v>
      </c>
      <c r="BC504" s="596"/>
      <c r="BD504" s="266" t="str">
        <f t="shared" si="100"/>
        <v/>
      </c>
      <c r="BE504" s="266" t="str">
        <f t="shared" si="101"/>
        <v/>
      </c>
      <c r="BF504" s="266" t="str">
        <f t="shared" si="102"/>
        <v/>
      </c>
      <c r="BG504" s="266" t="str">
        <f t="shared" si="103"/>
        <v>8-3</v>
      </c>
    </row>
    <row r="505" spans="3:59" ht="13.5" x14ac:dyDescent="0.3">
      <c r="C505" s="266" t="s">
        <v>72</v>
      </c>
      <c r="D505" s="266" t="s">
        <v>2477</v>
      </c>
      <c r="E505" s="265" t="s">
        <v>1270</v>
      </c>
      <c r="F505" s="266" t="s">
        <v>1271</v>
      </c>
      <c r="G505" s="266" t="s">
        <v>1105</v>
      </c>
      <c r="H505" s="265" t="s">
        <v>110</v>
      </c>
      <c r="I505" s="265" t="s">
        <v>111</v>
      </c>
      <c r="J505" s="272" t="s">
        <v>2953</v>
      </c>
      <c r="K505" s="272" t="s">
        <v>2999</v>
      </c>
      <c r="L505" s="273">
        <v>44575</v>
      </c>
      <c r="M505" s="265"/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2977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2681</v>
      </c>
      <c r="AP505" s="266" t="s">
        <v>2792</v>
      </c>
      <c r="AR505" s="484" t="str">
        <f t="shared" si="104"/>
        <v>8-3</v>
      </c>
      <c r="AS505" s="486" t="str">
        <f t="shared" si="105"/>
        <v/>
      </c>
      <c r="AT505" s="488" t="str">
        <f t="shared" si="106"/>
        <v/>
      </c>
      <c r="AU505" s="490" t="str">
        <f t="shared" si="107"/>
        <v/>
      </c>
      <c r="AV505" s="492" t="str">
        <f t="shared" si="108"/>
        <v/>
      </c>
      <c r="AW505" s="494" t="str">
        <f t="shared" si="109"/>
        <v/>
      </c>
      <c r="AX505" s="515" t="str">
        <f>IFERROR(VLOOKUP(功能_33[[#This Row],[功能代號]],SIT_FT_2021tmp!D:D,1,FALSE),"")</f>
        <v/>
      </c>
      <c r="AY505" s="589">
        <f t="shared" si="110"/>
        <v>44582</v>
      </c>
      <c r="BA505" s="515" t="s">
        <v>2453</v>
      </c>
      <c r="BB505" s="266" t="s">
        <v>2453</v>
      </c>
      <c r="BC505" s="596"/>
      <c r="BD505" s="266" t="str">
        <f t="shared" si="100"/>
        <v/>
      </c>
      <c r="BE505" s="266" t="str">
        <f t="shared" si="101"/>
        <v/>
      </c>
      <c r="BF505" s="266" t="str">
        <f t="shared" si="102"/>
        <v/>
      </c>
      <c r="BG505" s="266" t="str">
        <f t="shared" si="103"/>
        <v>8-3</v>
      </c>
    </row>
    <row r="506" spans="3:59" ht="13.5" x14ac:dyDescent="0.3">
      <c r="C506" s="266" t="s">
        <v>72</v>
      </c>
      <c r="D506" s="266" t="s">
        <v>2477</v>
      </c>
      <c r="E506" s="265" t="s">
        <v>1272</v>
      </c>
      <c r="F506" s="266" t="s">
        <v>1273</v>
      </c>
      <c r="G506" s="266" t="s">
        <v>1105</v>
      </c>
      <c r="H506" s="265" t="s">
        <v>110</v>
      </c>
      <c r="I506" s="265" t="s">
        <v>111</v>
      </c>
      <c r="J506" s="272" t="s">
        <v>2953</v>
      </c>
      <c r="K506" s="272" t="s">
        <v>2999</v>
      </c>
      <c r="L506" s="273">
        <v>44575</v>
      </c>
      <c r="M506" s="265"/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2977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2681</v>
      </c>
      <c r="AP506" s="266" t="s">
        <v>2792</v>
      </c>
      <c r="AR506" s="484" t="str">
        <f t="shared" si="104"/>
        <v>8-3</v>
      </c>
      <c r="AS506" s="486" t="str">
        <f t="shared" si="105"/>
        <v/>
      </c>
      <c r="AT506" s="488" t="str">
        <f t="shared" si="106"/>
        <v/>
      </c>
      <c r="AU506" s="490" t="str">
        <f t="shared" si="107"/>
        <v/>
      </c>
      <c r="AV506" s="492" t="str">
        <f t="shared" si="108"/>
        <v/>
      </c>
      <c r="AW506" s="494" t="str">
        <f t="shared" si="109"/>
        <v/>
      </c>
      <c r="AX506" s="515" t="str">
        <f>IFERROR(VLOOKUP(功能_33[[#This Row],[功能代號]],SIT_FT_2021tmp!D:D,1,FALSE),"")</f>
        <v/>
      </c>
      <c r="AY506" s="589">
        <f t="shared" si="110"/>
        <v>44582</v>
      </c>
      <c r="BA506" s="515" t="s">
        <v>2453</v>
      </c>
      <c r="BB506" s="266" t="s">
        <v>2453</v>
      </c>
      <c r="BC506" s="596"/>
      <c r="BD506" s="266" t="str">
        <f t="shared" si="100"/>
        <v/>
      </c>
      <c r="BE506" s="266" t="str">
        <f t="shared" si="101"/>
        <v/>
      </c>
      <c r="BF506" s="266" t="str">
        <f t="shared" si="102"/>
        <v/>
      </c>
      <c r="BG506" s="266" t="str">
        <f t="shared" si="103"/>
        <v>8-3</v>
      </c>
    </row>
    <row r="507" spans="3:59" ht="13.5" x14ac:dyDescent="0.3">
      <c r="C507" s="266" t="s">
        <v>72</v>
      </c>
      <c r="D507" s="266" t="s">
        <v>2477</v>
      </c>
      <c r="E507" s="265" t="s">
        <v>1274</v>
      </c>
      <c r="F507" s="266" t="s">
        <v>1275</v>
      </c>
      <c r="G507" s="266" t="s">
        <v>1105</v>
      </c>
      <c r="H507" s="265" t="s">
        <v>110</v>
      </c>
      <c r="I507" s="265" t="s">
        <v>111</v>
      </c>
      <c r="J507" s="272" t="s">
        <v>2953</v>
      </c>
      <c r="K507" s="272" t="s">
        <v>2999</v>
      </c>
      <c r="L507" s="273">
        <v>44575</v>
      </c>
      <c r="M507" s="265"/>
      <c r="N507" s="273">
        <v>44516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2977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2681</v>
      </c>
      <c r="AP507" s="266" t="s">
        <v>2792</v>
      </c>
      <c r="AR507" s="484" t="str">
        <f t="shared" si="104"/>
        <v>8-3</v>
      </c>
      <c r="AS507" s="486" t="str">
        <f t="shared" si="105"/>
        <v/>
      </c>
      <c r="AT507" s="488" t="str">
        <f t="shared" si="106"/>
        <v/>
      </c>
      <c r="AU507" s="490" t="str">
        <f t="shared" si="107"/>
        <v/>
      </c>
      <c r="AV507" s="492" t="str">
        <f t="shared" si="108"/>
        <v/>
      </c>
      <c r="AW507" s="494" t="str">
        <f t="shared" si="109"/>
        <v/>
      </c>
      <c r="AX507" s="515" t="str">
        <f>IFERROR(VLOOKUP(功能_33[[#This Row],[功能代號]],SIT_FT_2021tmp!D:D,1,FALSE),"")</f>
        <v/>
      </c>
      <c r="AY507" s="589">
        <f t="shared" si="110"/>
        <v>44582</v>
      </c>
      <c r="BA507" s="515" t="s">
        <v>2453</v>
      </c>
      <c r="BB507" s="266" t="s">
        <v>2453</v>
      </c>
      <c r="BC507" s="596"/>
      <c r="BD507" s="266" t="str">
        <f t="shared" si="100"/>
        <v/>
      </c>
      <c r="BE507" s="266" t="str">
        <f t="shared" si="101"/>
        <v/>
      </c>
      <c r="BF507" s="266" t="str">
        <f t="shared" si="102"/>
        <v/>
      </c>
      <c r="BG507" s="266" t="str">
        <f t="shared" si="103"/>
        <v>8-3</v>
      </c>
    </row>
    <row r="508" spans="3:59" ht="13.5" x14ac:dyDescent="0.3">
      <c r="C508" s="266" t="s">
        <v>72</v>
      </c>
      <c r="D508" s="266" t="s">
        <v>2477</v>
      </c>
      <c r="E508" s="265" t="s">
        <v>1276</v>
      </c>
      <c r="F508" s="266" t="s">
        <v>1277</v>
      </c>
      <c r="G508" s="266" t="s">
        <v>1105</v>
      </c>
      <c r="H508" s="265" t="s">
        <v>110</v>
      </c>
      <c r="I508" s="265" t="s">
        <v>111</v>
      </c>
      <c r="J508" s="272" t="s">
        <v>2953</v>
      </c>
      <c r="K508" s="272" t="s">
        <v>2999</v>
      </c>
      <c r="L508" s="273">
        <v>44575</v>
      </c>
      <c r="M508" s="265"/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2977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2681</v>
      </c>
      <c r="AP508" s="266" t="s">
        <v>2792</v>
      </c>
      <c r="AR508" s="484" t="str">
        <f t="shared" si="104"/>
        <v>8-3</v>
      </c>
      <c r="AS508" s="486" t="str">
        <f t="shared" si="105"/>
        <v/>
      </c>
      <c r="AT508" s="488" t="str">
        <f t="shared" si="106"/>
        <v/>
      </c>
      <c r="AU508" s="490" t="str">
        <f t="shared" si="107"/>
        <v/>
      </c>
      <c r="AV508" s="492" t="str">
        <f t="shared" si="108"/>
        <v/>
      </c>
      <c r="AW508" s="494" t="str">
        <f t="shared" si="109"/>
        <v/>
      </c>
      <c r="AX508" s="515" t="str">
        <f>IFERROR(VLOOKUP(功能_33[[#This Row],[功能代號]],SIT_FT_2021tmp!D:D,1,FALSE),"")</f>
        <v/>
      </c>
      <c r="AY508" s="589">
        <f t="shared" si="110"/>
        <v>44582</v>
      </c>
      <c r="BA508" s="515" t="s">
        <v>2453</v>
      </c>
      <c r="BB508" s="266" t="s">
        <v>2453</v>
      </c>
      <c r="BC508" s="596"/>
      <c r="BD508" s="266" t="str">
        <f t="shared" si="100"/>
        <v/>
      </c>
      <c r="BE508" s="266" t="str">
        <f t="shared" si="101"/>
        <v/>
      </c>
      <c r="BF508" s="266" t="str">
        <f t="shared" si="102"/>
        <v/>
      </c>
      <c r="BG508" s="266" t="str">
        <f t="shared" si="103"/>
        <v>8-3</v>
      </c>
    </row>
    <row r="509" spans="3:59" ht="13.5" x14ac:dyDescent="0.3">
      <c r="C509" s="266" t="s">
        <v>72</v>
      </c>
      <c r="D509" s="266" t="s">
        <v>2477</v>
      </c>
      <c r="E509" s="265" t="s">
        <v>1278</v>
      </c>
      <c r="F509" s="266" t="s">
        <v>1279</v>
      </c>
      <c r="G509" s="266" t="s">
        <v>1105</v>
      </c>
      <c r="H509" s="265" t="s">
        <v>110</v>
      </c>
      <c r="I509" s="265" t="s">
        <v>111</v>
      </c>
      <c r="J509" s="272" t="s">
        <v>2953</v>
      </c>
      <c r="K509" s="272" t="s">
        <v>2999</v>
      </c>
      <c r="L509" s="273">
        <v>44575</v>
      </c>
      <c r="M509" s="265"/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2977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2681</v>
      </c>
      <c r="AP509" s="266" t="s">
        <v>2792</v>
      </c>
      <c r="AR509" s="484" t="str">
        <f t="shared" si="104"/>
        <v>8-3</v>
      </c>
      <c r="AS509" s="486" t="str">
        <f t="shared" si="105"/>
        <v/>
      </c>
      <c r="AT509" s="488" t="str">
        <f t="shared" si="106"/>
        <v/>
      </c>
      <c r="AU509" s="490" t="str">
        <f t="shared" si="107"/>
        <v/>
      </c>
      <c r="AV509" s="492" t="str">
        <f t="shared" si="108"/>
        <v/>
      </c>
      <c r="AW509" s="494" t="str">
        <f t="shared" si="109"/>
        <v/>
      </c>
      <c r="AX509" s="515" t="str">
        <f>IFERROR(VLOOKUP(功能_33[[#This Row],[功能代號]],SIT_FT_2021tmp!D:D,1,FALSE),"")</f>
        <v/>
      </c>
      <c r="AY509" s="589">
        <f t="shared" si="110"/>
        <v>44582</v>
      </c>
      <c r="BA509" s="515" t="s">
        <v>2453</v>
      </c>
      <c r="BB509" s="266" t="s">
        <v>2453</v>
      </c>
      <c r="BC509" s="596"/>
      <c r="BD509" s="266" t="str">
        <f t="shared" si="100"/>
        <v/>
      </c>
      <c r="BE509" s="266" t="str">
        <f t="shared" si="101"/>
        <v/>
      </c>
      <c r="BF509" s="266" t="str">
        <f t="shared" si="102"/>
        <v/>
      </c>
      <c r="BG509" s="266" t="str">
        <f t="shared" si="103"/>
        <v>8-3</v>
      </c>
    </row>
    <row r="510" spans="3:59" ht="13.5" x14ac:dyDescent="0.3">
      <c r="C510" s="266" t="s">
        <v>72</v>
      </c>
      <c r="D510" s="266" t="s">
        <v>2477</v>
      </c>
      <c r="E510" s="265" t="s">
        <v>1280</v>
      </c>
      <c r="F510" s="266" t="s">
        <v>1281</v>
      </c>
      <c r="G510" s="266" t="s">
        <v>1105</v>
      </c>
      <c r="H510" s="265" t="s">
        <v>110</v>
      </c>
      <c r="I510" s="265" t="s">
        <v>111</v>
      </c>
      <c r="J510" s="272" t="s">
        <v>2953</v>
      </c>
      <c r="K510" s="272" t="s">
        <v>2999</v>
      </c>
      <c r="L510" s="273">
        <v>44575</v>
      </c>
      <c r="M510" s="265"/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2977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2681</v>
      </c>
      <c r="AP510" s="266" t="s">
        <v>2792</v>
      </c>
      <c r="AR510" s="484" t="str">
        <f t="shared" si="104"/>
        <v>8-3</v>
      </c>
      <c r="AS510" s="486" t="str">
        <f t="shared" si="105"/>
        <v/>
      </c>
      <c r="AT510" s="488" t="str">
        <f t="shared" si="106"/>
        <v/>
      </c>
      <c r="AU510" s="490" t="str">
        <f t="shared" si="107"/>
        <v/>
      </c>
      <c r="AV510" s="492" t="str">
        <f t="shared" si="108"/>
        <v/>
      </c>
      <c r="AW510" s="494" t="str">
        <f t="shared" si="109"/>
        <v/>
      </c>
      <c r="AX510" s="515" t="str">
        <f>IFERROR(VLOOKUP(功能_33[[#This Row],[功能代號]],SIT_FT_2021tmp!D:D,1,FALSE),"")</f>
        <v/>
      </c>
      <c r="AY510" s="589">
        <f t="shared" si="110"/>
        <v>44582</v>
      </c>
      <c r="BA510" s="515" t="s">
        <v>2453</v>
      </c>
      <c r="BB510" s="266" t="s">
        <v>2453</v>
      </c>
      <c r="BC510" s="596"/>
      <c r="BD510" s="266" t="str">
        <f t="shared" si="100"/>
        <v/>
      </c>
      <c r="BE510" s="266" t="str">
        <f t="shared" si="101"/>
        <v/>
      </c>
      <c r="BF510" s="266" t="str">
        <f t="shared" si="102"/>
        <v/>
      </c>
      <c r="BG510" s="266" t="str">
        <f t="shared" si="103"/>
        <v>8-3</v>
      </c>
    </row>
    <row r="511" spans="3:59" ht="13.5" x14ac:dyDescent="0.3">
      <c r="C511" s="266" t="s">
        <v>72</v>
      </c>
      <c r="D511" s="266" t="s">
        <v>2477</v>
      </c>
      <c r="E511" s="265" t="s">
        <v>1282</v>
      </c>
      <c r="F511" s="266" t="s">
        <v>1283</v>
      </c>
      <c r="G511" s="266" t="s">
        <v>1105</v>
      </c>
      <c r="H511" s="265" t="s">
        <v>110</v>
      </c>
      <c r="I511" s="265" t="s">
        <v>111</v>
      </c>
      <c r="J511" s="272" t="s">
        <v>2953</v>
      </c>
      <c r="K511" s="272" t="s">
        <v>2999</v>
      </c>
      <c r="L511" s="273">
        <v>44575</v>
      </c>
      <c r="M511" s="265"/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2977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2681</v>
      </c>
      <c r="AP511" s="266" t="s">
        <v>2792</v>
      </c>
      <c r="AR511" s="484" t="str">
        <f t="shared" si="104"/>
        <v>8-3</v>
      </c>
      <c r="AS511" s="486" t="str">
        <f t="shared" si="105"/>
        <v/>
      </c>
      <c r="AT511" s="488" t="str">
        <f t="shared" si="106"/>
        <v/>
      </c>
      <c r="AU511" s="490" t="str">
        <f t="shared" si="107"/>
        <v/>
      </c>
      <c r="AV511" s="492" t="str">
        <f t="shared" si="108"/>
        <v/>
      </c>
      <c r="AW511" s="494" t="str">
        <f t="shared" si="109"/>
        <v/>
      </c>
      <c r="AX511" s="515" t="str">
        <f>IFERROR(VLOOKUP(功能_33[[#This Row],[功能代號]],SIT_FT_2021tmp!D:D,1,FALSE),"")</f>
        <v/>
      </c>
      <c r="AY511" s="589">
        <f t="shared" si="110"/>
        <v>44582</v>
      </c>
      <c r="BA511" s="515" t="s">
        <v>2453</v>
      </c>
      <c r="BB511" s="266" t="s">
        <v>2453</v>
      </c>
      <c r="BC511" s="596"/>
      <c r="BD511" s="266" t="str">
        <f t="shared" si="100"/>
        <v/>
      </c>
      <c r="BE511" s="266" t="str">
        <f t="shared" si="101"/>
        <v/>
      </c>
      <c r="BF511" s="266" t="str">
        <f t="shared" si="102"/>
        <v/>
      </c>
      <c r="BG511" s="266" t="str">
        <f t="shared" si="103"/>
        <v>8-3</v>
      </c>
    </row>
    <row r="512" spans="3:59" ht="13.5" x14ac:dyDescent="0.3">
      <c r="C512" s="266" t="s">
        <v>72</v>
      </c>
      <c r="D512" s="266" t="s">
        <v>2477</v>
      </c>
      <c r="E512" s="265" t="s">
        <v>1284</v>
      </c>
      <c r="F512" s="266" t="s">
        <v>1285</v>
      </c>
      <c r="G512" s="266" t="s">
        <v>1105</v>
      </c>
      <c r="H512" s="265" t="s">
        <v>110</v>
      </c>
      <c r="I512" s="265" t="s">
        <v>111</v>
      </c>
      <c r="J512" s="272" t="s">
        <v>2953</v>
      </c>
      <c r="K512" s="272" t="s">
        <v>2999</v>
      </c>
      <c r="L512" s="273">
        <v>44575</v>
      </c>
      <c r="M512" s="265"/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2977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2681</v>
      </c>
      <c r="AP512" s="266" t="s">
        <v>2792</v>
      </c>
      <c r="AR512" s="484" t="str">
        <f t="shared" si="104"/>
        <v>8-3</v>
      </c>
      <c r="AS512" s="486" t="str">
        <f t="shared" si="105"/>
        <v/>
      </c>
      <c r="AT512" s="488" t="str">
        <f t="shared" si="106"/>
        <v/>
      </c>
      <c r="AU512" s="490" t="str">
        <f t="shared" si="107"/>
        <v/>
      </c>
      <c r="AV512" s="492" t="str">
        <f t="shared" si="108"/>
        <v/>
      </c>
      <c r="AW512" s="494" t="str">
        <f t="shared" si="109"/>
        <v/>
      </c>
      <c r="AX512" s="515" t="str">
        <f>IFERROR(VLOOKUP(功能_33[[#This Row],[功能代號]],SIT_FT_2021tmp!D:D,1,FALSE),"")</f>
        <v/>
      </c>
      <c r="AY512" s="589">
        <f t="shared" si="110"/>
        <v>44582</v>
      </c>
      <c r="BA512" s="515" t="s">
        <v>2453</v>
      </c>
      <c r="BB512" s="266" t="s">
        <v>2453</v>
      </c>
      <c r="BC512" s="596"/>
      <c r="BD512" s="266" t="str">
        <f t="shared" si="100"/>
        <v/>
      </c>
      <c r="BE512" s="266" t="str">
        <f t="shared" si="101"/>
        <v/>
      </c>
      <c r="BF512" s="266" t="str">
        <f t="shared" si="102"/>
        <v/>
      </c>
      <c r="BG512" s="266" t="str">
        <f t="shared" si="103"/>
        <v>8-3</v>
      </c>
    </row>
    <row r="513" spans="3:59" ht="13.5" x14ac:dyDescent="0.3">
      <c r="C513" s="266" t="s">
        <v>72</v>
      </c>
      <c r="D513" s="266" t="s">
        <v>2477</v>
      </c>
      <c r="E513" s="265" t="s">
        <v>1286</v>
      </c>
      <c r="F513" s="266" t="s">
        <v>1287</v>
      </c>
      <c r="G513" s="266" t="s">
        <v>1105</v>
      </c>
      <c r="H513" s="265" t="s">
        <v>110</v>
      </c>
      <c r="I513" s="265" t="s">
        <v>111</v>
      </c>
      <c r="J513" s="272" t="s">
        <v>2953</v>
      </c>
      <c r="K513" s="272" t="s">
        <v>2999</v>
      </c>
      <c r="L513" s="273">
        <v>44575</v>
      </c>
      <c r="M513" s="265"/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2977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2681</v>
      </c>
      <c r="AP513" s="266" t="s">
        <v>2792</v>
      </c>
      <c r="AR513" s="484" t="str">
        <f t="shared" si="104"/>
        <v>8-3</v>
      </c>
      <c r="AS513" s="486" t="str">
        <f t="shared" si="105"/>
        <v/>
      </c>
      <c r="AT513" s="488" t="str">
        <f t="shared" si="106"/>
        <v/>
      </c>
      <c r="AU513" s="490" t="str">
        <f t="shared" si="107"/>
        <v/>
      </c>
      <c r="AV513" s="492" t="str">
        <f t="shared" si="108"/>
        <v/>
      </c>
      <c r="AW513" s="494" t="str">
        <f t="shared" si="109"/>
        <v/>
      </c>
      <c r="AX513" s="515" t="str">
        <f>IFERROR(VLOOKUP(功能_33[[#This Row],[功能代號]],SIT_FT_2021tmp!D:D,1,FALSE),"")</f>
        <v/>
      </c>
      <c r="AY513" s="589">
        <f t="shared" si="110"/>
        <v>44582</v>
      </c>
      <c r="BA513" s="515" t="s">
        <v>2453</v>
      </c>
      <c r="BB513" s="266" t="s">
        <v>2453</v>
      </c>
      <c r="BC513" s="596"/>
      <c r="BD513" s="266" t="str">
        <f t="shared" si="100"/>
        <v/>
      </c>
      <c r="BE513" s="266" t="str">
        <f t="shared" si="101"/>
        <v/>
      </c>
      <c r="BF513" s="266" t="str">
        <f t="shared" si="102"/>
        <v/>
      </c>
      <c r="BG513" s="266" t="str">
        <f t="shared" si="103"/>
        <v>8-3</v>
      </c>
    </row>
    <row r="514" spans="3:59" ht="13.5" x14ac:dyDescent="0.3">
      <c r="C514" s="266" t="s">
        <v>72</v>
      </c>
      <c r="D514" s="266" t="s">
        <v>2477</v>
      </c>
      <c r="E514" s="265" t="s">
        <v>1288</v>
      </c>
      <c r="F514" s="266" t="s">
        <v>1289</v>
      </c>
      <c r="G514" s="266" t="s">
        <v>1105</v>
      </c>
      <c r="H514" s="265" t="s">
        <v>110</v>
      </c>
      <c r="I514" s="265" t="s">
        <v>111</v>
      </c>
      <c r="J514" s="272" t="s">
        <v>2953</v>
      </c>
      <c r="K514" s="272" t="s">
        <v>2999</v>
      </c>
      <c r="L514" s="273">
        <v>44575</v>
      </c>
      <c r="M514" s="265"/>
      <c r="N514" s="273">
        <v>44517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2977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2681</v>
      </c>
      <c r="AP514" s="266" t="s">
        <v>2792</v>
      </c>
      <c r="AR514" s="484" t="str">
        <f t="shared" si="104"/>
        <v>8-3</v>
      </c>
      <c r="AS514" s="486" t="str">
        <f t="shared" si="105"/>
        <v/>
      </c>
      <c r="AT514" s="488" t="str">
        <f t="shared" si="106"/>
        <v/>
      </c>
      <c r="AU514" s="490" t="str">
        <f t="shared" si="107"/>
        <v/>
      </c>
      <c r="AV514" s="492" t="str">
        <f t="shared" si="108"/>
        <v/>
      </c>
      <c r="AW514" s="494" t="str">
        <f t="shared" si="109"/>
        <v/>
      </c>
      <c r="AX514" s="515" t="str">
        <f>IFERROR(VLOOKUP(功能_33[[#This Row],[功能代號]],SIT_FT_2021tmp!D:D,1,FALSE),"")</f>
        <v/>
      </c>
      <c r="AY514" s="589">
        <f t="shared" si="110"/>
        <v>44582</v>
      </c>
      <c r="BA514" s="515" t="s">
        <v>2453</v>
      </c>
      <c r="BB514" s="266" t="s">
        <v>2453</v>
      </c>
      <c r="BC514" s="596"/>
      <c r="BD514" s="266" t="str">
        <f t="shared" si="100"/>
        <v/>
      </c>
      <c r="BE514" s="266" t="str">
        <f t="shared" si="101"/>
        <v/>
      </c>
      <c r="BF514" s="266" t="str">
        <f t="shared" si="102"/>
        <v/>
      </c>
      <c r="BG514" s="266" t="str">
        <f t="shared" si="103"/>
        <v>8-3</v>
      </c>
    </row>
    <row r="515" spans="3:59" ht="13.5" x14ac:dyDescent="0.3">
      <c r="C515" s="266" t="s">
        <v>72</v>
      </c>
      <c r="D515" s="266" t="s">
        <v>2477</v>
      </c>
      <c r="E515" s="265" t="s">
        <v>1290</v>
      </c>
      <c r="F515" s="266" t="s">
        <v>1291</v>
      </c>
      <c r="G515" s="266" t="s">
        <v>1105</v>
      </c>
      <c r="H515" s="265" t="s">
        <v>110</v>
      </c>
      <c r="I515" s="265" t="s">
        <v>111</v>
      </c>
      <c r="J515" s="272" t="s">
        <v>2953</v>
      </c>
      <c r="K515" s="272" t="s">
        <v>2999</v>
      </c>
      <c r="L515" s="273">
        <v>44575</v>
      </c>
      <c r="M515" s="265"/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2977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2681</v>
      </c>
      <c r="AP515" s="266" t="s">
        <v>2792</v>
      </c>
      <c r="AR515" s="484" t="str">
        <f t="shared" si="104"/>
        <v>8-3</v>
      </c>
      <c r="AS515" s="486" t="str">
        <f t="shared" si="105"/>
        <v/>
      </c>
      <c r="AT515" s="488" t="str">
        <f t="shared" si="106"/>
        <v/>
      </c>
      <c r="AU515" s="490" t="str">
        <f t="shared" si="107"/>
        <v/>
      </c>
      <c r="AV515" s="492" t="str">
        <f t="shared" si="108"/>
        <v/>
      </c>
      <c r="AW515" s="494" t="str">
        <f t="shared" si="109"/>
        <v/>
      </c>
      <c r="AX515" s="515" t="str">
        <f>IFERROR(VLOOKUP(功能_33[[#This Row],[功能代號]],SIT_FT_2021tmp!D:D,1,FALSE),"")</f>
        <v/>
      </c>
      <c r="AY515" s="589">
        <f t="shared" si="110"/>
        <v>44582</v>
      </c>
      <c r="BA515" s="515" t="s">
        <v>2453</v>
      </c>
      <c r="BB515" s="266" t="s">
        <v>2453</v>
      </c>
      <c r="BC515" s="596"/>
      <c r="BD515" s="266" t="str">
        <f t="shared" ref="BD515:BD563" si="111">IF(AND(COUNTIF(AX515,"&gt;&lt;0")=1,COUNTA(M515)=1),LEFT(D515,3),"")</f>
        <v/>
      </c>
      <c r="BE515" s="266" t="str">
        <f t="shared" ref="BE515:BE563" si="112">IF(AND(COUNTIF(AX515,"&gt;&lt;")=1,COUNTA(M515)=0),LEFT(D515,3),"")</f>
        <v/>
      </c>
      <c r="BF515" s="266" t="str">
        <f t="shared" ref="BF515:BF563" si="113">IF(AND(COUNTIF(AX515,"&gt;&lt;0")=0,COUNTA(M515)=1),LEFT(D515,3),"")</f>
        <v/>
      </c>
      <c r="BG515" s="266" t="str">
        <f t="shared" ref="BG515:BG563" si="114">IF(AND(COUNTIF(AX515,"&gt;&lt;0")=0,COUNTA(M515)=0),LEFT(D515,3),"")</f>
        <v>8-3</v>
      </c>
    </row>
    <row r="516" spans="3:59" ht="13.5" x14ac:dyDescent="0.3">
      <c r="C516" s="266" t="s">
        <v>72</v>
      </c>
      <c r="D516" s="266" t="s">
        <v>2477</v>
      </c>
      <c r="E516" s="265" t="s">
        <v>1292</v>
      </c>
      <c r="F516" s="266" t="s">
        <v>1293</v>
      </c>
      <c r="G516" s="266" t="s">
        <v>1105</v>
      </c>
      <c r="H516" s="265" t="s">
        <v>110</v>
      </c>
      <c r="I516" s="265" t="s">
        <v>111</v>
      </c>
      <c r="J516" s="272" t="s">
        <v>2953</v>
      </c>
      <c r="K516" s="272" t="s">
        <v>2999</v>
      </c>
      <c r="L516" s="273">
        <v>44575</v>
      </c>
      <c r="M516" s="265"/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2977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2681</v>
      </c>
      <c r="AP516" s="266" t="s">
        <v>2792</v>
      </c>
      <c r="AR516" s="484" t="str">
        <f t="shared" si="104"/>
        <v>8-3</v>
      </c>
      <c r="AS516" s="486" t="str">
        <f t="shared" si="105"/>
        <v/>
      </c>
      <c r="AT516" s="488" t="str">
        <f t="shared" si="106"/>
        <v/>
      </c>
      <c r="AU516" s="490" t="str">
        <f t="shared" si="107"/>
        <v/>
      </c>
      <c r="AV516" s="492" t="str">
        <f t="shared" si="108"/>
        <v/>
      </c>
      <c r="AW516" s="494" t="str">
        <f t="shared" si="109"/>
        <v/>
      </c>
      <c r="AX516" s="515" t="str">
        <f>IFERROR(VLOOKUP(功能_33[[#This Row],[功能代號]],SIT_FT_2021tmp!D:D,1,FALSE),"")</f>
        <v/>
      </c>
      <c r="AY516" s="589">
        <f t="shared" si="110"/>
        <v>44582</v>
      </c>
      <c r="BA516" s="515" t="s">
        <v>2453</v>
      </c>
      <c r="BB516" s="266" t="s">
        <v>2453</v>
      </c>
      <c r="BC516" s="596"/>
      <c r="BD516" s="266" t="str">
        <f t="shared" si="111"/>
        <v/>
      </c>
      <c r="BE516" s="266" t="str">
        <f t="shared" si="112"/>
        <v/>
      </c>
      <c r="BF516" s="266" t="str">
        <f t="shared" si="113"/>
        <v/>
      </c>
      <c r="BG516" s="266" t="str">
        <f t="shared" si="114"/>
        <v>8-3</v>
      </c>
    </row>
    <row r="517" spans="3:59" ht="13.5" x14ac:dyDescent="0.3">
      <c r="C517" s="266" t="s">
        <v>72</v>
      </c>
      <c r="D517" s="266" t="s">
        <v>2477</v>
      </c>
      <c r="E517" s="265" t="s">
        <v>1294</v>
      </c>
      <c r="F517" s="266" t="s">
        <v>1295</v>
      </c>
      <c r="G517" s="266" t="s">
        <v>1105</v>
      </c>
      <c r="H517" s="265" t="s">
        <v>110</v>
      </c>
      <c r="I517" s="265" t="s">
        <v>111</v>
      </c>
      <c r="J517" s="272" t="s">
        <v>2953</v>
      </c>
      <c r="K517" s="272" t="s">
        <v>2999</v>
      </c>
      <c r="L517" s="273">
        <v>44575</v>
      </c>
      <c r="M517" s="265"/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2977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2681</v>
      </c>
      <c r="AP517" s="266" t="s">
        <v>2792</v>
      </c>
      <c r="AR517" s="484" t="str">
        <f t="shared" si="104"/>
        <v>8-3</v>
      </c>
      <c r="AS517" s="486" t="str">
        <f t="shared" si="105"/>
        <v/>
      </c>
      <c r="AT517" s="488" t="str">
        <f t="shared" si="106"/>
        <v/>
      </c>
      <c r="AU517" s="490" t="str">
        <f t="shared" si="107"/>
        <v/>
      </c>
      <c r="AV517" s="492" t="str">
        <f t="shared" si="108"/>
        <v/>
      </c>
      <c r="AW517" s="494" t="str">
        <f t="shared" si="109"/>
        <v/>
      </c>
      <c r="AX517" s="515" t="str">
        <f>IFERROR(VLOOKUP(功能_33[[#This Row],[功能代號]],SIT_FT_2021tmp!D:D,1,FALSE),"")</f>
        <v/>
      </c>
      <c r="AY517" s="589">
        <f t="shared" si="110"/>
        <v>44582</v>
      </c>
      <c r="BA517" s="515" t="s">
        <v>2453</v>
      </c>
      <c r="BB517" s="266" t="s">
        <v>2453</v>
      </c>
      <c r="BC517" s="596"/>
      <c r="BD517" s="266" t="str">
        <f t="shared" si="111"/>
        <v/>
      </c>
      <c r="BE517" s="266" t="str">
        <f t="shared" si="112"/>
        <v/>
      </c>
      <c r="BF517" s="266" t="str">
        <f t="shared" si="113"/>
        <v/>
      </c>
      <c r="BG517" s="266" t="str">
        <f t="shared" si="114"/>
        <v>8-3</v>
      </c>
    </row>
    <row r="518" spans="3:59" ht="13.5" x14ac:dyDescent="0.3">
      <c r="C518" s="266" t="s">
        <v>72</v>
      </c>
      <c r="D518" s="266" t="s">
        <v>2477</v>
      </c>
      <c r="E518" s="265" t="s">
        <v>1296</v>
      </c>
      <c r="F518" s="266" t="s">
        <v>1297</v>
      </c>
      <c r="G518" s="266" t="s">
        <v>1105</v>
      </c>
      <c r="H518" s="265" t="s">
        <v>110</v>
      </c>
      <c r="I518" s="265" t="s">
        <v>111</v>
      </c>
      <c r="J518" s="272" t="s">
        <v>2953</v>
      </c>
      <c r="K518" s="272" t="s">
        <v>2999</v>
      </c>
      <c r="L518" s="273">
        <v>44575</v>
      </c>
      <c r="M518" s="265"/>
      <c r="N518" s="273">
        <v>44518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2977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2681</v>
      </c>
      <c r="AP518" s="266" t="s">
        <v>2792</v>
      </c>
      <c r="AR518" s="484" t="str">
        <f t="shared" si="104"/>
        <v>8-3</v>
      </c>
      <c r="AS518" s="486" t="str">
        <f t="shared" si="105"/>
        <v/>
      </c>
      <c r="AT518" s="488" t="str">
        <f t="shared" si="106"/>
        <v/>
      </c>
      <c r="AU518" s="490" t="str">
        <f t="shared" si="107"/>
        <v/>
      </c>
      <c r="AV518" s="492" t="str">
        <f t="shared" si="108"/>
        <v/>
      </c>
      <c r="AW518" s="494" t="str">
        <f t="shared" si="109"/>
        <v/>
      </c>
      <c r="AX518" s="515" t="str">
        <f>IFERROR(VLOOKUP(功能_33[[#This Row],[功能代號]],SIT_FT_2021tmp!D:D,1,FALSE),"")</f>
        <v/>
      </c>
      <c r="AY518" s="589">
        <f t="shared" si="110"/>
        <v>44582</v>
      </c>
      <c r="BA518" s="515" t="s">
        <v>2453</v>
      </c>
      <c r="BB518" s="266" t="s">
        <v>2453</v>
      </c>
      <c r="BC518" s="596"/>
      <c r="BD518" s="266" t="str">
        <f t="shared" si="111"/>
        <v/>
      </c>
      <c r="BE518" s="266" t="str">
        <f t="shared" si="112"/>
        <v/>
      </c>
      <c r="BF518" s="266" t="str">
        <f t="shared" si="113"/>
        <v/>
      </c>
      <c r="BG518" s="266" t="str">
        <f t="shared" si="114"/>
        <v>8-3</v>
      </c>
    </row>
    <row r="519" spans="3:59" ht="13.5" x14ac:dyDescent="0.3">
      <c r="C519" s="266" t="s">
        <v>72</v>
      </c>
      <c r="D519" s="266" t="s">
        <v>2477</v>
      </c>
      <c r="E519" s="265" t="s">
        <v>1298</v>
      </c>
      <c r="F519" s="266" t="s">
        <v>1299</v>
      </c>
      <c r="G519" s="266" t="s">
        <v>1105</v>
      </c>
      <c r="H519" s="265" t="s">
        <v>110</v>
      </c>
      <c r="I519" s="265" t="s">
        <v>111</v>
      </c>
      <c r="J519" s="272" t="s">
        <v>2953</v>
      </c>
      <c r="K519" s="272" t="s">
        <v>2999</v>
      </c>
      <c r="L519" s="273">
        <v>44575</v>
      </c>
      <c r="M519" s="265"/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2977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2681</v>
      </c>
      <c r="AP519" s="266" t="s">
        <v>2792</v>
      </c>
      <c r="AR519" s="484" t="str">
        <f t="shared" si="104"/>
        <v>8-3</v>
      </c>
      <c r="AS519" s="486" t="str">
        <f t="shared" si="105"/>
        <v/>
      </c>
      <c r="AT519" s="488" t="str">
        <f t="shared" si="106"/>
        <v/>
      </c>
      <c r="AU519" s="490" t="str">
        <f t="shared" si="107"/>
        <v/>
      </c>
      <c r="AV519" s="492" t="str">
        <f t="shared" si="108"/>
        <v/>
      </c>
      <c r="AW519" s="494" t="str">
        <f t="shared" si="109"/>
        <v/>
      </c>
      <c r="AX519" s="515" t="str">
        <f>IFERROR(VLOOKUP(功能_33[[#This Row],[功能代號]],SIT_FT_2021tmp!D:D,1,FALSE),"")</f>
        <v/>
      </c>
      <c r="AY519" s="589">
        <f t="shared" si="110"/>
        <v>44582</v>
      </c>
      <c r="BA519" s="515" t="s">
        <v>2453</v>
      </c>
      <c r="BB519" s="266" t="s">
        <v>2453</v>
      </c>
      <c r="BC519" s="596"/>
      <c r="BD519" s="266" t="str">
        <f t="shared" si="111"/>
        <v/>
      </c>
      <c r="BE519" s="266" t="str">
        <f t="shared" si="112"/>
        <v/>
      </c>
      <c r="BF519" s="266" t="str">
        <f t="shared" si="113"/>
        <v/>
      </c>
      <c r="BG519" s="266" t="str">
        <f t="shared" si="114"/>
        <v>8-3</v>
      </c>
    </row>
    <row r="520" spans="3:59" ht="13.5" x14ac:dyDescent="0.3">
      <c r="C520" s="266" t="s">
        <v>72</v>
      </c>
      <c r="D520" s="266" t="s">
        <v>2477</v>
      </c>
      <c r="E520" s="265" t="s">
        <v>1300</v>
      </c>
      <c r="F520" s="266" t="s">
        <v>1301</v>
      </c>
      <c r="G520" s="266" t="s">
        <v>1105</v>
      </c>
      <c r="H520" s="265" t="s">
        <v>110</v>
      </c>
      <c r="I520" s="265" t="s">
        <v>111</v>
      </c>
      <c r="J520" s="272" t="s">
        <v>2953</v>
      </c>
      <c r="K520" s="272" t="s">
        <v>2999</v>
      </c>
      <c r="L520" s="273">
        <v>44575</v>
      </c>
      <c r="M520" s="265"/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2977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2681</v>
      </c>
      <c r="AP520" s="266" t="s">
        <v>2792</v>
      </c>
      <c r="AR520" s="484" t="str">
        <f t="shared" si="104"/>
        <v>8-3</v>
      </c>
      <c r="AS520" s="486" t="str">
        <f t="shared" si="105"/>
        <v/>
      </c>
      <c r="AT520" s="488" t="str">
        <f t="shared" si="106"/>
        <v/>
      </c>
      <c r="AU520" s="490" t="str">
        <f t="shared" si="107"/>
        <v/>
      </c>
      <c r="AV520" s="492" t="str">
        <f t="shared" si="108"/>
        <v/>
      </c>
      <c r="AW520" s="494" t="str">
        <f t="shared" si="109"/>
        <v/>
      </c>
      <c r="AX520" s="515" t="str">
        <f>IFERROR(VLOOKUP(功能_33[[#This Row],[功能代號]],SIT_FT_2021tmp!D:D,1,FALSE),"")</f>
        <v/>
      </c>
      <c r="AY520" s="589">
        <f t="shared" si="110"/>
        <v>44582</v>
      </c>
      <c r="BA520" s="515" t="s">
        <v>2453</v>
      </c>
      <c r="BB520" s="266" t="s">
        <v>2453</v>
      </c>
      <c r="BC520" s="596"/>
      <c r="BD520" s="266" t="str">
        <f t="shared" si="111"/>
        <v/>
      </c>
      <c r="BE520" s="266" t="str">
        <f t="shared" si="112"/>
        <v/>
      </c>
      <c r="BF520" s="266" t="str">
        <f t="shared" si="113"/>
        <v/>
      </c>
      <c r="BG520" s="266" t="str">
        <f t="shared" si="114"/>
        <v>8-3</v>
      </c>
    </row>
    <row r="521" spans="3:59" ht="13.5" x14ac:dyDescent="0.3">
      <c r="C521" s="266" t="s">
        <v>72</v>
      </c>
      <c r="D521" s="266" t="s">
        <v>2477</v>
      </c>
      <c r="E521" s="265" t="s">
        <v>1302</v>
      </c>
      <c r="F521" s="266" t="s">
        <v>1303</v>
      </c>
      <c r="G521" s="266" t="s">
        <v>1105</v>
      </c>
      <c r="H521" s="265" t="s">
        <v>110</v>
      </c>
      <c r="I521" s="265" t="s">
        <v>111</v>
      </c>
      <c r="J521" s="272" t="s">
        <v>2953</v>
      </c>
      <c r="K521" s="272" t="s">
        <v>2999</v>
      </c>
      <c r="L521" s="273">
        <v>44575</v>
      </c>
      <c r="M521" s="265"/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2977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2681</v>
      </c>
      <c r="AP521" s="266" t="s">
        <v>2792</v>
      </c>
      <c r="AR521" s="484" t="str">
        <f t="shared" si="104"/>
        <v>8-3</v>
      </c>
      <c r="AS521" s="486" t="str">
        <f t="shared" si="105"/>
        <v/>
      </c>
      <c r="AT521" s="488" t="str">
        <f t="shared" si="106"/>
        <v/>
      </c>
      <c r="AU521" s="490" t="str">
        <f t="shared" si="107"/>
        <v/>
      </c>
      <c r="AV521" s="492" t="str">
        <f t="shared" si="108"/>
        <v/>
      </c>
      <c r="AW521" s="494" t="str">
        <f t="shared" si="109"/>
        <v/>
      </c>
      <c r="AX521" s="515" t="str">
        <f>IFERROR(VLOOKUP(功能_33[[#This Row],[功能代號]],SIT_FT_2021tmp!D:D,1,FALSE),"")</f>
        <v/>
      </c>
      <c r="AY521" s="589">
        <f t="shared" si="110"/>
        <v>44582</v>
      </c>
      <c r="BA521" s="515" t="s">
        <v>2453</v>
      </c>
      <c r="BB521" s="266" t="s">
        <v>2453</v>
      </c>
      <c r="BC521" s="596"/>
      <c r="BD521" s="266" t="str">
        <f t="shared" si="111"/>
        <v/>
      </c>
      <c r="BE521" s="266" t="str">
        <f t="shared" si="112"/>
        <v/>
      </c>
      <c r="BF521" s="266" t="str">
        <f t="shared" si="113"/>
        <v/>
      </c>
      <c r="BG521" s="266" t="str">
        <f t="shared" si="114"/>
        <v>8-3</v>
      </c>
    </row>
    <row r="522" spans="3:59" ht="13.5" x14ac:dyDescent="0.3">
      <c r="C522" s="266" t="s">
        <v>72</v>
      </c>
      <c r="D522" s="266" t="s">
        <v>2477</v>
      </c>
      <c r="E522" s="265" t="s">
        <v>1304</v>
      </c>
      <c r="F522" s="266" t="s">
        <v>1305</v>
      </c>
      <c r="G522" s="266" t="s">
        <v>1105</v>
      </c>
      <c r="H522" s="265" t="s">
        <v>110</v>
      </c>
      <c r="I522" s="265" t="s">
        <v>111</v>
      </c>
      <c r="J522" s="272" t="s">
        <v>2953</v>
      </c>
      <c r="K522" s="272" t="s">
        <v>2999</v>
      </c>
      <c r="L522" s="273">
        <v>44575</v>
      </c>
      <c r="M522" s="265"/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2977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2681</v>
      </c>
      <c r="AP522" s="266" t="s">
        <v>2792</v>
      </c>
      <c r="AR522" s="484" t="str">
        <f t="shared" si="104"/>
        <v>8-3</v>
      </c>
      <c r="AS522" s="486" t="str">
        <f t="shared" si="105"/>
        <v/>
      </c>
      <c r="AT522" s="488" t="str">
        <f t="shared" si="106"/>
        <v/>
      </c>
      <c r="AU522" s="490" t="str">
        <f t="shared" si="107"/>
        <v/>
      </c>
      <c r="AV522" s="492" t="str">
        <f t="shared" si="108"/>
        <v/>
      </c>
      <c r="AW522" s="494" t="str">
        <f t="shared" si="109"/>
        <v/>
      </c>
      <c r="AX522" s="515" t="str">
        <f>IFERROR(VLOOKUP(功能_33[[#This Row],[功能代號]],SIT_FT_2021tmp!D:D,1,FALSE),"")</f>
        <v/>
      </c>
      <c r="AY522" s="589">
        <f t="shared" si="110"/>
        <v>44582</v>
      </c>
      <c r="BA522" s="515" t="s">
        <v>2453</v>
      </c>
      <c r="BB522" s="266" t="s">
        <v>2453</v>
      </c>
      <c r="BC522" s="596"/>
      <c r="BD522" s="266" t="str">
        <f t="shared" si="111"/>
        <v/>
      </c>
      <c r="BE522" s="266" t="str">
        <f t="shared" si="112"/>
        <v/>
      </c>
      <c r="BF522" s="266" t="str">
        <f t="shared" si="113"/>
        <v/>
      </c>
      <c r="BG522" s="266" t="str">
        <f t="shared" si="114"/>
        <v>8-3</v>
      </c>
    </row>
    <row r="523" spans="3:59" ht="13.5" x14ac:dyDescent="0.3">
      <c r="C523" s="266" t="s">
        <v>72</v>
      </c>
      <c r="D523" s="266" t="s">
        <v>2477</v>
      </c>
      <c r="E523" s="265" t="s">
        <v>1306</v>
      </c>
      <c r="F523" s="266" t="s">
        <v>1307</v>
      </c>
      <c r="G523" s="266" t="s">
        <v>1105</v>
      </c>
      <c r="H523" s="265" t="s">
        <v>110</v>
      </c>
      <c r="I523" s="265" t="s">
        <v>111</v>
      </c>
      <c r="J523" s="272" t="s">
        <v>2953</v>
      </c>
      <c r="K523" s="272" t="s">
        <v>2999</v>
      </c>
      <c r="L523" s="273">
        <v>44575</v>
      </c>
      <c r="M523" s="265"/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2977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2681</v>
      </c>
      <c r="AP523" s="266" t="s">
        <v>2792</v>
      </c>
      <c r="AR523" s="484" t="str">
        <f t="shared" si="104"/>
        <v>8-3</v>
      </c>
      <c r="AS523" s="486" t="str">
        <f t="shared" si="105"/>
        <v/>
      </c>
      <c r="AT523" s="488" t="str">
        <f t="shared" si="106"/>
        <v/>
      </c>
      <c r="AU523" s="490" t="str">
        <f t="shared" si="107"/>
        <v/>
      </c>
      <c r="AV523" s="492" t="str">
        <f t="shared" si="108"/>
        <v/>
      </c>
      <c r="AW523" s="494" t="str">
        <f t="shared" si="109"/>
        <v/>
      </c>
      <c r="AX523" s="515" t="str">
        <f>IFERROR(VLOOKUP(功能_33[[#This Row],[功能代號]],SIT_FT_2021tmp!D:D,1,FALSE),"")</f>
        <v/>
      </c>
      <c r="AY523" s="589">
        <f t="shared" si="110"/>
        <v>44582</v>
      </c>
      <c r="BA523" s="515" t="s">
        <v>2453</v>
      </c>
      <c r="BB523" s="266" t="s">
        <v>2453</v>
      </c>
      <c r="BC523" s="596"/>
      <c r="BD523" s="266" t="str">
        <f t="shared" si="111"/>
        <v/>
      </c>
      <c r="BE523" s="266" t="str">
        <f t="shared" si="112"/>
        <v/>
      </c>
      <c r="BF523" s="266" t="str">
        <f t="shared" si="113"/>
        <v/>
      </c>
      <c r="BG523" s="266" t="str">
        <f t="shared" si="114"/>
        <v>8-3</v>
      </c>
    </row>
    <row r="524" spans="3:59" ht="13.5" x14ac:dyDescent="0.3">
      <c r="C524" s="266" t="s">
        <v>72</v>
      </c>
      <c r="D524" s="266" t="s">
        <v>2477</v>
      </c>
      <c r="E524" s="265" t="s">
        <v>1308</v>
      </c>
      <c r="F524" s="266" t="s">
        <v>1309</v>
      </c>
      <c r="G524" s="266" t="s">
        <v>1105</v>
      </c>
      <c r="H524" s="265" t="s">
        <v>110</v>
      </c>
      <c r="I524" s="265" t="s">
        <v>111</v>
      </c>
      <c r="J524" s="272" t="s">
        <v>2953</v>
      </c>
      <c r="K524" s="272" t="s">
        <v>2999</v>
      </c>
      <c r="L524" s="273">
        <v>44575</v>
      </c>
      <c r="M524" s="265"/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2977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2681</v>
      </c>
      <c r="AP524" s="266" t="s">
        <v>2792</v>
      </c>
      <c r="AR524" s="484" t="str">
        <f t="shared" si="104"/>
        <v>8-3</v>
      </c>
      <c r="AS524" s="486" t="str">
        <f t="shared" si="105"/>
        <v/>
      </c>
      <c r="AT524" s="488" t="str">
        <f t="shared" si="106"/>
        <v/>
      </c>
      <c r="AU524" s="490" t="str">
        <f t="shared" si="107"/>
        <v/>
      </c>
      <c r="AV524" s="492" t="str">
        <f t="shared" si="108"/>
        <v/>
      </c>
      <c r="AW524" s="494" t="str">
        <f t="shared" si="109"/>
        <v/>
      </c>
      <c r="AX524" s="515" t="str">
        <f>IFERROR(VLOOKUP(功能_33[[#This Row],[功能代號]],SIT_FT_2021tmp!D:D,1,FALSE),"")</f>
        <v/>
      </c>
      <c r="AY524" s="589">
        <f t="shared" si="110"/>
        <v>44582</v>
      </c>
      <c r="BA524" s="515" t="s">
        <v>2453</v>
      </c>
      <c r="BB524" s="266" t="s">
        <v>2453</v>
      </c>
      <c r="BC524" s="596"/>
      <c r="BD524" s="266" t="str">
        <f t="shared" si="111"/>
        <v/>
      </c>
      <c r="BE524" s="266" t="str">
        <f t="shared" si="112"/>
        <v/>
      </c>
      <c r="BF524" s="266" t="str">
        <f t="shared" si="113"/>
        <v/>
      </c>
      <c r="BG524" s="266" t="str">
        <f t="shared" si="114"/>
        <v>8-3</v>
      </c>
    </row>
    <row r="525" spans="3:59" ht="13.5" x14ac:dyDescent="0.3">
      <c r="C525" s="266" t="s">
        <v>72</v>
      </c>
      <c r="D525" s="266" t="s">
        <v>2477</v>
      </c>
      <c r="E525" s="265" t="s">
        <v>1310</v>
      </c>
      <c r="F525" s="266" t="s">
        <v>1311</v>
      </c>
      <c r="G525" s="266" t="s">
        <v>1105</v>
      </c>
      <c r="H525" s="265" t="s">
        <v>110</v>
      </c>
      <c r="I525" s="265" t="s">
        <v>111</v>
      </c>
      <c r="J525" s="272" t="s">
        <v>2953</v>
      </c>
      <c r="K525" s="272" t="s">
        <v>2999</v>
      </c>
      <c r="L525" s="273">
        <v>44575</v>
      </c>
      <c r="M525" s="265"/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2977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2681</v>
      </c>
      <c r="AP525" s="266" t="s">
        <v>2792</v>
      </c>
      <c r="AR525" s="484" t="str">
        <f t="shared" ref="AR525:AR563" si="115">IF(COUNTA(AF525)=1,LEFT(D525,3),"")</f>
        <v>8-3</v>
      </c>
      <c r="AS525" s="486" t="str">
        <f t="shared" ref="AS525:AS563" si="116">IF(AND(COUNTA(O525)=1,COUNTA(P525)=1,COUNTA(AB525)=1,COUNTA(AE525)=1,COUNTA(AF525)=0),LEFT(D525,3),"")</f>
        <v/>
      </c>
      <c r="AT525" s="488" t="str">
        <f t="shared" ref="AT525:AT563" si="117">IF(AND(COUNTA(O525)=1,COUNTA(P525)=1,COUNTA(AB525)=1,COUNTA(AE525)=0,COUNTA(AF525)=0),LEFT(D525,3),"")</f>
        <v/>
      </c>
      <c r="AU525" s="490" t="str">
        <f t="shared" ref="AU525:AU563" si="118">IF(AND(COUNTA(P525)=0,COUNTA(AB525)=1),LEFT(D525,3),"")</f>
        <v/>
      </c>
      <c r="AV525" s="492" t="str">
        <f t="shared" ref="AV525:AV563" si="119">IF(AND(COUNTA(P525)=1,COUNTA(AB525)=0),LEFT(D525,3),"")</f>
        <v/>
      </c>
      <c r="AW525" s="494" t="str">
        <f t="shared" ref="AW525:AW563" si="120">IF(AND(COUNTA(P525)=0,COUNTA(AB525)=0),LEFT(D525,3),"")</f>
        <v/>
      </c>
      <c r="AX525" s="515" t="str">
        <f>IFERROR(VLOOKUP(功能_33[[#This Row],[功能代號]],SIT_FT_2021tmp!D:D,1,FALSE),"")</f>
        <v/>
      </c>
      <c r="AY525" s="589">
        <f t="shared" si="110"/>
        <v>44582</v>
      </c>
      <c r="BA525" s="515" t="s">
        <v>2453</v>
      </c>
      <c r="BB525" s="266" t="s">
        <v>2453</v>
      </c>
      <c r="BC525" s="596"/>
      <c r="BD525" s="266" t="str">
        <f t="shared" si="111"/>
        <v/>
      </c>
      <c r="BE525" s="266" t="str">
        <f t="shared" si="112"/>
        <v/>
      </c>
      <c r="BF525" s="266" t="str">
        <f t="shared" si="113"/>
        <v/>
      </c>
      <c r="BG525" s="266" t="str">
        <f t="shared" si="114"/>
        <v>8-3</v>
      </c>
    </row>
    <row r="526" spans="3:59" ht="13.5" x14ac:dyDescent="0.3">
      <c r="C526" s="266" t="s">
        <v>72</v>
      </c>
      <c r="D526" s="266" t="s">
        <v>2477</v>
      </c>
      <c r="E526" s="265" t="s">
        <v>1312</v>
      </c>
      <c r="F526" s="266" t="s">
        <v>1313</v>
      </c>
      <c r="G526" s="266" t="s">
        <v>1105</v>
      </c>
      <c r="H526" s="265" t="s">
        <v>110</v>
      </c>
      <c r="I526" s="265" t="s">
        <v>111</v>
      </c>
      <c r="J526" s="272" t="s">
        <v>2953</v>
      </c>
      <c r="K526" s="272" t="s">
        <v>2999</v>
      </c>
      <c r="L526" s="273">
        <v>44575</v>
      </c>
      <c r="M526" s="265"/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2977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2681</v>
      </c>
      <c r="AP526" s="266" t="s">
        <v>2792</v>
      </c>
      <c r="AR526" s="484" t="str">
        <f t="shared" si="115"/>
        <v>8-3</v>
      </c>
      <c r="AS526" s="486" t="str">
        <f t="shared" si="116"/>
        <v/>
      </c>
      <c r="AT526" s="488" t="str">
        <f t="shared" si="117"/>
        <v/>
      </c>
      <c r="AU526" s="490" t="str">
        <f t="shared" si="118"/>
        <v/>
      </c>
      <c r="AV526" s="492" t="str">
        <f t="shared" si="119"/>
        <v/>
      </c>
      <c r="AW526" s="494" t="str">
        <f t="shared" si="120"/>
        <v/>
      </c>
      <c r="AX526" s="515" t="str">
        <f>IFERROR(VLOOKUP(功能_33[[#This Row],[功能代號]],SIT_FT_2021tmp!D:D,1,FALSE),"")</f>
        <v/>
      </c>
      <c r="AY526" s="589">
        <f t="shared" si="110"/>
        <v>44582</v>
      </c>
      <c r="BA526" s="515" t="s">
        <v>2453</v>
      </c>
      <c r="BB526" s="266" t="s">
        <v>2453</v>
      </c>
      <c r="BC526" s="596"/>
      <c r="BD526" s="266" t="str">
        <f t="shared" si="111"/>
        <v/>
      </c>
      <c r="BE526" s="266" t="str">
        <f t="shared" si="112"/>
        <v/>
      </c>
      <c r="BF526" s="266" t="str">
        <f t="shared" si="113"/>
        <v/>
      </c>
      <c r="BG526" s="266" t="str">
        <f t="shared" si="114"/>
        <v>8-3</v>
      </c>
    </row>
    <row r="527" spans="3:59" ht="13.5" x14ac:dyDescent="0.3">
      <c r="C527" s="266" t="s">
        <v>72</v>
      </c>
      <c r="D527" s="266" t="s">
        <v>2477</v>
      </c>
      <c r="E527" s="265" t="s">
        <v>1314</v>
      </c>
      <c r="F527" s="266" t="s">
        <v>1315</v>
      </c>
      <c r="G527" s="266" t="s">
        <v>1105</v>
      </c>
      <c r="H527" s="265" t="s">
        <v>110</v>
      </c>
      <c r="I527" s="265" t="s">
        <v>111</v>
      </c>
      <c r="J527" s="272" t="s">
        <v>2953</v>
      </c>
      <c r="K527" s="272" t="s">
        <v>2999</v>
      </c>
      <c r="L527" s="273">
        <v>44575</v>
      </c>
      <c r="M527" s="265"/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2977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2681</v>
      </c>
      <c r="AP527" s="266" t="s">
        <v>2792</v>
      </c>
      <c r="AR527" s="484" t="str">
        <f t="shared" si="115"/>
        <v>8-3</v>
      </c>
      <c r="AS527" s="486" t="str">
        <f t="shared" si="116"/>
        <v/>
      </c>
      <c r="AT527" s="488" t="str">
        <f t="shared" si="117"/>
        <v/>
      </c>
      <c r="AU527" s="490" t="str">
        <f t="shared" si="118"/>
        <v/>
      </c>
      <c r="AV527" s="492" t="str">
        <f t="shared" si="119"/>
        <v/>
      </c>
      <c r="AW527" s="494" t="str">
        <f t="shared" si="120"/>
        <v/>
      </c>
      <c r="AX527" s="515" t="str">
        <f>IFERROR(VLOOKUP(功能_33[[#This Row],[功能代號]],SIT_FT_2021tmp!D:D,1,FALSE),"")</f>
        <v/>
      </c>
      <c r="AY527" s="589">
        <f t="shared" si="110"/>
        <v>44582</v>
      </c>
      <c r="BA527" s="515" t="s">
        <v>2453</v>
      </c>
      <c r="BB527" s="266" t="s">
        <v>2453</v>
      </c>
      <c r="BC527" s="596"/>
      <c r="BD527" s="266" t="str">
        <f t="shared" si="111"/>
        <v/>
      </c>
      <c r="BE527" s="266" t="str">
        <f t="shared" si="112"/>
        <v/>
      </c>
      <c r="BF527" s="266" t="str">
        <f t="shared" si="113"/>
        <v/>
      </c>
      <c r="BG527" s="266" t="str">
        <f t="shared" si="114"/>
        <v>8-3</v>
      </c>
    </row>
    <row r="528" spans="3:59" ht="13.5" x14ac:dyDescent="0.3">
      <c r="C528" s="266" t="s">
        <v>72</v>
      </c>
      <c r="D528" s="266" t="s">
        <v>2477</v>
      </c>
      <c r="E528" s="265" t="s">
        <v>1316</v>
      </c>
      <c r="F528" s="266" t="s">
        <v>1317</v>
      </c>
      <c r="G528" s="266" t="s">
        <v>1105</v>
      </c>
      <c r="H528" s="265" t="s">
        <v>110</v>
      </c>
      <c r="I528" s="265" t="s">
        <v>111</v>
      </c>
      <c r="J528" s="272" t="s">
        <v>2953</v>
      </c>
      <c r="K528" s="272" t="s">
        <v>2999</v>
      </c>
      <c r="L528" s="273">
        <v>44575</v>
      </c>
      <c r="M528" s="265"/>
      <c r="N528" s="273">
        <v>44519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2977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2681</v>
      </c>
      <c r="AP528" s="266" t="s">
        <v>2792</v>
      </c>
      <c r="AR528" s="484" t="str">
        <f t="shared" si="115"/>
        <v>8-3</v>
      </c>
      <c r="AS528" s="486" t="str">
        <f t="shared" si="116"/>
        <v/>
      </c>
      <c r="AT528" s="488" t="str">
        <f t="shared" si="117"/>
        <v/>
      </c>
      <c r="AU528" s="490" t="str">
        <f t="shared" si="118"/>
        <v/>
      </c>
      <c r="AV528" s="492" t="str">
        <f t="shared" si="119"/>
        <v/>
      </c>
      <c r="AW528" s="494" t="str">
        <f t="shared" si="120"/>
        <v/>
      </c>
      <c r="AX528" s="515" t="str">
        <f>IFERROR(VLOOKUP(功能_33[[#This Row],[功能代號]],SIT_FT_2021tmp!D:D,1,FALSE),"")</f>
        <v/>
      </c>
      <c r="AY528" s="589">
        <f t="shared" si="110"/>
        <v>44582</v>
      </c>
      <c r="BA528" s="515" t="s">
        <v>2453</v>
      </c>
      <c r="BB528" s="266" t="s">
        <v>2453</v>
      </c>
      <c r="BC528" s="596"/>
      <c r="BD528" s="266" t="str">
        <f t="shared" si="111"/>
        <v/>
      </c>
      <c r="BE528" s="266" t="str">
        <f t="shared" si="112"/>
        <v/>
      </c>
      <c r="BF528" s="266" t="str">
        <f t="shared" si="113"/>
        <v/>
      </c>
      <c r="BG528" s="266" t="str">
        <f t="shared" si="114"/>
        <v>8-3</v>
      </c>
    </row>
    <row r="529" spans="3:59" ht="13.5" x14ac:dyDescent="0.3">
      <c r="C529" s="266" t="s">
        <v>72</v>
      </c>
      <c r="D529" s="266" t="s">
        <v>2477</v>
      </c>
      <c r="E529" s="265" t="s">
        <v>1318</v>
      </c>
      <c r="F529" s="266" t="s">
        <v>1319</v>
      </c>
      <c r="G529" s="266" t="s">
        <v>1105</v>
      </c>
      <c r="H529" s="265" t="s">
        <v>110</v>
      </c>
      <c r="I529" s="265" t="s">
        <v>111</v>
      </c>
      <c r="J529" s="272" t="s">
        <v>2953</v>
      </c>
      <c r="K529" s="272" t="s">
        <v>2999</v>
      </c>
      <c r="L529" s="273">
        <v>44575</v>
      </c>
      <c r="M529" s="265"/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2977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2681</v>
      </c>
      <c r="AP529" s="266" t="s">
        <v>2792</v>
      </c>
      <c r="AR529" s="484" t="str">
        <f t="shared" si="115"/>
        <v>8-3</v>
      </c>
      <c r="AS529" s="486" t="str">
        <f t="shared" si="116"/>
        <v/>
      </c>
      <c r="AT529" s="488" t="str">
        <f t="shared" si="117"/>
        <v/>
      </c>
      <c r="AU529" s="490" t="str">
        <f t="shared" si="118"/>
        <v/>
      </c>
      <c r="AV529" s="492" t="str">
        <f t="shared" si="119"/>
        <v/>
      </c>
      <c r="AW529" s="494" t="str">
        <f t="shared" si="120"/>
        <v/>
      </c>
      <c r="AX529" s="515" t="str">
        <f>IFERROR(VLOOKUP(功能_33[[#This Row],[功能代號]],SIT_FT_2021tmp!D:D,1,FALSE),"")</f>
        <v/>
      </c>
      <c r="AY529" s="589">
        <f t="shared" si="110"/>
        <v>44582</v>
      </c>
      <c r="BA529" s="515" t="s">
        <v>2453</v>
      </c>
      <c r="BB529" s="266" t="s">
        <v>2453</v>
      </c>
      <c r="BC529" s="596"/>
      <c r="BD529" s="266" t="str">
        <f t="shared" si="111"/>
        <v/>
      </c>
      <c r="BE529" s="266" t="str">
        <f t="shared" si="112"/>
        <v/>
      </c>
      <c r="BF529" s="266" t="str">
        <f t="shared" si="113"/>
        <v/>
      </c>
      <c r="BG529" s="266" t="str">
        <f t="shared" si="114"/>
        <v>8-3</v>
      </c>
    </row>
    <row r="530" spans="3:59" ht="13.5" x14ac:dyDescent="0.3">
      <c r="C530" s="266" t="s">
        <v>72</v>
      </c>
      <c r="D530" s="266" t="s">
        <v>2477</v>
      </c>
      <c r="E530" s="265" t="s">
        <v>1320</v>
      </c>
      <c r="F530" s="266" t="s">
        <v>1321</v>
      </c>
      <c r="G530" s="266" t="s">
        <v>1105</v>
      </c>
      <c r="H530" s="265" t="s">
        <v>110</v>
      </c>
      <c r="I530" s="265" t="s">
        <v>111</v>
      </c>
      <c r="J530" s="272" t="s">
        <v>2953</v>
      </c>
      <c r="K530" s="272" t="s">
        <v>2999</v>
      </c>
      <c r="L530" s="273">
        <v>44575</v>
      </c>
      <c r="M530" s="265"/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2977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2681</v>
      </c>
      <c r="AP530" s="266" t="s">
        <v>2792</v>
      </c>
      <c r="AR530" s="484" t="str">
        <f t="shared" si="115"/>
        <v>8-3</v>
      </c>
      <c r="AS530" s="486" t="str">
        <f t="shared" si="116"/>
        <v/>
      </c>
      <c r="AT530" s="488" t="str">
        <f t="shared" si="117"/>
        <v/>
      </c>
      <c r="AU530" s="490" t="str">
        <f t="shared" si="118"/>
        <v/>
      </c>
      <c r="AV530" s="492" t="str">
        <f t="shared" si="119"/>
        <v/>
      </c>
      <c r="AW530" s="494" t="str">
        <f t="shared" si="120"/>
        <v/>
      </c>
      <c r="AX530" s="515" t="str">
        <f>IFERROR(VLOOKUP(功能_33[[#This Row],[功能代號]],SIT_FT_2021tmp!D:D,1,FALSE),"")</f>
        <v/>
      </c>
      <c r="AY530" s="589">
        <f t="shared" si="110"/>
        <v>44582</v>
      </c>
      <c r="BA530" s="515" t="s">
        <v>2453</v>
      </c>
      <c r="BB530" s="266" t="s">
        <v>2453</v>
      </c>
      <c r="BC530" s="596"/>
      <c r="BD530" s="266" t="str">
        <f t="shared" si="111"/>
        <v/>
      </c>
      <c r="BE530" s="266" t="str">
        <f t="shared" si="112"/>
        <v/>
      </c>
      <c r="BF530" s="266" t="str">
        <f t="shared" si="113"/>
        <v/>
      </c>
      <c r="BG530" s="266" t="str">
        <f t="shared" si="114"/>
        <v>8-3</v>
      </c>
    </row>
    <row r="531" spans="3:59" ht="13.5" x14ac:dyDescent="0.3">
      <c r="C531" s="266" t="s">
        <v>72</v>
      </c>
      <c r="D531" s="266" t="s">
        <v>2477</v>
      </c>
      <c r="E531" s="265" t="s">
        <v>1322</v>
      </c>
      <c r="F531" s="266" t="s">
        <v>1323</v>
      </c>
      <c r="G531" s="266" t="s">
        <v>1105</v>
      </c>
      <c r="H531" s="265" t="s">
        <v>110</v>
      </c>
      <c r="I531" s="265" t="s">
        <v>111</v>
      </c>
      <c r="J531" s="272" t="s">
        <v>2953</v>
      </c>
      <c r="K531" s="272" t="s">
        <v>2999</v>
      </c>
      <c r="L531" s="273">
        <v>44575</v>
      </c>
      <c r="M531" s="265"/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2977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2681</v>
      </c>
      <c r="AP531" s="266" t="s">
        <v>2792</v>
      </c>
      <c r="AR531" s="484" t="str">
        <f t="shared" si="115"/>
        <v>8-3</v>
      </c>
      <c r="AS531" s="486" t="str">
        <f t="shared" si="116"/>
        <v/>
      </c>
      <c r="AT531" s="488" t="str">
        <f t="shared" si="117"/>
        <v/>
      </c>
      <c r="AU531" s="490" t="str">
        <f t="shared" si="118"/>
        <v/>
      </c>
      <c r="AV531" s="492" t="str">
        <f t="shared" si="119"/>
        <v/>
      </c>
      <c r="AW531" s="494" t="str">
        <f t="shared" si="120"/>
        <v/>
      </c>
      <c r="AX531" s="515" t="str">
        <f>IFERROR(VLOOKUP(功能_33[[#This Row],[功能代號]],SIT_FT_2021tmp!D:D,1,FALSE),"")</f>
        <v/>
      </c>
      <c r="AY531" s="589">
        <f t="shared" si="110"/>
        <v>44582</v>
      </c>
      <c r="BA531" s="515" t="s">
        <v>2453</v>
      </c>
      <c r="BB531" s="266" t="s">
        <v>2453</v>
      </c>
      <c r="BC531" s="596"/>
      <c r="BD531" s="266" t="str">
        <f t="shared" si="111"/>
        <v/>
      </c>
      <c r="BE531" s="266" t="str">
        <f t="shared" si="112"/>
        <v/>
      </c>
      <c r="BF531" s="266" t="str">
        <f t="shared" si="113"/>
        <v/>
      </c>
      <c r="BG531" s="266" t="str">
        <f t="shared" si="114"/>
        <v>8-3</v>
      </c>
    </row>
    <row r="532" spans="3:59" ht="13.5" x14ac:dyDescent="0.3">
      <c r="C532" s="266" t="s">
        <v>72</v>
      </c>
      <c r="D532" s="266" t="s">
        <v>2477</v>
      </c>
      <c r="E532" s="265" t="s">
        <v>1324</v>
      </c>
      <c r="F532" s="266" t="s">
        <v>1325</v>
      </c>
      <c r="G532" s="266" t="s">
        <v>1105</v>
      </c>
      <c r="H532" s="265" t="s">
        <v>110</v>
      </c>
      <c r="I532" s="265" t="s">
        <v>111</v>
      </c>
      <c r="J532" s="272" t="s">
        <v>2953</v>
      </c>
      <c r="K532" s="272" t="s">
        <v>2999</v>
      </c>
      <c r="L532" s="273">
        <v>44575</v>
      </c>
      <c r="M532" s="265"/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2977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2681</v>
      </c>
      <c r="AP532" s="266" t="s">
        <v>2792</v>
      </c>
      <c r="AR532" s="484" t="str">
        <f t="shared" si="115"/>
        <v>8-3</v>
      </c>
      <c r="AS532" s="486" t="str">
        <f t="shared" si="116"/>
        <v/>
      </c>
      <c r="AT532" s="488" t="str">
        <f t="shared" si="117"/>
        <v/>
      </c>
      <c r="AU532" s="490" t="str">
        <f t="shared" si="118"/>
        <v/>
      </c>
      <c r="AV532" s="492" t="str">
        <f t="shared" si="119"/>
        <v/>
      </c>
      <c r="AW532" s="494" t="str">
        <f t="shared" si="120"/>
        <v/>
      </c>
      <c r="AX532" s="515" t="str">
        <f>IFERROR(VLOOKUP(功能_33[[#This Row],[功能代號]],SIT_FT_2021tmp!D:D,1,FALSE),"")</f>
        <v/>
      </c>
      <c r="AY532" s="589">
        <f t="shared" si="110"/>
        <v>44582</v>
      </c>
      <c r="BA532" s="515" t="s">
        <v>2453</v>
      </c>
      <c r="BB532" s="266" t="s">
        <v>2453</v>
      </c>
      <c r="BC532" s="596"/>
      <c r="BD532" s="266" t="str">
        <f t="shared" si="111"/>
        <v/>
      </c>
      <c r="BE532" s="266" t="str">
        <f t="shared" si="112"/>
        <v/>
      </c>
      <c r="BF532" s="266" t="str">
        <f t="shared" si="113"/>
        <v/>
      </c>
      <c r="BG532" s="266" t="str">
        <f t="shared" si="114"/>
        <v>8-3</v>
      </c>
    </row>
    <row r="533" spans="3:59" ht="13.5" x14ac:dyDescent="0.3">
      <c r="C533" s="266" t="s">
        <v>72</v>
      </c>
      <c r="D533" s="266" t="s">
        <v>2477</v>
      </c>
      <c r="E533" s="265" t="s">
        <v>1326</v>
      </c>
      <c r="F533" s="266" t="s">
        <v>1327</v>
      </c>
      <c r="G533" s="266" t="s">
        <v>1105</v>
      </c>
      <c r="H533" s="265" t="s">
        <v>110</v>
      </c>
      <c r="I533" s="265" t="s">
        <v>111</v>
      </c>
      <c r="J533" s="272" t="s">
        <v>2953</v>
      </c>
      <c r="K533" s="272" t="s">
        <v>2999</v>
      </c>
      <c r="L533" s="273">
        <v>44575</v>
      </c>
      <c r="M533" s="265"/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2977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2681</v>
      </c>
      <c r="AP533" s="266" t="s">
        <v>2792</v>
      </c>
      <c r="AR533" s="484" t="str">
        <f t="shared" si="115"/>
        <v>8-3</v>
      </c>
      <c r="AS533" s="486" t="str">
        <f t="shared" si="116"/>
        <v/>
      </c>
      <c r="AT533" s="488" t="str">
        <f t="shared" si="117"/>
        <v/>
      </c>
      <c r="AU533" s="490" t="str">
        <f t="shared" si="118"/>
        <v/>
      </c>
      <c r="AV533" s="492" t="str">
        <f t="shared" si="119"/>
        <v/>
      </c>
      <c r="AW533" s="494" t="str">
        <f t="shared" si="120"/>
        <v/>
      </c>
      <c r="AX533" s="515" t="str">
        <f>IFERROR(VLOOKUP(功能_33[[#This Row],[功能代號]],SIT_FT_2021tmp!D:D,1,FALSE),"")</f>
        <v/>
      </c>
      <c r="AY533" s="589">
        <f t="shared" si="110"/>
        <v>44582</v>
      </c>
      <c r="BA533" s="515" t="s">
        <v>2453</v>
      </c>
      <c r="BB533" s="266" t="s">
        <v>2453</v>
      </c>
      <c r="BC533" s="596"/>
      <c r="BD533" s="266" t="str">
        <f t="shared" si="111"/>
        <v/>
      </c>
      <c r="BE533" s="266" t="str">
        <f t="shared" si="112"/>
        <v/>
      </c>
      <c r="BF533" s="266" t="str">
        <f t="shared" si="113"/>
        <v/>
      </c>
      <c r="BG533" s="266" t="str">
        <f t="shared" si="114"/>
        <v>8-3</v>
      </c>
    </row>
    <row r="534" spans="3:59" ht="13.5" x14ac:dyDescent="0.3">
      <c r="C534" s="266" t="s">
        <v>72</v>
      </c>
      <c r="D534" s="266" t="s">
        <v>2478</v>
      </c>
      <c r="E534" s="265" t="s">
        <v>1328</v>
      </c>
      <c r="F534" s="266" t="s">
        <v>1329</v>
      </c>
      <c r="G534" s="266" t="s">
        <v>1330</v>
      </c>
      <c r="H534" s="265" t="s">
        <v>110</v>
      </c>
      <c r="I534" s="265" t="s">
        <v>111</v>
      </c>
      <c r="J534" s="272" t="s">
        <v>2771</v>
      </c>
      <c r="K534" s="272"/>
      <c r="L534" s="273">
        <v>44575</v>
      </c>
      <c r="M534" s="273">
        <v>44575</v>
      </c>
      <c r="N534" s="273">
        <v>44524</v>
      </c>
      <c r="O534" s="273">
        <v>44525</v>
      </c>
      <c r="P534" s="273">
        <v>44533</v>
      </c>
      <c r="Q534" s="265" t="e">
        <f>VLOOKUP(功能_33[[#This Row],[功能代號]],#REF!,4,FALSE)</f>
        <v>#REF!</v>
      </c>
      <c r="R534" s="265" t="s">
        <v>12</v>
      </c>
      <c r="S534" s="265"/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107</v>
      </c>
      <c r="AD534" s="273">
        <v>44540</v>
      </c>
      <c r="AE534" s="273">
        <v>44540</v>
      </c>
      <c r="AF534" s="209">
        <v>44544</v>
      </c>
      <c r="AG534" s="273"/>
      <c r="AH534" s="273"/>
      <c r="AI534" s="273"/>
      <c r="AJ534" s="273">
        <f>IFERROR(IF(VLOOKUP(功能_33[[#This Row],[功能代號]],E:T,11,FALSE)=0,"",VLOOKUP(功能_33[[#This Row],[功能代號]],E:T,11,FALSE)),"")</f>
        <v>44525</v>
      </c>
      <c r="AK534" s="273"/>
      <c r="AL534" s="273"/>
      <c r="AM534" s="266"/>
      <c r="AO534" s="265" t="s">
        <v>2681</v>
      </c>
      <c r="AP534" s="266" t="s">
        <v>2765</v>
      </c>
      <c r="AR534" s="484" t="str">
        <f t="shared" si="115"/>
        <v>8-5</v>
      </c>
      <c r="AS534" s="486" t="str">
        <f t="shared" si="116"/>
        <v/>
      </c>
      <c r="AT534" s="488" t="str">
        <f t="shared" si="117"/>
        <v/>
      </c>
      <c r="AU534" s="490" t="str">
        <f t="shared" si="118"/>
        <v/>
      </c>
      <c r="AV534" s="492" t="str">
        <f t="shared" si="119"/>
        <v/>
      </c>
      <c r="AW534" s="494" t="str">
        <f t="shared" si="120"/>
        <v/>
      </c>
      <c r="AX534" s="515" t="str">
        <f>IFERROR(VLOOKUP(功能_33[[#This Row],[功能代號]],SIT_FT_2021tmp!D:D,1,FALSE),"")</f>
        <v/>
      </c>
      <c r="AY534" s="589">
        <f t="shared" si="110"/>
        <v>44582</v>
      </c>
      <c r="BA534" s="515" t="s">
        <v>2453</v>
      </c>
      <c r="BB534" s="266" t="s">
        <v>2453</v>
      </c>
      <c r="BC534" s="596"/>
      <c r="BD534" s="266" t="str">
        <f t="shared" si="111"/>
        <v/>
      </c>
      <c r="BE534" s="266" t="str">
        <f t="shared" si="112"/>
        <v/>
      </c>
      <c r="BF534" s="266" t="str">
        <f t="shared" si="113"/>
        <v>8-5</v>
      </c>
      <c r="BG534" s="266" t="str">
        <f t="shared" si="114"/>
        <v/>
      </c>
    </row>
    <row r="535" spans="3:59" ht="13.5" x14ac:dyDescent="0.3">
      <c r="C535" s="266" t="s">
        <v>72</v>
      </c>
      <c r="D535" s="266" t="s">
        <v>2478</v>
      </c>
      <c r="E535" s="265" t="s">
        <v>1331</v>
      </c>
      <c r="F535" s="266" t="s">
        <v>1332</v>
      </c>
      <c r="G535" s="266" t="s">
        <v>1330</v>
      </c>
      <c r="H535" s="265" t="s">
        <v>110</v>
      </c>
      <c r="I535" s="265" t="s">
        <v>111</v>
      </c>
      <c r="J535" s="272" t="s">
        <v>2771</v>
      </c>
      <c r="K535" s="272"/>
      <c r="L535" s="273">
        <v>44575</v>
      </c>
      <c r="M535" s="265"/>
      <c r="N535" s="273">
        <v>44524</v>
      </c>
      <c r="O535" s="273">
        <v>44525</v>
      </c>
      <c r="P535" s="273">
        <v>44533</v>
      </c>
      <c r="Q535" s="265" t="e">
        <f>VLOOKUP(功能_33[[#This Row],[功能代號]],#REF!,4,FALSE)</f>
        <v>#REF!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2681</v>
      </c>
      <c r="AP535" s="266" t="s">
        <v>2765</v>
      </c>
      <c r="AR535" s="484" t="str">
        <f t="shared" si="115"/>
        <v>8-5</v>
      </c>
      <c r="AS535" s="486" t="str">
        <f t="shared" si="116"/>
        <v/>
      </c>
      <c r="AT535" s="488" t="str">
        <f t="shared" si="117"/>
        <v/>
      </c>
      <c r="AU535" s="490" t="str">
        <f t="shared" si="118"/>
        <v/>
      </c>
      <c r="AV535" s="492" t="str">
        <f t="shared" si="119"/>
        <v/>
      </c>
      <c r="AW535" s="494" t="str">
        <f t="shared" si="120"/>
        <v/>
      </c>
      <c r="AX535" s="515" t="str">
        <f>IFERROR(VLOOKUP(功能_33[[#This Row],[功能代號]],SIT_FT_2021tmp!D:D,1,FALSE),"")</f>
        <v/>
      </c>
      <c r="AY535" s="589">
        <f t="shared" si="110"/>
        <v>44582</v>
      </c>
      <c r="BA535" s="515" t="s">
        <v>2453</v>
      </c>
      <c r="BB535" s="266" t="s">
        <v>2453</v>
      </c>
      <c r="BC535" s="596"/>
      <c r="BD535" s="266" t="str">
        <f t="shared" si="111"/>
        <v/>
      </c>
      <c r="BE535" s="266" t="str">
        <f t="shared" si="112"/>
        <v/>
      </c>
      <c r="BF535" s="266" t="str">
        <f t="shared" si="113"/>
        <v/>
      </c>
      <c r="BG535" s="266" t="str">
        <f t="shared" si="114"/>
        <v>8-5</v>
      </c>
    </row>
    <row r="536" spans="3:59" ht="13.5" x14ac:dyDescent="0.3">
      <c r="C536" s="266" t="s">
        <v>72</v>
      </c>
      <c r="D536" s="266" t="s">
        <v>2478</v>
      </c>
      <c r="E536" s="265" t="s">
        <v>1333</v>
      </c>
      <c r="F536" s="266" t="s">
        <v>1334</v>
      </c>
      <c r="G536" s="266" t="s">
        <v>1330</v>
      </c>
      <c r="H536" s="265" t="s">
        <v>110</v>
      </c>
      <c r="I536" s="265" t="s">
        <v>111</v>
      </c>
      <c r="J536" s="272" t="s">
        <v>2954</v>
      </c>
      <c r="K536" s="272" t="s">
        <v>2999</v>
      </c>
      <c r="L536" s="273">
        <v>44575</v>
      </c>
      <c r="M536" s="265"/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16</v>
      </c>
      <c r="S536" s="265" t="s">
        <v>12</v>
      </c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 t="s">
        <v>2971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2681</v>
      </c>
      <c r="AP536" s="266" t="s">
        <v>2766</v>
      </c>
      <c r="AR536" s="484" t="str">
        <f t="shared" si="115"/>
        <v>8-5</v>
      </c>
      <c r="AS536" s="486" t="str">
        <f t="shared" si="116"/>
        <v/>
      </c>
      <c r="AT536" s="488" t="str">
        <f t="shared" si="117"/>
        <v/>
      </c>
      <c r="AU536" s="490" t="str">
        <f t="shared" si="118"/>
        <v/>
      </c>
      <c r="AV536" s="492" t="str">
        <f t="shared" si="119"/>
        <v/>
      </c>
      <c r="AW536" s="494" t="str">
        <f t="shared" si="120"/>
        <v/>
      </c>
      <c r="AX536" s="515" t="str">
        <f>IFERROR(VLOOKUP(功能_33[[#This Row],[功能代號]],SIT_FT_2021tmp!D:D,1,FALSE),"")</f>
        <v/>
      </c>
      <c r="AY536" s="589">
        <f t="shared" si="110"/>
        <v>44582</v>
      </c>
      <c r="BA536" s="515" t="s">
        <v>2453</v>
      </c>
      <c r="BB536" s="266" t="s">
        <v>2453</v>
      </c>
      <c r="BC536" s="596"/>
      <c r="BD536" s="266" t="str">
        <f t="shared" si="111"/>
        <v/>
      </c>
      <c r="BE536" s="266" t="str">
        <f t="shared" si="112"/>
        <v/>
      </c>
      <c r="BF536" s="266" t="str">
        <f t="shared" si="113"/>
        <v/>
      </c>
      <c r="BG536" s="266" t="str">
        <f t="shared" si="114"/>
        <v>8-5</v>
      </c>
    </row>
    <row r="537" spans="3:59" ht="30" x14ac:dyDescent="0.3">
      <c r="C537" s="266" t="s">
        <v>72</v>
      </c>
      <c r="D537" s="266" t="s">
        <v>2470</v>
      </c>
      <c r="E537" s="265" t="s">
        <v>1335</v>
      </c>
      <c r="F537" s="266" t="s">
        <v>1336</v>
      </c>
      <c r="G537" s="266" t="s">
        <v>1337</v>
      </c>
      <c r="H537" s="265" t="s">
        <v>452</v>
      </c>
      <c r="I537" s="265" t="s">
        <v>452</v>
      </c>
      <c r="J537" s="272" t="s">
        <v>3104</v>
      </c>
      <c r="K537" s="212" t="s">
        <v>3101</v>
      </c>
      <c r="L537" s="273">
        <v>44589</v>
      </c>
      <c r="M537" s="273">
        <v>44578</v>
      </c>
      <c r="N537" s="273">
        <v>44524</v>
      </c>
      <c r="O537" s="273">
        <v>44525</v>
      </c>
      <c r="P537" s="273">
        <v>44529</v>
      </c>
      <c r="Q537" s="265" t="e">
        <f>VLOOKUP(功能_33[[#This Row],[功能代號]],#REF!,4,FALSE)</f>
        <v>#REF!</v>
      </c>
      <c r="R537" s="265" t="s">
        <v>539</v>
      </c>
      <c r="W537" s="265"/>
      <c r="Y537" s="265"/>
      <c r="Z537" s="265"/>
      <c r="AA537" s="266" t="str">
        <f>VLOOKUP(功能_33[[#This Row],[User]],SKL放款!A:G,7,FALSE)</f>
        <v>放款審查課</v>
      </c>
      <c r="AB537" s="273">
        <v>44529</v>
      </c>
      <c r="AC537" s="273" t="s">
        <v>107</v>
      </c>
      <c r="AD537" s="259">
        <v>44544</v>
      </c>
      <c r="AE537" s="273">
        <v>44544</v>
      </c>
      <c r="AF537" s="209" t="s">
        <v>3116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82" t="s">
        <v>2776</v>
      </c>
      <c r="AP537" s="535" t="s">
        <v>2772</v>
      </c>
      <c r="AR537" s="484" t="str">
        <f t="shared" si="115"/>
        <v>8-4</v>
      </c>
      <c r="AS537" s="486" t="str">
        <f t="shared" si="116"/>
        <v/>
      </c>
      <c r="AT537" s="488" t="str">
        <f t="shared" si="117"/>
        <v/>
      </c>
      <c r="AU537" s="490" t="str">
        <f t="shared" si="118"/>
        <v/>
      </c>
      <c r="AV537" s="492" t="str">
        <f t="shared" si="119"/>
        <v/>
      </c>
      <c r="AW537" s="494" t="str">
        <f t="shared" si="120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1"/>
        <v/>
      </c>
      <c r="BE537" s="266" t="str">
        <f t="shared" si="112"/>
        <v/>
      </c>
      <c r="BF537" s="266" t="str">
        <f t="shared" si="113"/>
        <v>8-4</v>
      </c>
      <c r="BG537" s="266" t="str">
        <f t="shared" si="114"/>
        <v/>
      </c>
    </row>
    <row r="538" spans="3:59" ht="102.5" customHeight="1" x14ac:dyDescent="0.3">
      <c r="C538" s="266" t="s">
        <v>72</v>
      </c>
      <c r="D538" s="266" t="s">
        <v>2470</v>
      </c>
      <c r="E538" s="265" t="s">
        <v>1338</v>
      </c>
      <c r="F538" s="266" t="s">
        <v>1339</v>
      </c>
      <c r="G538" s="535" t="s">
        <v>2396</v>
      </c>
      <c r="H538" s="265" t="s">
        <v>452</v>
      </c>
      <c r="I538" s="265" t="s">
        <v>452</v>
      </c>
      <c r="J538" s="272" t="s">
        <v>3104</v>
      </c>
      <c r="K538" s="212" t="s">
        <v>3101</v>
      </c>
      <c r="L538" s="273">
        <v>44589</v>
      </c>
      <c r="M538" s="265"/>
      <c r="N538" s="273">
        <v>44524</v>
      </c>
      <c r="O538" s="273">
        <v>44525</v>
      </c>
      <c r="P538" s="273">
        <v>44529</v>
      </c>
      <c r="Q538" s="265" t="e">
        <f>VLOOKUP(功能_33[[#This Row],[功能代號]],#REF!,4,FALSE)</f>
        <v>#REF!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3116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2775</v>
      </c>
      <c r="AP538" s="535" t="s">
        <v>2773</v>
      </c>
      <c r="AR538" s="484" t="str">
        <f t="shared" si="115"/>
        <v>8-4</v>
      </c>
      <c r="AS538" s="486" t="str">
        <f t="shared" si="116"/>
        <v/>
      </c>
      <c r="AT538" s="488" t="str">
        <f t="shared" si="117"/>
        <v/>
      </c>
      <c r="AU538" s="490" t="str">
        <f t="shared" si="118"/>
        <v/>
      </c>
      <c r="AV538" s="492" t="str">
        <f t="shared" si="119"/>
        <v/>
      </c>
      <c r="AW538" s="494" t="str">
        <f t="shared" si="120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1"/>
        <v/>
      </c>
      <c r="BE538" s="266" t="str">
        <f t="shared" si="112"/>
        <v/>
      </c>
      <c r="BF538" s="266" t="str">
        <f t="shared" si="113"/>
        <v/>
      </c>
      <c r="BG538" s="266" t="str">
        <f t="shared" si="114"/>
        <v>8-4</v>
      </c>
    </row>
    <row r="539" spans="3:59" ht="27" x14ac:dyDescent="0.3">
      <c r="C539" s="266" t="s">
        <v>71</v>
      </c>
      <c r="D539" s="257" t="s">
        <v>2471</v>
      </c>
      <c r="E539" s="265" t="s">
        <v>1340</v>
      </c>
      <c r="F539" s="266" t="s">
        <v>1341</v>
      </c>
      <c r="G539" s="266" t="s">
        <v>1342</v>
      </c>
      <c r="H539" s="265" t="s">
        <v>452</v>
      </c>
      <c r="I539" s="265" t="s">
        <v>452</v>
      </c>
      <c r="J539" s="272" t="s">
        <v>3103</v>
      </c>
      <c r="K539" s="272"/>
      <c r="L539" s="273">
        <v>44585</v>
      </c>
      <c r="M539" s="273">
        <v>44578</v>
      </c>
      <c r="N539" s="273">
        <v>44530</v>
      </c>
      <c r="O539" s="273">
        <v>44530</v>
      </c>
      <c r="P539" s="273">
        <v>44536</v>
      </c>
      <c r="Q539" s="265" t="e">
        <f>VLOOKUP(功能_33[[#This Row],[功能代號]],#REF!,4,FALSE)</f>
        <v>#REF!</v>
      </c>
      <c r="R539" s="265" t="e">
        <f>VLOOKUP(功能_33[[#This Row],[功能代號]],#REF!,3,FALSE)</f>
        <v>#REF!</v>
      </c>
      <c r="W539" s="265"/>
      <c r="Y539" s="265"/>
      <c r="Z539" s="265"/>
      <c r="AA539" s="266" t="e">
        <f>VLOOKUP(功能_33[[#This Row],[User]],SKL放款!A:G,7,FALSE)</f>
        <v>#REF!</v>
      </c>
      <c r="AB539" s="273">
        <v>44536</v>
      </c>
      <c r="AC539" s="273"/>
      <c r="AD539" s="273">
        <v>44546</v>
      </c>
      <c r="AE539" s="273">
        <v>44546</v>
      </c>
      <c r="AF539" s="209">
        <v>44546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44530</v>
      </c>
      <c r="AK539" s="273"/>
      <c r="AL539" s="273"/>
      <c r="AM539" s="266"/>
      <c r="AO539" s="282" t="s">
        <v>2397</v>
      </c>
      <c r="AP539" s="266" t="s">
        <v>2398</v>
      </c>
      <c r="AR539" s="484" t="str">
        <f t="shared" si="115"/>
        <v>7-2</v>
      </c>
      <c r="AS539" s="486" t="str">
        <f t="shared" si="116"/>
        <v/>
      </c>
      <c r="AT539" s="488" t="str">
        <f t="shared" si="117"/>
        <v/>
      </c>
      <c r="AU539" s="490" t="str">
        <f t="shared" si="118"/>
        <v/>
      </c>
      <c r="AV539" s="492" t="str">
        <f t="shared" si="119"/>
        <v/>
      </c>
      <c r="AW539" s="494" t="str">
        <f t="shared" si="120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1"/>
        <v/>
      </c>
      <c r="BE539" s="266" t="str">
        <f t="shared" si="112"/>
        <v/>
      </c>
      <c r="BF539" s="266" t="str">
        <f t="shared" si="113"/>
        <v>7-2</v>
      </c>
      <c r="BG539" s="266" t="str">
        <f t="shared" si="114"/>
        <v/>
      </c>
    </row>
    <row r="540" spans="3:59" ht="27" x14ac:dyDescent="0.3">
      <c r="C540" s="266" t="s">
        <v>71</v>
      </c>
      <c r="D540" s="257" t="s">
        <v>2471</v>
      </c>
      <c r="E540" s="265" t="s">
        <v>1343</v>
      </c>
      <c r="F540" s="266" t="s">
        <v>1344</v>
      </c>
      <c r="G540" s="266" t="s">
        <v>1342</v>
      </c>
      <c r="H540" s="265" t="s">
        <v>452</v>
      </c>
      <c r="I540" s="265" t="s">
        <v>452</v>
      </c>
      <c r="J540" s="272" t="s">
        <v>2842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e">
        <f>VLOOKUP(功能_33[[#This Row],[功能代號]],#REF!,4,FALSE)</f>
        <v>#REF!</v>
      </c>
      <c r="R540" s="265" t="e">
        <f>VLOOKUP(功能_33[[#This Row],[功能代號]],#REF!,3,FALSE)</f>
        <v>#REF!</v>
      </c>
      <c r="W540" s="265"/>
      <c r="Y540" s="265"/>
      <c r="Z540" s="265"/>
      <c r="AA540" s="266" t="e">
        <f>VLOOKUP(功能_33[[#This Row],[User]],SKL放款!A:G,7,FALSE)</f>
        <v>#REF!</v>
      </c>
      <c r="AB540" s="273">
        <v>44536</v>
      </c>
      <c r="AC540" s="273" t="s">
        <v>2394</v>
      </c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R540" s="484" t="str">
        <f t="shared" si="115"/>
        <v>7-2</v>
      </c>
      <c r="AS540" s="486" t="str">
        <f t="shared" si="116"/>
        <v/>
      </c>
      <c r="AT540" s="488" t="str">
        <f t="shared" si="117"/>
        <v/>
      </c>
      <c r="AU540" s="490" t="str">
        <f t="shared" si="118"/>
        <v/>
      </c>
      <c r="AV540" s="492" t="str">
        <f t="shared" si="119"/>
        <v/>
      </c>
      <c r="AW540" s="494" t="str">
        <f t="shared" si="120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1"/>
        <v/>
      </c>
      <c r="BE540" s="266" t="str">
        <f t="shared" si="112"/>
        <v/>
      </c>
      <c r="BF540" s="266" t="str">
        <f t="shared" si="113"/>
        <v>7-2</v>
      </c>
      <c r="BG540" s="266" t="str">
        <f t="shared" si="114"/>
        <v/>
      </c>
    </row>
    <row r="541" spans="3:59" ht="27" x14ac:dyDescent="0.3">
      <c r="C541" s="266" t="s">
        <v>71</v>
      </c>
      <c r="D541" s="257" t="s">
        <v>2471</v>
      </c>
      <c r="E541" s="265" t="s">
        <v>1345</v>
      </c>
      <c r="F541" s="266" t="s">
        <v>1346</v>
      </c>
      <c r="G541" s="266" t="s">
        <v>1342</v>
      </c>
      <c r="H541" s="265" t="s">
        <v>452</v>
      </c>
      <c r="I541" s="265" t="s">
        <v>452</v>
      </c>
      <c r="J541" s="272" t="s">
        <v>2842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e">
        <f>VLOOKUP(功能_33[[#This Row],[功能代號]],#REF!,4,FALSE)</f>
        <v>#REF!</v>
      </c>
      <c r="R541" s="265" t="e">
        <f>VLOOKUP(功能_33[[#This Row],[功能代號]],#REF!,3,FALSE)</f>
        <v>#REF!</v>
      </c>
      <c r="W541" s="265"/>
      <c r="Y541" s="265"/>
      <c r="Z541" s="265"/>
      <c r="AA541" s="266" t="e">
        <f>VLOOKUP(功能_33[[#This Row],[User]],SKL放款!A:G,7,FALSE)</f>
        <v>#REF!</v>
      </c>
      <c r="AB541" s="273">
        <v>44536</v>
      </c>
      <c r="AC541" s="273"/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2399</v>
      </c>
      <c r="AP541" s="266" t="s">
        <v>2400</v>
      </c>
      <c r="AR541" s="484" t="str">
        <f t="shared" si="115"/>
        <v>7-2</v>
      </c>
      <c r="AS541" s="486" t="str">
        <f t="shared" si="116"/>
        <v/>
      </c>
      <c r="AT541" s="488" t="str">
        <f t="shared" si="117"/>
        <v/>
      </c>
      <c r="AU541" s="490" t="str">
        <f t="shared" si="118"/>
        <v/>
      </c>
      <c r="AV541" s="492" t="str">
        <f t="shared" si="119"/>
        <v/>
      </c>
      <c r="AW541" s="494" t="str">
        <f t="shared" si="120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1"/>
        <v/>
      </c>
      <c r="BE541" s="266" t="str">
        <f t="shared" si="112"/>
        <v/>
      </c>
      <c r="BF541" s="266" t="str">
        <f t="shared" si="113"/>
        <v>7-2</v>
      </c>
      <c r="BG541" s="266" t="str">
        <f t="shared" si="114"/>
        <v/>
      </c>
    </row>
    <row r="542" spans="3:59" ht="27" x14ac:dyDescent="0.3">
      <c r="C542" s="266" t="s">
        <v>71</v>
      </c>
      <c r="D542" s="257" t="s">
        <v>2471</v>
      </c>
      <c r="E542" s="265" t="s">
        <v>1347</v>
      </c>
      <c r="F542" s="266" t="s">
        <v>1348</v>
      </c>
      <c r="G542" s="266" t="s">
        <v>1342</v>
      </c>
      <c r="H542" s="265" t="s">
        <v>452</v>
      </c>
      <c r="I542" s="265" t="s">
        <v>452</v>
      </c>
      <c r="J542" s="272" t="s">
        <v>3102</v>
      </c>
      <c r="K542" s="272" t="s">
        <v>3101</v>
      </c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e">
        <f>VLOOKUP(功能_33[[#This Row],[功能代號]],#REF!,4,FALSE)</f>
        <v>#REF!</v>
      </c>
      <c r="R542" s="265" t="e">
        <f>VLOOKUP(功能_33[[#This Row],[功能代號]],#REF!,3,FALSE)</f>
        <v>#REF!</v>
      </c>
      <c r="W542" s="265"/>
      <c r="Y542" s="265"/>
      <c r="Z542" s="265"/>
      <c r="AA542" s="266" t="e">
        <f>VLOOKUP(功能_33[[#This Row],[User]],SKL放款!A:G,7,FALSE)</f>
        <v>#REF!</v>
      </c>
      <c r="AB542" s="273">
        <v>44536</v>
      </c>
      <c r="AC542" s="273" t="s">
        <v>2394</v>
      </c>
      <c r="AD542" s="273">
        <v>44546</v>
      </c>
      <c r="AE542" s="273">
        <v>44546</v>
      </c>
      <c r="AF542" s="209" t="s">
        <v>3120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R542" s="484" t="str">
        <f t="shared" si="115"/>
        <v>7-2</v>
      </c>
      <c r="AS542" s="486" t="str">
        <f t="shared" si="116"/>
        <v/>
      </c>
      <c r="AT542" s="488" t="str">
        <f t="shared" si="117"/>
        <v/>
      </c>
      <c r="AU542" s="490" t="str">
        <f t="shared" si="118"/>
        <v/>
      </c>
      <c r="AV542" s="492" t="str">
        <f t="shared" si="119"/>
        <v/>
      </c>
      <c r="AW542" s="494" t="str">
        <f t="shared" si="120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1"/>
        <v/>
      </c>
      <c r="BE542" s="266" t="str">
        <f t="shared" si="112"/>
        <v/>
      </c>
      <c r="BF542" s="266" t="str">
        <f t="shared" si="113"/>
        <v>7-2</v>
      </c>
      <c r="BG542" s="266" t="str">
        <f t="shared" si="114"/>
        <v/>
      </c>
    </row>
    <row r="543" spans="3:59" ht="27" x14ac:dyDescent="0.3">
      <c r="C543" s="266" t="s">
        <v>71</v>
      </c>
      <c r="D543" s="257" t="s">
        <v>2763</v>
      </c>
      <c r="E543" s="265" t="s">
        <v>1349</v>
      </c>
      <c r="F543" s="266" t="s">
        <v>1350</v>
      </c>
      <c r="G543" s="266" t="s">
        <v>1342</v>
      </c>
      <c r="H543" s="265" t="s">
        <v>452</v>
      </c>
      <c r="I543" s="265" t="s">
        <v>452</v>
      </c>
      <c r="J543" s="272" t="s">
        <v>3102</v>
      </c>
      <c r="K543" s="212" t="s">
        <v>2999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f>IFERROR(IF(VLOOKUP(功能_33[[#This Row],[功能代號]],討論項目!A:H,8,FALSE)=0,"",VLOOKUP(功能_33[[#This Row],[功能代號]],討論項目!A:H,8,FALSE)),"")</f>
        <v>44533</v>
      </c>
      <c r="Q543" s="265" t="e">
        <f>VLOOKUP(功能_33[[#This Row],[功能代號]],#REF!,4,FALSE)</f>
        <v>#REF!</v>
      </c>
      <c r="R543" s="265" t="e">
        <f>VLOOKUP(功能_33[[#This Row],[功能代號]],#REF!,3,FALSE)</f>
        <v>#REF!</v>
      </c>
      <c r="W543" s="265"/>
      <c r="Y543" s="265"/>
      <c r="Z543" s="265"/>
      <c r="AA543" s="266" t="e">
        <f>VLOOKUP(功能_33[[#This Row],[User]],SKL放款!A:G,7,FALSE)</f>
        <v>#REF!</v>
      </c>
      <c r="AB543" s="273">
        <v>44533</v>
      </c>
      <c r="AC543" s="273" t="s">
        <v>2394</v>
      </c>
      <c r="AD543" s="273">
        <v>44546</v>
      </c>
      <c r="AE543" s="273">
        <v>44546</v>
      </c>
      <c r="AF543" s="209" t="s">
        <v>3120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2401</v>
      </c>
      <c r="AP543" s="266" t="s">
        <v>2402</v>
      </c>
      <c r="AR543" s="484" t="str">
        <f t="shared" si="115"/>
        <v>7-2</v>
      </c>
      <c r="AS543" s="486" t="str">
        <f t="shared" si="116"/>
        <v/>
      </c>
      <c r="AT543" s="488" t="str">
        <f t="shared" si="117"/>
        <v/>
      </c>
      <c r="AU543" s="490" t="str">
        <f t="shared" si="118"/>
        <v/>
      </c>
      <c r="AV543" s="492" t="str">
        <f t="shared" si="119"/>
        <v/>
      </c>
      <c r="AW543" s="494" t="str">
        <f t="shared" si="120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1"/>
        <v/>
      </c>
      <c r="BE543" s="266" t="str">
        <f t="shared" si="112"/>
        <v/>
      </c>
      <c r="BF543" s="266" t="str">
        <f t="shared" si="113"/>
        <v>7-2</v>
      </c>
      <c r="BG543" s="266" t="str">
        <f t="shared" si="114"/>
        <v/>
      </c>
    </row>
    <row r="544" spans="3:59" ht="27" x14ac:dyDescent="0.3">
      <c r="C544" s="266" t="s">
        <v>71</v>
      </c>
      <c r="D544" s="257" t="s">
        <v>2471</v>
      </c>
      <c r="E544" s="265" t="s">
        <v>1351</v>
      </c>
      <c r="F544" s="266" t="s">
        <v>1352</v>
      </c>
      <c r="G544" s="266" t="s">
        <v>1342</v>
      </c>
      <c r="H544" s="265" t="s">
        <v>452</v>
      </c>
      <c r="I544" s="265" t="s">
        <v>452</v>
      </c>
      <c r="J544" s="272" t="s">
        <v>3102</v>
      </c>
      <c r="K544" s="212" t="s">
        <v>2999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v>44536</v>
      </c>
      <c r="Q544" s="265" t="e">
        <f>VLOOKUP(功能_33[[#This Row],[功能代號]],#REF!,4,FALSE)</f>
        <v>#REF!</v>
      </c>
      <c r="R544" s="265" t="e">
        <f>VLOOKUP(功能_33[[#This Row],[功能代號]],#REF!,3,FALSE)</f>
        <v>#REF!</v>
      </c>
      <c r="W544" s="265"/>
      <c r="Y544" s="265"/>
      <c r="Z544" s="265"/>
      <c r="AA544" s="266" t="e">
        <f>VLOOKUP(功能_33[[#This Row],[User]],SKL放款!A:G,7,FALSE)</f>
        <v>#REF!</v>
      </c>
      <c r="AB544" s="273">
        <v>44536</v>
      </c>
      <c r="AC544" s="273" t="s">
        <v>2394</v>
      </c>
      <c r="AD544" s="273">
        <v>44546</v>
      </c>
      <c r="AE544" s="273">
        <v>44546</v>
      </c>
      <c r="AF544" s="209" t="s">
        <v>3120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R544" s="484" t="str">
        <f t="shared" si="115"/>
        <v>7-2</v>
      </c>
      <c r="AS544" s="486" t="str">
        <f t="shared" si="116"/>
        <v/>
      </c>
      <c r="AT544" s="488" t="str">
        <f t="shared" si="117"/>
        <v/>
      </c>
      <c r="AU544" s="490" t="str">
        <f t="shared" si="118"/>
        <v/>
      </c>
      <c r="AV544" s="492" t="str">
        <f t="shared" si="119"/>
        <v/>
      </c>
      <c r="AW544" s="494" t="str">
        <f t="shared" si="120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1"/>
        <v/>
      </c>
      <c r="BE544" s="266" t="str">
        <f t="shared" si="112"/>
        <v/>
      </c>
      <c r="BF544" s="266" t="str">
        <f t="shared" si="113"/>
        <v>7-2</v>
      </c>
      <c r="BG544" s="266" t="str">
        <f t="shared" si="114"/>
        <v/>
      </c>
    </row>
    <row r="545" spans="1:60" ht="27" x14ac:dyDescent="0.3">
      <c r="A545" s="536"/>
      <c r="B545" s="361"/>
      <c r="C545" s="266" t="s">
        <v>71</v>
      </c>
      <c r="D545" s="257" t="s">
        <v>2471</v>
      </c>
      <c r="E545" s="265" t="s">
        <v>3109</v>
      </c>
      <c r="F545" s="258" t="s">
        <v>3110</v>
      </c>
      <c r="G545" s="258" t="s">
        <v>3111</v>
      </c>
      <c r="H545" s="265" t="s">
        <v>452</v>
      </c>
      <c r="I545" s="265" t="s">
        <v>452</v>
      </c>
      <c r="J545" s="272" t="s">
        <v>3112</v>
      </c>
      <c r="K545" s="272" t="s">
        <v>2836</v>
      </c>
      <c r="L545" s="273">
        <v>44585</v>
      </c>
      <c r="M545" s="273"/>
      <c r="N545" s="273"/>
      <c r="O545" s="273"/>
      <c r="P545" s="273" t="str">
        <f>IFERROR(IF(VLOOKUP(功能_33[[#This Row],[功能代號]],討論項目!A:H,8,FALSE)=0,"",VLOOKUP(功能_33[[#This Row],[功能代號]],討論項目!A:H,8,FALSE)),"")</f>
        <v/>
      </c>
      <c r="Q545" s="265" t="s">
        <v>1</v>
      </c>
      <c r="R545" s="265" t="s">
        <v>8</v>
      </c>
      <c r="W545" s="265"/>
      <c r="Y545" s="265"/>
      <c r="Z545" s="265"/>
      <c r="AA545" s="361" t="str">
        <f>VLOOKUP(功能_33[[#This Row],[User]],SKL放款!A:G,7,FALSE)</f>
        <v>放款管理課</v>
      </c>
      <c r="AB545" s="273"/>
      <c r="AC545" s="273"/>
      <c r="AD545" s="259"/>
      <c r="AE545" s="260"/>
      <c r="AF545" s="585">
        <v>44578</v>
      </c>
      <c r="AG545" s="260"/>
      <c r="AH545" s="260"/>
      <c r="AI545" s="260"/>
      <c r="AJ545" s="260" t="str">
        <f>IFERROR(IF(VLOOKUP(功能_33[[#This Row],[功能代號]],E:T,11,FALSE)=0,"",VLOOKUP(功能_33[[#This Row],[功能代號]],E:T,11,FALSE)),"")</f>
        <v/>
      </c>
      <c r="AK545" s="260"/>
      <c r="AL545" s="260"/>
      <c r="AM545" s="361"/>
      <c r="AO545" s="207" t="s">
        <v>3132</v>
      </c>
      <c r="AP545" s="266" t="s">
        <v>3133</v>
      </c>
      <c r="AR545" s="537" t="str">
        <f>IF(COUNTA(AF545)=1,LEFT(D545,3),"")</f>
        <v>7-2</v>
      </c>
      <c r="AS545" s="486" t="str">
        <f>IF(AND(COUNTA(O545)=1,COUNTA(P545)=1,COUNTA(AB545)=1,COUNTA(AE545)=1,COUNTA(AF545)=0),LEFT(D545,3),"")</f>
        <v/>
      </c>
      <c r="AT545" s="488" t="str">
        <f>IF(AND(COUNTA(O545)=1,COUNTA(P545)=1,COUNTA(AB545)=1,COUNTA(AE545)=0,COUNTA(AF545)=0),LEFT(D545,3),"")</f>
        <v/>
      </c>
      <c r="AU545" s="490" t="str">
        <f>IF(AND(COUNTA(P545)=0,COUNTA(AB545)=1),LEFT(D545,3),"")</f>
        <v/>
      </c>
      <c r="AV545" s="492" t="str">
        <f>IF(AND(COUNTA(P545)=1,COUNTA(AB545)=0),LEFT(D545,3),"")</f>
        <v>7-2</v>
      </c>
      <c r="AW545" s="494" t="str">
        <f>IF(AND(COUNTA(P545)=0,COUNTA(AB545)=0),LEFT(D545,3),"")</f>
        <v/>
      </c>
      <c r="AX545" s="515" t="str">
        <f>IFERROR(VLOOKUP(功能_33[[#This Row],[功能代號]],SIT_FT_2021tmp!D:D,1,FALSE),"")</f>
        <v/>
      </c>
      <c r="AY545" s="589">
        <v>44603</v>
      </c>
      <c r="BA545" s="515"/>
      <c r="BB545" s="361"/>
      <c r="BC545" s="596"/>
      <c r="BD545" s="361" t="str">
        <f>IF(AND(COUNTIF(AX545,"&gt;&lt;0")=1,COUNTA(M545)=1),LEFT(D545,3),"")</f>
        <v/>
      </c>
      <c r="BE545" s="361" t="str">
        <f>IF(AND(COUNTIF(AX545,"&gt;&lt;")=1,COUNTA(M545)=0),LEFT(D545,3),"")</f>
        <v/>
      </c>
      <c r="BF545" s="361" t="str">
        <f>IF(AND(COUNTIF(AX545,"&gt;&lt;0")=0,COUNTA(M545)=1),LEFT(D545,3),"")</f>
        <v/>
      </c>
      <c r="BG545" s="361" t="str">
        <f>IF(AND(COUNTIF(AX545,"&gt;&lt;0")=0,COUNTA(M545)=0),LEFT(D545,3),"")</f>
        <v>7-2</v>
      </c>
      <c r="BH545" s="361"/>
    </row>
    <row r="546" spans="1:60" ht="27" x14ac:dyDescent="0.3">
      <c r="C546" s="266" t="s">
        <v>71</v>
      </c>
      <c r="D546" s="257" t="s">
        <v>2471</v>
      </c>
      <c r="E546" s="265" t="s">
        <v>1353</v>
      </c>
      <c r="F546" s="266" t="s">
        <v>1354</v>
      </c>
      <c r="G546" s="266" t="s">
        <v>1342</v>
      </c>
      <c r="H546" s="265" t="s">
        <v>452</v>
      </c>
      <c r="I546" s="265" t="s">
        <v>452</v>
      </c>
      <c r="J546" s="272" t="s">
        <v>3102</v>
      </c>
      <c r="K546" s="272" t="s">
        <v>3101</v>
      </c>
      <c r="L546" s="273">
        <v>44585</v>
      </c>
      <c r="M546" s="273"/>
      <c r="N546" s="273">
        <v>44530</v>
      </c>
      <c r="O546" s="273">
        <v>44530</v>
      </c>
      <c r="P546" s="273">
        <f>IFERROR(IF(VLOOKUP(功能_33[[#This Row],[功能代號]],討論項目!A:H,8,FALSE)=0,"",VLOOKUP(功能_33[[#This Row],[功能代號]],討論項目!A:H,8,FALSE)),"")</f>
        <v>44533</v>
      </c>
      <c r="Q546" s="265" t="e">
        <f>VLOOKUP(功能_33[[#This Row],[功能代號]],#REF!,4,FALSE)</f>
        <v>#REF!</v>
      </c>
      <c r="R546" s="265" t="e">
        <f>VLOOKUP(功能_33[[#This Row],[功能代號]],#REF!,3,FALSE)</f>
        <v>#REF!</v>
      </c>
      <c r="S546" s="252" t="s">
        <v>2679</v>
      </c>
      <c r="W546" s="265"/>
      <c r="Y546" s="265"/>
      <c r="Z546" s="265"/>
      <c r="AA546" s="266" t="e">
        <f>VLOOKUP(功能_33[[#This Row],[User]],SKL放款!A:G,7,FALSE)</f>
        <v>#REF!</v>
      </c>
      <c r="AB546" s="273">
        <v>44533</v>
      </c>
      <c r="AC546" s="273" t="s">
        <v>2394</v>
      </c>
      <c r="AD546" s="273">
        <v>44546</v>
      </c>
      <c r="AE546" s="273">
        <v>44546</v>
      </c>
      <c r="AF546" s="209" t="s">
        <v>3120</v>
      </c>
      <c r="AG546" s="273"/>
      <c r="AH546" s="273"/>
      <c r="AI546" s="273"/>
      <c r="AJ546" s="273">
        <f>IFERROR(IF(VLOOKUP(功能_33[[#This Row],[功能代號]],E:T,11,FALSE)=0,"",VLOOKUP(功能_33[[#This Row],[功能代號]],E:T,11,FALSE)),"")</f>
        <v>44530</v>
      </c>
      <c r="AK546" s="273"/>
      <c r="AL546" s="273"/>
      <c r="AM546" s="266"/>
      <c r="AO546" s="282" t="s">
        <v>2403</v>
      </c>
      <c r="AP546" s="266" t="s">
        <v>2404</v>
      </c>
      <c r="AR546" s="484" t="str">
        <f t="shared" si="115"/>
        <v>7-2</v>
      </c>
      <c r="AS546" s="486" t="str">
        <f t="shared" si="116"/>
        <v/>
      </c>
      <c r="AT546" s="488" t="str">
        <f t="shared" si="117"/>
        <v/>
      </c>
      <c r="AU546" s="490" t="str">
        <f t="shared" si="118"/>
        <v/>
      </c>
      <c r="AV546" s="492" t="str">
        <f t="shared" si="119"/>
        <v/>
      </c>
      <c r="AW546" s="494" t="str">
        <f t="shared" si="120"/>
        <v/>
      </c>
      <c r="AX546" s="515" t="str">
        <f>IFERROR(VLOOKUP(功能_33[[#This Row],[功能代號]],SIT_FT_2021tmp!D:D,1,FALSE),"")</f>
        <v/>
      </c>
      <c r="AY546" s="589">
        <v>44603</v>
      </c>
      <c r="BA546" s="515" t="s">
        <v>2453</v>
      </c>
      <c r="BB546" s="266" t="s">
        <v>2453</v>
      </c>
      <c r="BC546" s="596"/>
      <c r="BD546" s="266" t="str">
        <f t="shared" si="111"/>
        <v/>
      </c>
      <c r="BE546" s="266" t="str">
        <f t="shared" si="112"/>
        <v/>
      </c>
      <c r="BF546" s="266" t="str">
        <f t="shared" si="113"/>
        <v/>
      </c>
      <c r="BG546" s="266" t="str">
        <f t="shared" si="114"/>
        <v>7-2</v>
      </c>
    </row>
    <row r="547" spans="1:60" ht="81" x14ac:dyDescent="0.3">
      <c r="C547" s="266" t="s">
        <v>71</v>
      </c>
      <c r="D547" s="257" t="s">
        <v>2471</v>
      </c>
      <c r="E547" s="265" t="s">
        <v>1355</v>
      </c>
      <c r="F547" s="266" t="s">
        <v>1356</v>
      </c>
      <c r="G547" s="266" t="s">
        <v>1342</v>
      </c>
      <c r="H547" s="265" t="s">
        <v>452</v>
      </c>
      <c r="I547" s="265" t="s">
        <v>452</v>
      </c>
      <c r="J547" s="272" t="s">
        <v>2842</v>
      </c>
      <c r="K547" s="272"/>
      <c r="L547" s="273">
        <v>44589</v>
      </c>
      <c r="M547" s="265"/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e">
        <f>VLOOKUP(功能_33[[#This Row],[功能代號]],#REF!,4,FALSE)</f>
        <v>#REF!</v>
      </c>
      <c r="R547" s="265" t="e">
        <f>VLOOKUP(功能_33[[#This Row],[功能代號]],#REF!,3,FALSE)</f>
        <v>#REF!</v>
      </c>
      <c r="S547" s="252" t="s">
        <v>2679</v>
      </c>
      <c r="W547" s="265"/>
      <c r="Y547" s="265"/>
      <c r="Z547" s="265"/>
      <c r="AA547" s="266" t="e">
        <f>VLOOKUP(功能_33[[#This Row],[User]],SKL放款!A:G,7,FALSE)</f>
        <v>#REF!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>
        <v>44546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2405</v>
      </c>
      <c r="AP547" s="206" t="s">
        <v>2406</v>
      </c>
      <c r="AR547" s="484" t="str">
        <f t="shared" si="115"/>
        <v>7-2</v>
      </c>
      <c r="AS547" s="486" t="str">
        <f t="shared" si="116"/>
        <v/>
      </c>
      <c r="AT547" s="488" t="str">
        <f t="shared" si="117"/>
        <v/>
      </c>
      <c r="AU547" s="490" t="str">
        <f t="shared" si="118"/>
        <v/>
      </c>
      <c r="AV547" s="492" t="str">
        <f t="shared" si="119"/>
        <v/>
      </c>
      <c r="AW547" s="494" t="str">
        <f t="shared" si="120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1"/>
        <v/>
      </c>
      <c r="BE547" s="266" t="str">
        <f t="shared" si="112"/>
        <v/>
      </c>
      <c r="BF547" s="266" t="str">
        <f t="shared" si="113"/>
        <v/>
      </c>
      <c r="BG547" s="266" t="str">
        <f t="shared" si="114"/>
        <v>7-2</v>
      </c>
    </row>
    <row r="548" spans="1:60" ht="94.5" x14ac:dyDescent="0.3">
      <c r="C548" s="266" t="s">
        <v>71</v>
      </c>
      <c r="D548" s="257" t="s">
        <v>2471</v>
      </c>
      <c r="E548" s="265" t="s">
        <v>1357</v>
      </c>
      <c r="F548" s="266" t="s">
        <v>1358</v>
      </c>
      <c r="G548" s="266" t="s">
        <v>1342</v>
      </c>
      <c r="H548" s="265" t="s">
        <v>452</v>
      </c>
      <c r="I548" s="265" t="s">
        <v>452</v>
      </c>
      <c r="J548" s="272" t="s">
        <v>2842</v>
      </c>
      <c r="K548" s="272"/>
      <c r="L548" s="273">
        <v>44589</v>
      </c>
      <c r="M548" s="265"/>
      <c r="N548" s="207">
        <v>44530</v>
      </c>
      <c r="O548" s="207">
        <v>44530</v>
      </c>
      <c r="P548" s="215">
        <v>44546</v>
      </c>
      <c r="Q548" s="265" t="e">
        <f>VLOOKUP(功能_33[[#This Row],[功能代號]],#REF!,4,FALSE)</f>
        <v>#REF!</v>
      </c>
      <c r="R548" s="265" t="e">
        <f>VLOOKUP(功能_33[[#This Row],[功能代號]],#REF!,3,FALSE)</f>
        <v>#REF!</v>
      </c>
      <c r="S548" s="252" t="s">
        <v>2764</v>
      </c>
      <c r="W548" s="265"/>
      <c r="Y548" s="265"/>
      <c r="Z548" s="265"/>
      <c r="AA548" s="266" t="e">
        <f>VLOOKUP(功能_33[[#This Row],[User]],SKL放款!A:G,7,FALSE)</f>
        <v>#REF!</v>
      </c>
      <c r="AB548" s="215">
        <v>44546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2407</v>
      </c>
      <c r="AP548" s="206" t="s">
        <v>2408</v>
      </c>
      <c r="AR548" s="484" t="str">
        <f t="shared" si="115"/>
        <v>7-2</v>
      </c>
      <c r="AS548" s="486" t="str">
        <f t="shared" si="116"/>
        <v/>
      </c>
      <c r="AT548" s="488" t="str">
        <f t="shared" si="117"/>
        <v/>
      </c>
      <c r="AU548" s="490" t="str">
        <f t="shared" si="118"/>
        <v/>
      </c>
      <c r="AV548" s="492" t="str">
        <f t="shared" si="119"/>
        <v/>
      </c>
      <c r="AW548" s="494" t="str">
        <f t="shared" si="120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1"/>
        <v/>
      </c>
      <c r="BE548" s="266" t="str">
        <f t="shared" si="112"/>
        <v/>
      </c>
      <c r="BF548" s="266" t="str">
        <f t="shared" si="113"/>
        <v/>
      </c>
      <c r="BG548" s="266" t="str">
        <f t="shared" si="114"/>
        <v>7-2</v>
      </c>
    </row>
    <row r="549" spans="1:60" ht="13.5" x14ac:dyDescent="0.3">
      <c r="A549" s="536"/>
      <c r="B549" s="361"/>
      <c r="C549" s="266" t="s">
        <v>71</v>
      </c>
      <c r="D549" s="257" t="s">
        <v>2495</v>
      </c>
      <c r="E549" s="265" t="s">
        <v>3171</v>
      </c>
      <c r="F549" s="638" t="s">
        <v>3173</v>
      </c>
      <c r="G549" s="266" t="s">
        <v>1361</v>
      </c>
      <c r="H549" s="265" t="s">
        <v>110</v>
      </c>
      <c r="I549" s="265" t="s">
        <v>176</v>
      </c>
      <c r="J549" s="272" t="s">
        <v>2756</v>
      </c>
      <c r="K549" s="272"/>
      <c r="L549" s="273">
        <v>44571</v>
      </c>
      <c r="M549" s="273">
        <v>44568</v>
      </c>
      <c r="N549" s="273">
        <v>44524</v>
      </c>
      <c r="O549" s="273">
        <v>44526</v>
      </c>
      <c r="P549" s="273">
        <v>44536</v>
      </c>
      <c r="Q549" s="265" t="s">
        <v>4</v>
      </c>
      <c r="R549" s="265" t="s">
        <v>19</v>
      </c>
      <c r="W549" s="265"/>
      <c r="Y549" s="265"/>
      <c r="Z549" s="265"/>
      <c r="AA549" s="266" t="str">
        <f>VLOOKUP(功能_33[[#This Row],[User]],SKL放款!A:G,7,FALSE)</f>
        <v>放款審查課</v>
      </c>
      <c r="AB549" s="273">
        <v>44533</v>
      </c>
      <c r="AC549" s="273" t="s">
        <v>2557</v>
      </c>
      <c r="AD549" s="273">
        <v>44524</v>
      </c>
      <c r="AE549" s="273">
        <v>44526</v>
      </c>
      <c r="AF549" s="209">
        <v>44544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44526</v>
      </c>
      <c r="AK549" s="273"/>
      <c r="AL549" s="273"/>
      <c r="AM549" s="266"/>
      <c r="AO549" s="265" t="s">
        <v>163</v>
      </c>
      <c r="AR549" s="484" t="str">
        <f t="shared" ref="AR549:AR550" si="121">IF(COUNTA(AF549)=1,LEFT(D549,3),"")</f>
        <v>7-1</v>
      </c>
      <c r="AS549" s="486" t="str">
        <f t="shared" ref="AS549:AS550" si="122">IF(AND(COUNTA(O549)=1,COUNTA(P549)=1,COUNTA(AB549)=1,COUNTA(AE549)=1,COUNTA(AF549)=0),LEFT(D549,3),"")</f>
        <v/>
      </c>
      <c r="AT549" s="488" t="str">
        <f t="shared" ref="AT549:AT550" si="123">IF(AND(COUNTA(O549)=1,COUNTA(P549)=1,COUNTA(AB549)=1,COUNTA(AE549)=0,COUNTA(AF549)=0),LEFT(D549,3),"")</f>
        <v/>
      </c>
      <c r="AU549" s="490" t="str">
        <f t="shared" ref="AU549:AU550" si="124">IF(AND(COUNTA(P549)=0,COUNTA(AB549)=1),LEFT(D549,3),"")</f>
        <v/>
      </c>
      <c r="AV549" s="492" t="str">
        <f t="shared" ref="AV549:AV550" si="125">IF(AND(COUNTA(P549)=1,COUNTA(AB549)=0),LEFT(D549,3),"")</f>
        <v/>
      </c>
      <c r="AW549" s="494" t="str">
        <f t="shared" ref="AW549:AW550" si="126">IF(AND(COUNTA(P549)=0,COUNTA(AB549)=0),LEFT(D549,3),"")</f>
        <v/>
      </c>
      <c r="AX549" s="515" t="str">
        <f>IFERROR(VLOOKUP(功能_33[[#This Row],[功能代號]],SIT_FT_2021tmp!D:D,1,FALSE),"")</f>
        <v/>
      </c>
      <c r="AY549" s="589">
        <v>44589</v>
      </c>
      <c r="BA549" s="515" t="s">
        <v>2453</v>
      </c>
      <c r="BB549" s="266" t="s">
        <v>2453</v>
      </c>
      <c r="BC549" s="595" t="s">
        <v>3193</v>
      </c>
      <c r="BD549" s="266" t="str">
        <f t="shared" ref="BD549:BD550" si="127">IF(AND(COUNTIF(AX549,"&gt;&lt;0")=1,COUNTA(M549)=1),LEFT(D549,3),"")</f>
        <v/>
      </c>
      <c r="BE549" s="266" t="str">
        <f t="shared" ref="BE549:BE550" si="128">IF(AND(COUNTIF(AX549,"&gt;&lt;")=1,COUNTA(M549)=0),LEFT(D549,3),"")</f>
        <v/>
      </c>
      <c r="BF549" s="266" t="str">
        <f t="shared" ref="BF549:BF550" si="129">IF(AND(COUNTIF(AX549,"&gt;&lt;0")=0,COUNTA(M549)=1),LEFT(D549,3),"")</f>
        <v>7-1</v>
      </c>
      <c r="BG549" s="266" t="str">
        <f t="shared" ref="BG549:BG550" si="130">IF(AND(COUNTIF(AX549,"&gt;&lt;0")=0,COUNTA(M549)=0),LEFT(D549,3),"")</f>
        <v/>
      </c>
    </row>
    <row r="550" spans="1:60" ht="13.5" x14ac:dyDescent="0.3">
      <c r="A550" s="536"/>
      <c r="B550" s="361"/>
      <c r="C550" s="266" t="s">
        <v>71</v>
      </c>
      <c r="D550" s="257" t="s">
        <v>2495</v>
      </c>
      <c r="E550" s="265" t="s">
        <v>3172</v>
      </c>
      <c r="F550" s="258" t="s">
        <v>3174</v>
      </c>
      <c r="G550" s="266" t="s">
        <v>1361</v>
      </c>
      <c r="H550" s="265" t="s">
        <v>110</v>
      </c>
      <c r="I550" s="265" t="s">
        <v>176</v>
      </c>
      <c r="J550" s="272" t="s">
        <v>2756</v>
      </c>
      <c r="K550" s="272"/>
      <c r="L550" s="273">
        <v>44571</v>
      </c>
      <c r="M550" s="273">
        <v>44568</v>
      </c>
      <c r="N550" s="273">
        <v>44524</v>
      </c>
      <c r="O550" s="273">
        <v>44526</v>
      </c>
      <c r="P550" s="273">
        <v>44536</v>
      </c>
      <c r="Q550" s="265" t="s">
        <v>4</v>
      </c>
      <c r="R550" s="265" t="s">
        <v>19</v>
      </c>
      <c r="W550" s="265"/>
      <c r="Y550" s="265"/>
      <c r="Z550" s="265"/>
      <c r="AA550" s="266" t="str">
        <f>VLOOKUP(功能_33[[#This Row],[User]],SKL放款!A:G,7,FALSE)</f>
        <v>放款審查課</v>
      </c>
      <c r="AB550" s="273">
        <v>44533</v>
      </c>
      <c r="AC550" s="273" t="s">
        <v>2557</v>
      </c>
      <c r="AD550" s="273">
        <v>44524</v>
      </c>
      <c r="AE550" s="273">
        <v>44526</v>
      </c>
      <c r="AF550" s="209">
        <v>44544</v>
      </c>
      <c r="AG550" s="273"/>
      <c r="AH550" s="273"/>
      <c r="AI550" s="273"/>
      <c r="AJ550" s="273">
        <f>IFERROR(IF(VLOOKUP(功能_33[[#This Row],[功能代號]],E:T,11,FALSE)=0,"",VLOOKUP(功能_33[[#This Row],[功能代號]],E:T,11,FALSE)),"")</f>
        <v>44526</v>
      </c>
      <c r="AK550" s="273"/>
      <c r="AL550" s="273"/>
      <c r="AM550" s="266"/>
      <c r="AO550" s="265" t="s">
        <v>163</v>
      </c>
      <c r="AR550" s="484" t="str">
        <f t="shared" si="121"/>
        <v>7-1</v>
      </c>
      <c r="AS550" s="486" t="str">
        <f t="shared" si="122"/>
        <v/>
      </c>
      <c r="AT550" s="488" t="str">
        <f t="shared" si="123"/>
        <v/>
      </c>
      <c r="AU550" s="490" t="str">
        <f t="shared" si="124"/>
        <v/>
      </c>
      <c r="AV550" s="492" t="str">
        <f t="shared" si="125"/>
        <v/>
      </c>
      <c r="AW550" s="494" t="str">
        <f t="shared" si="126"/>
        <v/>
      </c>
      <c r="AX550" s="515" t="str">
        <f>IFERROR(VLOOKUP(功能_33[[#This Row],[功能代號]],SIT_FT_2021tmp!D:D,1,FALSE),"")</f>
        <v/>
      </c>
      <c r="AY550" s="589">
        <v>44589</v>
      </c>
      <c r="BA550" s="515" t="s">
        <v>2453</v>
      </c>
      <c r="BB550" s="266" t="s">
        <v>2453</v>
      </c>
      <c r="BC550" s="595" t="s">
        <v>3194</v>
      </c>
      <c r="BD550" s="266" t="str">
        <f t="shared" si="127"/>
        <v/>
      </c>
      <c r="BE550" s="266" t="str">
        <f t="shared" si="128"/>
        <v/>
      </c>
      <c r="BF550" s="266" t="str">
        <f t="shared" si="129"/>
        <v>7-1</v>
      </c>
      <c r="BG550" s="266" t="str">
        <f t="shared" si="130"/>
        <v/>
      </c>
    </row>
    <row r="551" spans="1:60" ht="13.5" x14ac:dyDescent="0.3">
      <c r="C551" s="266" t="s">
        <v>71</v>
      </c>
      <c r="D551" s="257" t="s">
        <v>2495</v>
      </c>
      <c r="E551" s="265" t="s">
        <v>1359</v>
      </c>
      <c r="F551" s="258" t="s">
        <v>1360</v>
      </c>
      <c r="G551" s="266" t="s">
        <v>1361</v>
      </c>
      <c r="H551" s="265" t="s">
        <v>110</v>
      </c>
      <c r="I551" s="265" t="s">
        <v>176</v>
      </c>
      <c r="J551" s="272" t="s">
        <v>2756</v>
      </c>
      <c r="K551" s="272"/>
      <c r="L551" s="273">
        <v>44571</v>
      </c>
      <c r="M551" s="273">
        <v>44568</v>
      </c>
      <c r="N551" s="273">
        <v>44524</v>
      </c>
      <c r="O551" s="273">
        <v>44526</v>
      </c>
      <c r="P551" s="273">
        <v>44536</v>
      </c>
      <c r="Q551" s="265" t="s">
        <v>4</v>
      </c>
      <c r="R551" s="265" t="s">
        <v>19</v>
      </c>
      <c r="W551" s="265"/>
      <c r="Y551" s="265"/>
      <c r="Z551" s="265"/>
      <c r="AA551" s="266" t="str">
        <f>VLOOKUP(功能_33[[#This Row],[User]],SKL放款!A:G,7,FALSE)</f>
        <v>放款審查課</v>
      </c>
      <c r="AB551" s="273">
        <v>44533</v>
      </c>
      <c r="AC551" s="273" t="s">
        <v>2557</v>
      </c>
      <c r="AD551" s="273">
        <v>44524</v>
      </c>
      <c r="AE551" s="273">
        <v>44526</v>
      </c>
      <c r="AF551" s="209">
        <v>44544</v>
      </c>
      <c r="AG551" s="273"/>
      <c r="AH551" s="273"/>
      <c r="AI551" s="273"/>
      <c r="AJ551" s="273">
        <f>IFERROR(IF(VLOOKUP(功能_33[[#This Row],[功能代號]],E:T,11,FALSE)=0,"",VLOOKUP(功能_33[[#This Row],[功能代號]],E:T,11,FALSE)),"")</f>
        <v>44526</v>
      </c>
      <c r="AK551" s="273"/>
      <c r="AL551" s="273"/>
      <c r="AM551" s="266"/>
      <c r="AO551" s="265" t="s">
        <v>163</v>
      </c>
      <c r="AR551" s="484" t="str">
        <f t="shared" si="115"/>
        <v>7-1</v>
      </c>
      <c r="AS551" s="486" t="str">
        <f t="shared" si="116"/>
        <v/>
      </c>
      <c r="AT551" s="488" t="str">
        <f t="shared" si="117"/>
        <v/>
      </c>
      <c r="AU551" s="490" t="str">
        <f t="shared" si="118"/>
        <v/>
      </c>
      <c r="AV551" s="492" t="str">
        <f t="shared" si="119"/>
        <v/>
      </c>
      <c r="AW551" s="494" t="str">
        <f t="shared" si="120"/>
        <v/>
      </c>
      <c r="AX551" s="515" t="str">
        <f>IFERROR(VLOOKUP(功能_33[[#This Row],[功能代號]],SIT_FT_2021tmp!D:D,1,FALSE),"")</f>
        <v/>
      </c>
      <c r="AY551" s="589">
        <v>44589</v>
      </c>
      <c r="BA551" s="515" t="s">
        <v>2453</v>
      </c>
      <c r="BB551" s="266" t="s">
        <v>2453</v>
      </c>
      <c r="BC551" s="595" t="s">
        <v>3158</v>
      </c>
      <c r="BD551" s="266" t="str">
        <f t="shared" si="111"/>
        <v/>
      </c>
      <c r="BE551" s="266" t="str">
        <f t="shared" si="112"/>
        <v/>
      </c>
      <c r="BF551" s="266" t="str">
        <f t="shared" si="113"/>
        <v>7-1</v>
      </c>
      <c r="BG551" s="266" t="str">
        <f t="shared" si="114"/>
        <v/>
      </c>
    </row>
    <row r="552" spans="1:60" ht="13.5" x14ac:dyDescent="0.3">
      <c r="C552" s="266" t="s">
        <v>2498</v>
      </c>
      <c r="D552" s="266" t="s">
        <v>2567</v>
      </c>
      <c r="E552" s="265" t="s">
        <v>1362</v>
      </c>
      <c r="F552" s="258" t="s">
        <v>1363</v>
      </c>
      <c r="G552" s="258" t="s">
        <v>1364</v>
      </c>
      <c r="H552" s="265" t="s">
        <v>110</v>
      </c>
      <c r="I552" s="265" t="s">
        <v>110</v>
      </c>
      <c r="J552" s="272" t="s">
        <v>2802</v>
      </c>
      <c r="K552" s="272"/>
      <c r="L552" s="273">
        <v>44582</v>
      </c>
      <c r="M552" s="265"/>
      <c r="N552" s="273">
        <v>44533</v>
      </c>
      <c r="O552" s="273">
        <v>44533</v>
      </c>
      <c r="P552" s="273">
        <v>44545</v>
      </c>
      <c r="Q552" s="265" t="s">
        <v>1</v>
      </c>
      <c r="R552" s="265" t="s">
        <v>2801</v>
      </c>
      <c r="W552" s="265"/>
      <c r="Y552" s="265"/>
      <c r="Z552" s="265"/>
      <c r="AA552" s="266" t="str">
        <f>VLOOKUP(功能_33[[#This Row],[User]],SKL放款!A:G,7,FALSE)</f>
        <v>放款服務課</v>
      </c>
      <c r="AB552" s="273">
        <v>44545</v>
      </c>
      <c r="AC552" s="273" t="s">
        <v>2557</v>
      </c>
      <c r="AD552" s="259">
        <v>44543</v>
      </c>
      <c r="AE552" s="273">
        <v>44543</v>
      </c>
      <c r="AF552" s="209">
        <v>44545</v>
      </c>
      <c r="AG552" s="260"/>
      <c r="AH552" s="260"/>
      <c r="AI552" s="260"/>
      <c r="AJ552" s="260">
        <f>IFERROR(IF(VLOOKUP(功能_33[[#This Row],[功能代號]],E:T,11,FALSE)=0,"",VLOOKUP(功能_33[[#This Row],[功能代號]],E:T,11,FALSE)),"")</f>
        <v>44533</v>
      </c>
      <c r="AK552" s="260"/>
      <c r="AL552" s="260"/>
      <c r="AM552" s="266"/>
      <c r="AO552" s="265" t="s">
        <v>2604</v>
      </c>
      <c r="AR552" s="484" t="str">
        <f t="shared" si="115"/>
        <v>LC.</v>
      </c>
      <c r="AS552" s="486" t="str">
        <f t="shared" si="116"/>
        <v/>
      </c>
      <c r="AT552" s="488" t="str">
        <f t="shared" si="117"/>
        <v/>
      </c>
      <c r="AU552" s="490" t="str">
        <f t="shared" si="118"/>
        <v/>
      </c>
      <c r="AV552" s="492" t="str">
        <f t="shared" si="119"/>
        <v/>
      </c>
      <c r="AW552" s="494" t="str">
        <f t="shared" si="120"/>
        <v/>
      </c>
      <c r="AX552" s="515" t="str">
        <f>IFERROR(VLOOKUP(功能_33[[#This Row],[功能代號]],SIT_FT_2021tmp!D:D,1,FALSE),"")</f>
        <v>LC001</v>
      </c>
      <c r="AY552" s="589">
        <v>44547</v>
      </c>
      <c r="AZ552" s="589">
        <v>44547</v>
      </c>
      <c r="BA552" s="515" t="s">
        <v>3080</v>
      </c>
      <c r="BB552" s="266" t="s">
        <v>3016</v>
      </c>
      <c r="BC552" s="596"/>
      <c r="BD552" s="265" t="str">
        <f t="shared" si="111"/>
        <v/>
      </c>
      <c r="BE552" s="265" t="str">
        <f t="shared" si="112"/>
        <v>LC.</v>
      </c>
      <c r="BF552" s="265" t="str">
        <f t="shared" si="113"/>
        <v/>
      </c>
      <c r="BG552" s="265" t="str">
        <f t="shared" si="114"/>
        <v/>
      </c>
    </row>
    <row r="553" spans="1:60" ht="13.5" x14ac:dyDescent="0.3">
      <c r="C553" s="266" t="s">
        <v>2498</v>
      </c>
      <c r="D553" s="266" t="s">
        <v>2567</v>
      </c>
      <c r="E553" s="265" t="s">
        <v>1365</v>
      </c>
      <c r="F553" s="258" t="s">
        <v>1366</v>
      </c>
      <c r="G553" s="258" t="s">
        <v>1367</v>
      </c>
      <c r="H553" s="265" t="s">
        <v>110</v>
      </c>
      <c r="I553" s="265" t="s">
        <v>110</v>
      </c>
      <c r="J553" s="272" t="s">
        <v>2802</v>
      </c>
      <c r="K553" s="272"/>
      <c r="L553" s="273">
        <v>44582</v>
      </c>
      <c r="M553" s="265"/>
      <c r="N553" s="273">
        <v>44533</v>
      </c>
      <c r="O553" s="273">
        <v>44533</v>
      </c>
      <c r="P553" s="273">
        <v>44545</v>
      </c>
      <c r="Q553" s="265" t="s">
        <v>1</v>
      </c>
      <c r="R553" s="265" t="s">
        <v>2801</v>
      </c>
      <c r="W553" s="265"/>
      <c r="Y553" s="265"/>
      <c r="Z553" s="265"/>
      <c r="AA553" s="266" t="str">
        <f>VLOOKUP(功能_33[[#This Row],[User]],SKL放款!A:G,7,FALSE)</f>
        <v>放款服務課</v>
      </c>
      <c r="AB553" s="273">
        <v>44545</v>
      </c>
      <c r="AC553" s="273" t="s">
        <v>2557</v>
      </c>
      <c r="AD553" s="259">
        <v>44543</v>
      </c>
      <c r="AE553" s="273">
        <v>44543</v>
      </c>
      <c r="AF553" s="209">
        <v>44545</v>
      </c>
      <c r="AG553" s="260"/>
      <c r="AH553" s="260"/>
      <c r="AI553" s="260"/>
      <c r="AJ553" s="260">
        <f>IFERROR(IF(VLOOKUP(功能_33[[#This Row],[功能代號]],E:T,11,FALSE)=0,"",VLOOKUP(功能_33[[#This Row],[功能代號]],E:T,11,FALSE)),"")</f>
        <v>44533</v>
      </c>
      <c r="AK553" s="260"/>
      <c r="AL553" s="260"/>
      <c r="AM553" s="266"/>
      <c r="AO553" s="265" t="s">
        <v>2604</v>
      </c>
      <c r="AR553" s="484" t="str">
        <f t="shared" si="115"/>
        <v>LC.</v>
      </c>
      <c r="AS553" s="486" t="str">
        <f t="shared" si="116"/>
        <v/>
      </c>
      <c r="AT553" s="488" t="str">
        <f t="shared" si="117"/>
        <v/>
      </c>
      <c r="AU553" s="490" t="str">
        <f t="shared" si="118"/>
        <v/>
      </c>
      <c r="AV553" s="492" t="str">
        <f t="shared" si="119"/>
        <v/>
      </c>
      <c r="AW553" s="494" t="str">
        <f t="shared" si="120"/>
        <v/>
      </c>
      <c r="AX553" s="515" t="str">
        <f>IFERROR(VLOOKUP(功能_33[[#This Row],[功能代號]],SIT_FT_2021tmp!D:D,1,FALSE),"")</f>
        <v>LC002</v>
      </c>
      <c r="AY553" s="589">
        <v>44547</v>
      </c>
      <c r="AZ553" s="589">
        <v>44547</v>
      </c>
      <c r="BA553" s="515" t="s">
        <v>3080</v>
      </c>
      <c r="BB553" s="266" t="s">
        <v>3016</v>
      </c>
      <c r="BC553" s="596"/>
      <c r="BD553" s="265" t="str">
        <f t="shared" si="111"/>
        <v/>
      </c>
      <c r="BE553" s="265" t="str">
        <f t="shared" si="112"/>
        <v>LC.</v>
      </c>
      <c r="BF553" s="265" t="str">
        <f t="shared" si="113"/>
        <v/>
      </c>
      <c r="BG553" s="265" t="str">
        <f t="shared" si="114"/>
        <v/>
      </c>
    </row>
    <row r="554" spans="1:60" ht="13.5" x14ac:dyDescent="0.3">
      <c r="C554" s="266" t="s">
        <v>2498</v>
      </c>
      <c r="D554" s="266" t="s">
        <v>2567</v>
      </c>
      <c r="E554" s="265" t="s">
        <v>1368</v>
      </c>
      <c r="F554" s="258" t="s">
        <v>1369</v>
      </c>
      <c r="G554" s="258" t="s">
        <v>1370</v>
      </c>
      <c r="H554" s="265" t="s">
        <v>110</v>
      </c>
      <c r="I554" s="265" t="s">
        <v>110</v>
      </c>
      <c r="J554" s="272" t="s">
        <v>2802</v>
      </c>
      <c r="K554" s="272"/>
      <c r="L554" s="273">
        <v>44582</v>
      </c>
      <c r="M554" s="265"/>
      <c r="N554" s="273">
        <v>44533</v>
      </c>
      <c r="O554" s="273">
        <v>44533</v>
      </c>
      <c r="P554" s="273">
        <v>44545</v>
      </c>
      <c r="Q554" s="265" t="s">
        <v>1</v>
      </c>
      <c r="R554" s="265" t="s">
        <v>2801</v>
      </c>
      <c r="W554" s="265"/>
      <c r="Y554" s="265"/>
      <c r="Z554" s="265"/>
      <c r="AA554" s="266" t="str">
        <f>VLOOKUP(功能_33[[#This Row],[User]],SKL放款!A:G,7,FALSE)</f>
        <v>放款服務課</v>
      </c>
      <c r="AB554" s="273">
        <v>44545</v>
      </c>
      <c r="AC554" s="273" t="s">
        <v>2394</v>
      </c>
      <c r="AD554" s="259">
        <v>44543</v>
      </c>
      <c r="AE554" s="273">
        <v>44543</v>
      </c>
      <c r="AF554" s="209">
        <v>44545</v>
      </c>
      <c r="AG554" s="260"/>
      <c r="AH554" s="260"/>
      <c r="AI554" s="260"/>
      <c r="AJ554" s="260">
        <f>IFERROR(IF(VLOOKUP(功能_33[[#This Row],[功能代號]],E:T,11,FALSE)=0,"",VLOOKUP(功能_33[[#This Row],[功能代號]],E:T,11,FALSE)),"")</f>
        <v>44533</v>
      </c>
      <c r="AK554" s="260"/>
      <c r="AL554" s="260"/>
      <c r="AM554" s="266"/>
      <c r="AO554" s="265" t="s">
        <v>2604</v>
      </c>
      <c r="AR554" s="484" t="str">
        <f t="shared" si="115"/>
        <v>LC.</v>
      </c>
      <c r="AS554" s="486" t="str">
        <f t="shared" si="116"/>
        <v/>
      </c>
      <c r="AT554" s="488" t="str">
        <f t="shared" si="117"/>
        <v/>
      </c>
      <c r="AU554" s="490" t="str">
        <f t="shared" si="118"/>
        <v/>
      </c>
      <c r="AV554" s="492" t="str">
        <f t="shared" si="119"/>
        <v/>
      </c>
      <c r="AW554" s="494" t="str">
        <f t="shared" si="120"/>
        <v/>
      </c>
      <c r="AX554" s="515" t="str">
        <f>IFERROR(VLOOKUP(功能_33[[#This Row],[功能代號]],SIT_FT_2021tmp!D:D,1,FALSE),"")</f>
        <v>LC003</v>
      </c>
      <c r="AY554" s="589">
        <v>44560</v>
      </c>
      <c r="AZ554" s="589">
        <v>44560</v>
      </c>
      <c r="BA554" s="515" t="s">
        <v>3080</v>
      </c>
      <c r="BB554" s="266" t="s">
        <v>3017</v>
      </c>
      <c r="BC554" s="596"/>
      <c r="BD554" s="265" t="str">
        <f t="shared" si="111"/>
        <v/>
      </c>
      <c r="BE554" s="265" t="str">
        <f t="shared" si="112"/>
        <v>LC.</v>
      </c>
      <c r="BF554" s="265" t="str">
        <f t="shared" si="113"/>
        <v/>
      </c>
      <c r="BG554" s="265" t="str">
        <f t="shared" si="114"/>
        <v/>
      </c>
    </row>
    <row r="555" spans="1:60" ht="13.5" x14ac:dyDescent="0.3">
      <c r="C555" s="266" t="s">
        <v>2498</v>
      </c>
      <c r="D555" s="266" t="s">
        <v>2567</v>
      </c>
      <c r="E555" s="265" t="s">
        <v>1371</v>
      </c>
      <c r="F555" s="258" t="s">
        <v>1372</v>
      </c>
      <c r="G555" s="258" t="s">
        <v>1367</v>
      </c>
      <c r="H555" s="265" t="s">
        <v>110</v>
      </c>
      <c r="I555" s="265" t="s">
        <v>110</v>
      </c>
      <c r="J555" s="272" t="s">
        <v>2802</v>
      </c>
      <c r="K555" s="272"/>
      <c r="L555" s="273">
        <v>44582</v>
      </c>
      <c r="M555" s="265"/>
      <c r="N555" s="209">
        <v>44533</v>
      </c>
      <c r="O555" s="273">
        <v>44533</v>
      </c>
      <c r="P555" s="273">
        <v>44545</v>
      </c>
      <c r="Q555" s="265" t="s">
        <v>1</v>
      </c>
      <c r="R555" s="265" t="s">
        <v>2801</v>
      </c>
      <c r="W555" s="265"/>
      <c r="Y555" s="265"/>
      <c r="Z555" s="265"/>
      <c r="AA555" s="266" t="str">
        <f>VLOOKUP(功能_33[[#This Row],[User]],SKL放款!A:G,7,FALSE)</f>
        <v>放款服務課</v>
      </c>
      <c r="AB555" s="273">
        <v>44545</v>
      </c>
      <c r="AC555" s="273" t="s">
        <v>2557</v>
      </c>
      <c r="AD555" s="259">
        <v>44543</v>
      </c>
      <c r="AE555" s="273">
        <v>44543</v>
      </c>
      <c r="AF555" s="209">
        <v>44545</v>
      </c>
      <c r="AG555" s="260"/>
      <c r="AH555" s="260"/>
      <c r="AI555" s="260"/>
      <c r="AJ555" s="260">
        <f>IFERROR(IF(VLOOKUP(功能_33[[#This Row],[功能代號]],E:T,11,FALSE)=0,"",VLOOKUP(功能_33[[#This Row],[功能代號]],E:T,11,FALSE)),"")</f>
        <v>44533</v>
      </c>
      <c r="AK555" s="260"/>
      <c r="AL555" s="260"/>
      <c r="AM555" s="266"/>
      <c r="AO555" s="265" t="s">
        <v>2604</v>
      </c>
      <c r="AR555" s="484" t="str">
        <f t="shared" si="115"/>
        <v>LC.</v>
      </c>
      <c r="AS555" s="486" t="str">
        <f t="shared" si="116"/>
        <v/>
      </c>
      <c r="AT555" s="488" t="str">
        <f t="shared" si="117"/>
        <v/>
      </c>
      <c r="AU555" s="490" t="str">
        <f t="shared" si="118"/>
        <v/>
      </c>
      <c r="AV555" s="492" t="str">
        <f t="shared" si="119"/>
        <v/>
      </c>
      <c r="AW555" s="494" t="str">
        <f t="shared" si="120"/>
        <v/>
      </c>
      <c r="AX555" s="515" t="str">
        <f>IFERROR(VLOOKUP(功能_33[[#This Row],[功能代號]],SIT_FT_2021tmp!D:D,1,FALSE),"")</f>
        <v/>
      </c>
      <c r="AY555" s="589">
        <f>L555+7</f>
        <v>44589</v>
      </c>
      <c r="BA555" s="515" t="s">
        <v>2453</v>
      </c>
      <c r="BB555" s="266" t="s">
        <v>2453</v>
      </c>
      <c r="BC555" s="596"/>
      <c r="BD555" s="266" t="str">
        <f t="shared" si="111"/>
        <v/>
      </c>
      <c r="BE555" s="266" t="str">
        <f t="shared" si="112"/>
        <v/>
      </c>
      <c r="BF555" s="266" t="str">
        <f t="shared" si="113"/>
        <v/>
      </c>
      <c r="BG555" s="266" t="str">
        <f t="shared" si="114"/>
        <v>LC.</v>
      </c>
    </row>
    <row r="556" spans="1:60" ht="13.5" x14ac:dyDescent="0.3">
      <c r="C556" s="266" t="s">
        <v>2498</v>
      </c>
      <c r="D556" s="266" t="s">
        <v>2567</v>
      </c>
      <c r="E556" s="265" t="s">
        <v>1373</v>
      </c>
      <c r="F556" s="258" t="s">
        <v>1374</v>
      </c>
      <c r="G556" s="258" t="s">
        <v>1367</v>
      </c>
      <c r="H556" s="265" t="s">
        <v>110</v>
      </c>
      <c r="I556" s="265" t="s">
        <v>110</v>
      </c>
      <c r="J556" s="272" t="s">
        <v>2802</v>
      </c>
      <c r="K556" s="272"/>
      <c r="L556" s="273">
        <v>44582</v>
      </c>
      <c r="M556" s="265"/>
      <c r="N556" s="273">
        <v>44533</v>
      </c>
      <c r="O556" s="273">
        <v>44533</v>
      </c>
      <c r="P556" s="273">
        <v>44545</v>
      </c>
      <c r="Q556" s="265" t="s">
        <v>1</v>
      </c>
      <c r="R556" s="265" t="s">
        <v>2801</v>
      </c>
      <c r="W556" s="265"/>
      <c r="Y556" s="265"/>
      <c r="Z556" s="265"/>
      <c r="AA556" s="266" t="str">
        <f>VLOOKUP(功能_33[[#This Row],[User]],SKL放款!A:G,7,FALSE)</f>
        <v>放款服務課</v>
      </c>
      <c r="AB556" s="273">
        <v>44545</v>
      </c>
      <c r="AC556" s="273" t="s">
        <v>2557</v>
      </c>
      <c r="AD556" s="259">
        <v>44543</v>
      </c>
      <c r="AE556" s="273">
        <v>44543</v>
      </c>
      <c r="AF556" s="209">
        <v>44545</v>
      </c>
      <c r="AG556" s="260"/>
      <c r="AH556" s="260"/>
      <c r="AI556" s="260"/>
      <c r="AJ556" s="260">
        <f>IFERROR(IF(VLOOKUP(功能_33[[#This Row],[功能代號]],E:T,11,FALSE)=0,"",VLOOKUP(功能_33[[#This Row],[功能代號]],E:T,11,FALSE)),"")</f>
        <v>44533</v>
      </c>
      <c r="AK556" s="260"/>
      <c r="AL556" s="260"/>
      <c r="AM556" s="266"/>
      <c r="AO556" s="265" t="s">
        <v>2604</v>
      </c>
      <c r="AR556" s="484" t="str">
        <f t="shared" si="115"/>
        <v>LC.</v>
      </c>
      <c r="AS556" s="486" t="str">
        <f t="shared" si="116"/>
        <v/>
      </c>
      <c r="AT556" s="488" t="str">
        <f t="shared" si="117"/>
        <v/>
      </c>
      <c r="AU556" s="490" t="str">
        <f t="shared" si="118"/>
        <v/>
      </c>
      <c r="AV556" s="492" t="str">
        <f t="shared" si="119"/>
        <v/>
      </c>
      <c r="AW556" s="494" t="str">
        <f t="shared" si="120"/>
        <v/>
      </c>
      <c r="AX556" s="515" t="str">
        <f>IFERROR(VLOOKUP(功能_33[[#This Row],[功能代號]],SIT_FT_2021tmp!D:D,1,FALSE),"")</f>
        <v>LC005</v>
      </c>
      <c r="AY556" s="589">
        <v>44547</v>
      </c>
      <c r="AZ556" s="589">
        <v>44547</v>
      </c>
      <c r="BA556" s="515" t="s">
        <v>3080</v>
      </c>
      <c r="BB556" s="266" t="s">
        <v>3016</v>
      </c>
      <c r="BC556" s="596"/>
      <c r="BD556" s="265" t="str">
        <f t="shared" si="111"/>
        <v/>
      </c>
      <c r="BE556" s="265" t="str">
        <f t="shared" si="112"/>
        <v>LC.</v>
      </c>
      <c r="BF556" s="265" t="str">
        <f t="shared" si="113"/>
        <v/>
      </c>
      <c r="BG556" s="265" t="str">
        <f t="shared" si="114"/>
        <v/>
      </c>
    </row>
    <row r="557" spans="1:60" ht="13.5" x14ac:dyDescent="0.3">
      <c r="C557" s="266" t="s">
        <v>2498</v>
      </c>
      <c r="D557" s="266" t="s">
        <v>2567</v>
      </c>
      <c r="E557" s="265" t="s">
        <v>1375</v>
      </c>
      <c r="F557" s="258" t="s">
        <v>1376</v>
      </c>
      <c r="G557" s="258" t="s">
        <v>1364</v>
      </c>
      <c r="H557" s="265" t="s">
        <v>110</v>
      </c>
      <c r="I557" s="265" t="s">
        <v>110</v>
      </c>
      <c r="J557" s="272" t="s">
        <v>2802</v>
      </c>
      <c r="K557" s="272"/>
      <c r="L557" s="273">
        <v>44582</v>
      </c>
      <c r="M557" s="265"/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2801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2394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2604</v>
      </c>
      <c r="AR557" s="484" t="str">
        <f t="shared" si="115"/>
        <v>LC.</v>
      </c>
      <c r="AS557" s="486" t="str">
        <f t="shared" si="116"/>
        <v/>
      </c>
      <c r="AT557" s="488" t="str">
        <f t="shared" si="117"/>
        <v/>
      </c>
      <c r="AU557" s="490" t="str">
        <f t="shared" si="118"/>
        <v/>
      </c>
      <c r="AV557" s="492" t="str">
        <f t="shared" si="119"/>
        <v/>
      </c>
      <c r="AW557" s="494" t="str">
        <f t="shared" si="120"/>
        <v/>
      </c>
      <c r="AX557" s="515" t="str">
        <f>IFERROR(VLOOKUP(功能_33[[#This Row],[功能代號]],SIT_FT_2021tmp!D:D,1,FALSE),"")</f>
        <v>LC009</v>
      </c>
      <c r="AY557" s="589">
        <v>44516</v>
      </c>
      <c r="AZ557" s="589">
        <v>44516</v>
      </c>
      <c r="BA557" s="515" t="s">
        <v>3080</v>
      </c>
      <c r="BB557" s="266" t="s">
        <v>3074</v>
      </c>
      <c r="BC557" s="596"/>
      <c r="BD557" s="265" t="str">
        <f t="shared" si="111"/>
        <v/>
      </c>
      <c r="BE557" s="265" t="str">
        <f t="shared" si="112"/>
        <v>LC.</v>
      </c>
      <c r="BF557" s="265" t="str">
        <f t="shared" si="113"/>
        <v/>
      </c>
      <c r="BG557" s="265" t="str">
        <f t="shared" si="114"/>
        <v/>
      </c>
    </row>
    <row r="558" spans="1:60" ht="13.5" x14ac:dyDescent="0.3">
      <c r="C558" s="266" t="s">
        <v>2498</v>
      </c>
      <c r="D558" s="266" t="s">
        <v>2567</v>
      </c>
      <c r="E558" s="265" t="s">
        <v>1377</v>
      </c>
      <c r="F558" s="258" t="s">
        <v>1378</v>
      </c>
      <c r="G558" s="258" t="s">
        <v>1364</v>
      </c>
      <c r="H558" s="265" t="s">
        <v>110</v>
      </c>
      <c r="I558" s="265" t="s">
        <v>110</v>
      </c>
      <c r="J558" s="272" t="s">
        <v>2802</v>
      </c>
      <c r="K558" s="272"/>
      <c r="L558" s="273">
        <v>44582</v>
      </c>
      <c r="M558" s="265"/>
      <c r="N558" s="209">
        <v>44533</v>
      </c>
      <c r="O558" s="273">
        <v>44533</v>
      </c>
      <c r="P558" s="273">
        <v>44545</v>
      </c>
      <c r="Q558" s="265" t="s">
        <v>1</v>
      </c>
      <c r="R558" s="265" t="s">
        <v>2801</v>
      </c>
      <c r="W558" s="265"/>
      <c r="Y558" s="265"/>
      <c r="Z558" s="265"/>
      <c r="AA558" s="266" t="str">
        <f>VLOOKUP(功能_33[[#This Row],[User]],SKL放款!A:G,7,FALSE)</f>
        <v>放款服務課</v>
      </c>
      <c r="AB558" s="273">
        <v>44545</v>
      </c>
      <c r="AC558" s="273" t="s">
        <v>2557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44533</v>
      </c>
      <c r="AK558" s="260"/>
      <c r="AL558" s="260"/>
      <c r="AM558" s="266"/>
      <c r="AO558" s="265" t="s">
        <v>2604</v>
      </c>
      <c r="AR558" s="484" t="str">
        <f t="shared" si="115"/>
        <v>LC.</v>
      </c>
      <c r="AS558" s="486" t="str">
        <f t="shared" si="116"/>
        <v/>
      </c>
      <c r="AT558" s="488" t="str">
        <f t="shared" si="117"/>
        <v/>
      </c>
      <c r="AU558" s="490" t="str">
        <f t="shared" si="118"/>
        <v/>
      </c>
      <c r="AV558" s="492" t="str">
        <f t="shared" si="119"/>
        <v/>
      </c>
      <c r="AW558" s="494" t="str">
        <f t="shared" si="120"/>
        <v/>
      </c>
      <c r="AX558" s="515" t="str">
        <f>IFERROR(VLOOKUP(功能_33[[#This Row],[功能代號]],SIT_FT_2021tmp!D:D,1,FALSE),"")</f>
        <v/>
      </c>
      <c r="AY558" s="589">
        <f>L558+7</f>
        <v>44589</v>
      </c>
      <c r="BA558" s="515" t="s">
        <v>2453</v>
      </c>
      <c r="BB558" s="266" t="s">
        <v>2453</v>
      </c>
      <c r="BC558" s="596"/>
      <c r="BD558" s="266" t="str">
        <f t="shared" si="111"/>
        <v/>
      </c>
      <c r="BE558" s="266" t="str">
        <f t="shared" si="112"/>
        <v/>
      </c>
      <c r="BF558" s="266" t="str">
        <f t="shared" si="113"/>
        <v/>
      </c>
      <c r="BG558" s="266" t="str">
        <f t="shared" si="114"/>
        <v>LC.</v>
      </c>
    </row>
    <row r="559" spans="1:60" ht="13.5" x14ac:dyDescent="0.3">
      <c r="C559" s="266" t="s">
        <v>2498</v>
      </c>
      <c r="D559" s="266" t="s">
        <v>2567</v>
      </c>
      <c r="E559" s="265" t="s">
        <v>1379</v>
      </c>
      <c r="F559" s="258" t="s">
        <v>1380</v>
      </c>
      <c r="G559" s="258" t="s">
        <v>1364</v>
      </c>
      <c r="H559" s="265" t="s">
        <v>110</v>
      </c>
      <c r="I559" s="265" t="s">
        <v>110</v>
      </c>
      <c r="J559" s="272" t="s">
        <v>2802</v>
      </c>
      <c r="K559" s="272"/>
      <c r="L559" s="273">
        <v>44582</v>
      </c>
      <c r="M559" s="265"/>
      <c r="N559" s="273">
        <v>44533</v>
      </c>
      <c r="O559" s="273">
        <v>44533</v>
      </c>
      <c r="P559" s="273">
        <v>44545</v>
      </c>
      <c r="Q559" s="265" t="s">
        <v>1</v>
      </c>
      <c r="R559" s="265" t="s">
        <v>2801</v>
      </c>
      <c r="W559" s="265"/>
      <c r="Y559" s="265"/>
      <c r="Z559" s="265"/>
      <c r="AA559" s="266" t="str">
        <f>VLOOKUP(功能_33[[#This Row],[User]],SKL放款!A:G,7,FALSE)</f>
        <v>放款服務課</v>
      </c>
      <c r="AB559" s="273">
        <v>44545</v>
      </c>
      <c r="AC559" s="273" t="s">
        <v>2394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44533</v>
      </c>
      <c r="AK559" s="260"/>
      <c r="AL559" s="260"/>
      <c r="AM559" s="266"/>
      <c r="AO559" s="265" t="s">
        <v>2604</v>
      </c>
      <c r="AR559" s="484" t="str">
        <f t="shared" si="115"/>
        <v>LC.</v>
      </c>
      <c r="AS559" s="486" t="str">
        <f t="shared" si="116"/>
        <v/>
      </c>
      <c r="AT559" s="488" t="str">
        <f t="shared" si="117"/>
        <v/>
      </c>
      <c r="AU559" s="490" t="str">
        <f t="shared" si="118"/>
        <v/>
      </c>
      <c r="AV559" s="492" t="str">
        <f t="shared" si="119"/>
        <v/>
      </c>
      <c r="AW559" s="494" t="str">
        <f t="shared" si="120"/>
        <v/>
      </c>
      <c r="AX559" s="515" t="str">
        <f>IFERROR(VLOOKUP(功能_33[[#This Row],[功能代號]],SIT_FT_2021tmp!D:D,1,FALSE),"")</f>
        <v>LC011</v>
      </c>
      <c r="AY559" s="589">
        <v>44547</v>
      </c>
      <c r="AZ559" s="589">
        <v>44547</v>
      </c>
      <c r="BA559" s="515" t="s">
        <v>3080</v>
      </c>
      <c r="BB559" s="266" t="s">
        <v>3016</v>
      </c>
      <c r="BC559" s="596"/>
      <c r="BD559" s="265" t="str">
        <f t="shared" si="111"/>
        <v/>
      </c>
      <c r="BE559" s="265" t="str">
        <f t="shared" si="112"/>
        <v>LC.</v>
      </c>
      <c r="BF559" s="265" t="str">
        <f t="shared" si="113"/>
        <v/>
      </c>
      <c r="BG559" s="265" t="str">
        <f t="shared" si="114"/>
        <v/>
      </c>
    </row>
    <row r="560" spans="1:60" ht="13.5" x14ac:dyDescent="0.3">
      <c r="A560" s="536"/>
      <c r="B560" s="361"/>
      <c r="C560" s="266" t="s">
        <v>2498</v>
      </c>
      <c r="D560" s="266" t="s">
        <v>2567</v>
      </c>
      <c r="E560" s="265" t="s">
        <v>2780</v>
      </c>
      <c r="F560" s="258" t="s">
        <v>2781</v>
      </c>
      <c r="G560" s="258" t="s">
        <v>2789</v>
      </c>
      <c r="H560" s="265" t="s">
        <v>110</v>
      </c>
      <c r="I560" s="265" t="s">
        <v>110</v>
      </c>
      <c r="J560" s="272" t="s">
        <v>2802</v>
      </c>
      <c r="K560" s="272"/>
      <c r="L560" s="273">
        <v>44582</v>
      </c>
      <c r="M560" s="265"/>
      <c r="N560" s="273">
        <v>44533</v>
      </c>
      <c r="O560" s="273">
        <v>44545</v>
      </c>
      <c r="P560" s="273">
        <v>44545</v>
      </c>
      <c r="Q560" s="265" t="s">
        <v>1</v>
      </c>
      <c r="R560" s="265" t="s">
        <v>2801</v>
      </c>
      <c r="W560" s="265"/>
      <c r="Y560" s="265"/>
      <c r="Z560" s="265"/>
      <c r="AA560" s="361" t="str">
        <f>VLOOKUP(功能_33[[#This Row],[User]],SKL放款!A:G,7,FALSE)</f>
        <v>放款服務課</v>
      </c>
      <c r="AB560" s="273">
        <v>44545</v>
      </c>
      <c r="AC560" s="273" t="s">
        <v>2443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44545</v>
      </c>
      <c r="AK560" s="260"/>
      <c r="AL560" s="260"/>
      <c r="AM560" s="361"/>
      <c r="AO560" s="265" t="s">
        <v>2604</v>
      </c>
      <c r="AP560" s="361"/>
      <c r="AR560" s="537" t="str">
        <f t="shared" si="115"/>
        <v>LC.</v>
      </c>
      <c r="AS560" s="486" t="str">
        <f t="shared" si="116"/>
        <v/>
      </c>
      <c r="AT560" s="488" t="str">
        <f t="shared" si="117"/>
        <v/>
      </c>
      <c r="AU560" s="490" t="str">
        <f t="shared" si="118"/>
        <v/>
      </c>
      <c r="AV560" s="492" t="str">
        <f t="shared" si="119"/>
        <v/>
      </c>
      <c r="AW560" s="494" t="str">
        <f t="shared" si="120"/>
        <v/>
      </c>
      <c r="AX560" s="515" t="str">
        <f>IFERROR(VLOOKUP(功能_33[[#This Row],[功能代號]],SIT_FT_2021tmp!D:D,1,FALSE),"")</f>
        <v/>
      </c>
      <c r="AY560" s="589">
        <f t="shared" ref="AY560:AY563" si="131">L560+7</f>
        <v>44589</v>
      </c>
      <c r="BA560" s="515" t="s">
        <v>2453</v>
      </c>
      <c r="BB560" s="266" t="s">
        <v>2453</v>
      </c>
      <c r="BC560" s="596"/>
      <c r="BD560" s="266" t="str">
        <f t="shared" si="111"/>
        <v/>
      </c>
      <c r="BE560" s="266" t="str">
        <f t="shared" si="112"/>
        <v/>
      </c>
      <c r="BF560" s="266" t="str">
        <f t="shared" si="113"/>
        <v/>
      </c>
      <c r="BG560" s="266" t="str">
        <f t="shared" si="114"/>
        <v>LC.</v>
      </c>
    </row>
    <row r="561" spans="1:60" ht="13.5" x14ac:dyDescent="0.3">
      <c r="A561" s="536"/>
      <c r="B561" s="361"/>
      <c r="C561" s="266" t="s">
        <v>2498</v>
      </c>
      <c r="D561" s="266" t="s">
        <v>2567</v>
      </c>
      <c r="E561" s="265" t="s">
        <v>2782</v>
      </c>
      <c r="F561" s="258" t="s">
        <v>2783</v>
      </c>
      <c r="G561" s="258" t="s">
        <v>2789</v>
      </c>
      <c r="H561" s="265" t="s">
        <v>110</v>
      </c>
      <c r="I561" s="265" t="s">
        <v>110</v>
      </c>
      <c r="J561" s="272" t="s">
        <v>2802</v>
      </c>
      <c r="K561" s="272"/>
      <c r="L561" s="273">
        <v>44582</v>
      </c>
      <c r="M561" s="265"/>
      <c r="N561" s="273">
        <v>44533</v>
      </c>
      <c r="O561" s="273">
        <v>44545</v>
      </c>
      <c r="P561" s="273">
        <v>44545</v>
      </c>
      <c r="Q561" s="265" t="s">
        <v>1</v>
      </c>
      <c r="R561" s="265" t="s">
        <v>2801</v>
      </c>
      <c r="W561" s="265"/>
      <c r="Y561" s="265"/>
      <c r="Z561" s="265"/>
      <c r="AA561" s="361" t="str">
        <f>VLOOKUP(功能_33[[#This Row],[User]],SKL放款!A:G,7,FALSE)</f>
        <v>放款服務課</v>
      </c>
      <c r="AB561" s="273">
        <v>44545</v>
      </c>
      <c r="AC561" s="273" t="s">
        <v>2443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44545</v>
      </c>
      <c r="AK561" s="260"/>
      <c r="AL561" s="260"/>
      <c r="AM561" s="361"/>
      <c r="AO561" s="265" t="s">
        <v>2604</v>
      </c>
      <c r="AP561" s="361"/>
      <c r="AR561" s="537" t="str">
        <f t="shared" si="115"/>
        <v>LC.</v>
      </c>
      <c r="AS561" s="486" t="str">
        <f t="shared" si="116"/>
        <v/>
      </c>
      <c r="AT561" s="488" t="str">
        <f t="shared" si="117"/>
        <v/>
      </c>
      <c r="AU561" s="490" t="str">
        <f t="shared" si="118"/>
        <v/>
      </c>
      <c r="AV561" s="492" t="str">
        <f t="shared" si="119"/>
        <v/>
      </c>
      <c r="AW561" s="494" t="str">
        <f t="shared" si="120"/>
        <v/>
      </c>
      <c r="AX561" s="515" t="str">
        <f>IFERROR(VLOOKUP(功能_33[[#This Row],[功能代號]],SIT_FT_2021tmp!D:D,1,FALSE),"")</f>
        <v/>
      </c>
      <c r="AY561" s="589">
        <f t="shared" si="131"/>
        <v>44589</v>
      </c>
      <c r="BA561" s="515" t="s">
        <v>2453</v>
      </c>
      <c r="BB561" s="266" t="s">
        <v>2453</v>
      </c>
      <c r="BC561" s="596"/>
      <c r="BD561" s="266" t="str">
        <f t="shared" si="111"/>
        <v/>
      </c>
      <c r="BE561" s="266" t="str">
        <f t="shared" si="112"/>
        <v/>
      </c>
      <c r="BF561" s="266" t="str">
        <f t="shared" si="113"/>
        <v/>
      </c>
      <c r="BG561" s="266" t="str">
        <f t="shared" si="114"/>
        <v>LC.</v>
      </c>
    </row>
    <row r="562" spans="1:60" ht="13.5" x14ac:dyDescent="0.3">
      <c r="A562" s="536"/>
      <c r="B562" s="361"/>
      <c r="C562" s="266" t="s">
        <v>2498</v>
      </c>
      <c r="D562" s="266" t="s">
        <v>2567</v>
      </c>
      <c r="E562" s="265" t="s">
        <v>2784</v>
      </c>
      <c r="F562" s="258" t="s">
        <v>2785</v>
      </c>
      <c r="G562" s="258" t="s">
        <v>2789</v>
      </c>
      <c r="H562" s="265" t="s">
        <v>110</v>
      </c>
      <c r="I562" s="265" t="s">
        <v>110</v>
      </c>
      <c r="J562" s="272" t="s">
        <v>2802</v>
      </c>
      <c r="K562" s="272"/>
      <c r="L562" s="273">
        <v>44582</v>
      </c>
      <c r="M562" s="265"/>
      <c r="N562" s="273">
        <v>44533</v>
      </c>
      <c r="O562" s="273">
        <v>44545</v>
      </c>
      <c r="P562" s="273">
        <v>44545</v>
      </c>
      <c r="Q562" s="265" t="s">
        <v>1</v>
      </c>
      <c r="R562" s="265" t="s">
        <v>2801</v>
      </c>
      <c r="W562" s="265"/>
      <c r="Y562" s="265"/>
      <c r="Z562" s="265"/>
      <c r="AA562" s="361" t="str">
        <f>VLOOKUP(功能_33[[#This Row],[User]],SKL放款!A:G,7,FALSE)</f>
        <v>放款服務課</v>
      </c>
      <c r="AB562" s="273">
        <v>44545</v>
      </c>
      <c r="AC562" s="273" t="s">
        <v>2443</v>
      </c>
      <c r="AD562" s="259">
        <v>44543</v>
      </c>
      <c r="AE562" s="273">
        <v>44543</v>
      </c>
      <c r="AF562" s="209">
        <v>44545</v>
      </c>
      <c r="AG562" s="260"/>
      <c r="AH562" s="260"/>
      <c r="AI562" s="260"/>
      <c r="AJ562" s="260">
        <f>IFERROR(IF(VLOOKUP(功能_33[[#This Row],[功能代號]],E:T,11,FALSE)=0,"",VLOOKUP(功能_33[[#This Row],[功能代號]],E:T,11,FALSE)),"")</f>
        <v>44545</v>
      </c>
      <c r="AK562" s="260"/>
      <c r="AL562" s="260"/>
      <c r="AM562" s="361"/>
      <c r="AO562" s="265" t="s">
        <v>2604</v>
      </c>
      <c r="AP562" s="361"/>
      <c r="AR562" s="537" t="str">
        <f t="shared" si="115"/>
        <v>LC.</v>
      </c>
      <c r="AS562" s="486" t="str">
        <f t="shared" si="116"/>
        <v/>
      </c>
      <c r="AT562" s="488" t="str">
        <f t="shared" si="117"/>
        <v/>
      </c>
      <c r="AU562" s="490" t="str">
        <f t="shared" si="118"/>
        <v/>
      </c>
      <c r="AV562" s="492" t="str">
        <f t="shared" si="119"/>
        <v/>
      </c>
      <c r="AW562" s="494" t="str">
        <f t="shared" si="120"/>
        <v/>
      </c>
      <c r="AX562" s="515" t="str">
        <f>IFERROR(VLOOKUP(功能_33[[#This Row],[功能代號]],SIT_FT_2021tmp!D:D,1,FALSE),"")</f>
        <v/>
      </c>
      <c r="AY562" s="589">
        <f t="shared" si="131"/>
        <v>44589</v>
      </c>
      <c r="BA562" s="515" t="s">
        <v>2453</v>
      </c>
      <c r="BB562" s="266" t="s">
        <v>2453</v>
      </c>
      <c r="BC562" s="596"/>
      <c r="BD562" s="266" t="str">
        <f t="shared" si="111"/>
        <v/>
      </c>
      <c r="BE562" s="266" t="str">
        <f t="shared" si="112"/>
        <v/>
      </c>
      <c r="BF562" s="266" t="str">
        <f t="shared" si="113"/>
        <v/>
      </c>
      <c r="BG562" s="266" t="str">
        <f t="shared" si="114"/>
        <v>LC.</v>
      </c>
    </row>
    <row r="563" spans="1:60" ht="13.5" x14ac:dyDescent="0.3">
      <c r="A563" s="536"/>
      <c r="B563" s="361"/>
      <c r="C563" s="266" t="s">
        <v>2498</v>
      </c>
      <c r="D563" s="266" t="s">
        <v>2567</v>
      </c>
      <c r="E563" s="265" t="s">
        <v>2786</v>
      </c>
      <c r="F563" s="258" t="s">
        <v>2787</v>
      </c>
      <c r="G563" s="258" t="s">
        <v>2789</v>
      </c>
      <c r="H563" s="265" t="s">
        <v>110</v>
      </c>
      <c r="I563" s="265" t="s">
        <v>110</v>
      </c>
      <c r="J563" s="272" t="s">
        <v>2802</v>
      </c>
      <c r="K563" s="272"/>
      <c r="L563" s="273">
        <v>44582</v>
      </c>
      <c r="M563" s="265"/>
      <c r="N563" s="273">
        <v>44533</v>
      </c>
      <c r="O563" s="273">
        <v>44545</v>
      </c>
      <c r="P563" s="273">
        <v>44545</v>
      </c>
      <c r="Q563" s="265" t="s">
        <v>1</v>
      </c>
      <c r="R563" s="265" t="s">
        <v>2801</v>
      </c>
      <c r="W563" s="265"/>
      <c r="Y563" s="265"/>
      <c r="Z563" s="265"/>
      <c r="AA563" s="361" t="str">
        <f>VLOOKUP(功能_33[[#This Row],[User]],SKL放款!A:G,7,FALSE)</f>
        <v>放款服務課</v>
      </c>
      <c r="AB563" s="273">
        <v>44545</v>
      </c>
      <c r="AC563" s="273" t="s">
        <v>2443</v>
      </c>
      <c r="AD563" s="259">
        <v>44543</v>
      </c>
      <c r="AE563" s="273">
        <v>44543</v>
      </c>
      <c r="AF563" s="209">
        <v>44545</v>
      </c>
      <c r="AG563" s="260"/>
      <c r="AH563" s="260"/>
      <c r="AI563" s="260"/>
      <c r="AJ563" s="260">
        <f>IFERROR(IF(VLOOKUP(功能_33[[#This Row],[功能代號]],E:T,11,FALSE)=0,"",VLOOKUP(功能_33[[#This Row],[功能代號]],E:T,11,FALSE)),"")</f>
        <v>44545</v>
      </c>
      <c r="AK563" s="260"/>
      <c r="AL563" s="260"/>
      <c r="AM563" s="361"/>
      <c r="AO563" s="265" t="s">
        <v>2604</v>
      </c>
      <c r="AP563" s="361"/>
      <c r="AR563" s="537" t="str">
        <f t="shared" si="115"/>
        <v>LC.</v>
      </c>
      <c r="AS563" s="486" t="str">
        <f t="shared" si="116"/>
        <v/>
      </c>
      <c r="AT563" s="488" t="str">
        <f t="shared" si="117"/>
        <v/>
      </c>
      <c r="AU563" s="490" t="str">
        <f t="shared" si="118"/>
        <v/>
      </c>
      <c r="AV563" s="492" t="str">
        <f t="shared" si="119"/>
        <v/>
      </c>
      <c r="AW563" s="494" t="str">
        <f t="shared" si="120"/>
        <v/>
      </c>
      <c r="AX563" s="515" t="str">
        <f>IFERROR(VLOOKUP(功能_33[[#This Row],[功能代號]],SIT_FT_2021tmp!D:D,1,FALSE),"")</f>
        <v/>
      </c>
      <c r="AY563" s="589">
        <f t="shared" si="131"/>
        <v>44589</v>
      </c>
      <c r="BA563" s="515" t="s">
        <v>2453</v>
      </c>
      <c r="BB563" s="266" t="s">
        <v>2453</v>
      </c>
      <c r="BC563" s="596"/>
      <c r="BD563" s="266" t="str">
        <f t="shared" si="111"/>
        <v/>
      </c>
      <c r="BE563" s="266" t="str">
        <f t="shared" si="112"/>
        <v/>
      </c>
      <c r="BF563" s="266" t="str">
        <f t="shared" si="113"/>
        <v/>
      </c>
      <c r="BG563" s="266" t="str">
        <f t="shared" si="114"/>
        <v>LC.</v>
      </c>
    </row>
    <row r="564" spans="1:60" s="414" customFormat="1" x14ac:dyDescent="0.3">
      <c r="A564" s="514"/>
      <c r="C564" s="415"/>
      <c r="D564" s="416"/>
      <c r="F564" s="417"/>
      <c r="G564" s="417"/>
      <c r="I564" s="417"/>
      <c r="J564" s="418"/>
      <c r="K564" s="418"/>
      <c r="L564" s="418"/>
      <c r="M564" s="418"/>
      <c r="N564" s="415"/>
      <c r="O564" s="419"/>
      <c r="P564" s="415"/>
      <c r="S564" s="420"/>
      <c r="T564" s="415"/>
      <c r="U564" s="415"/>
      <c r="V564" s="415"/>
      <c r="W564" s="419"/>
      <c r="X564" s="415"/>
      <c r="AB564" s="415"/>
      <c r="AC564" s="415"/>
      <c r="AF564" s="420"/>
      <c r="AH564" s="421"/>
      <c r="AI564" s="422"/>
      <c r="AK564" s="417"/>
      <c r="AL564" s="417"/>
      <c r="AM564" s="417"/>
      <c r="AN564" s="423"/>
      <c r="AO564" s="415"/>
      <c r="AQ564" s="413"/>
      <c r="BC564" s="596"/>
      <c r="BD564" s="415"/>
      <c r="BE564" s="415"/>
      <c r="BF564" s="415"/>
      <c r="BG564" s="415"/>
    </row>
    <row r="565" spans="1:60" ht="13.5" x14ac:dyDescent="0.3">
      <c r="A565" s="273"/>
      <c r="D565" s="266"/>
      <c r="F565" s="266"/>
      <c r="G565" s="266"/>
      <c r="I565" s="266"/>
      <c r="J565" s="272"/>
      <c r="K565" s="272"/>
      <c r="L565" s="272"/>
      <c r="M565" s="272"/>
      <c r="O565" s="265"/>
      <c r="W565" s="265"/>
      <c r="AK565" s="266"/>
      <c r="AL565" s="266"/>
      <c r="AM565" s="266"/>
      <c r="AR565" s="538">
        <f t="shared" ref="AR565:AW565" si="132">COUNTIF(AR2:AR563,"&gt;&lt;")</f>
        <v>558</v>
      </c>
      <c r="AS565" s="408">
        <f t="shared" si="132"/>
        <v>0</v>
      </c>
      <c r="AT565" s="408">
        <f t="shared" si="132"/>
        <v>0</v>
      </c>
      <c r="AU565" s="408">
        <f t="shared" si="132"/>
        <v>0</v>
      </c>
      <c r="AV565" s="408">
        <f t="shared" si="132"/>
        <v>8</v>
      </c>
      <c r="AW565" s="408">
        <f t="shared" si="132"/>
        <v>1</v>
      </c>
      <c r="BC565" s="596"/>
      <c r="BD565" s="265">
        <f>COUNTIF(功能_33[已SIT已FT],"&gt;&lt;0")</f>
        <v>283</v>
      </c>
      <c r="BE565" s="265">
        <f>COUNTIF(功能_33[已SIT待FT],"&gt;&lt;0")</f>
        <v>39</v>
      </c>
      <c r="BF565" s="265">
        <f>COUNTIF(功能_33[待SIT已FT],"&gt;&lt;0")</f>
        <v>120</v>
      </c>
      <c r="BG565" s="265">
        <f>COUNTIF(功能_33[待SIT待FT],"&gt;&lt;0")</f>
        <v>120</v>
      </c>
      <c r="BH565" s="266">
        <f>SUM(BD565:BG565)</f>
        <v>562</v>
      </c>
    </row>
    <row r="566" spans="1:60" x14ac:dyDescent="0.3">
      <c r="AW566" s="519"/>
      <c r="BB566" s="212" t="str">
        <f>"／總交易"</f>
        <v>／總交易</v>
      </c>
      <c r="BC566" s="596"/>
      <c r="BD566" s="600">
        <f>BD565/COUNTA(功能_33[功能代號])</f>
        <v>0.50355871886120995</v>
      </c>
      <c r="BE566" s="600">
        <f>BE565/COUNTA(功能_33[功能代號])</f>
        <v>6.9395017793594305E-2</v>
      </c>
      <c r="BF566" s="600">
        <f>BF565/COUNTA(功能_33[功能代號])</f>
        <v>0.21352313167259787</v>
      </c>
      <c r="BG566" s="600">
        <f>BG565/COUNTA(功能_33[功能代號])</f>
        <v>0.21352313167259787</v>
      </c>
      <c r="BH566" s="597">
        <f>SUM(BD566:BG566)</f>
        <v>1</v>
      </c>
    </row>
    <row r="567" spans="1:60" x14ac:dyDescent="0.3">
      <c r="BB567" s="212" t="str">
        <f>"／已SIT"</f>
        <v>／已SIT</v>
      </c>
      <c r="BC567" s="596"/>
      <c r="BD567" s="600">
        <f>BD565/COUNTIF(功能_33[SIT進度2021],"&gt;&lt;0")</f>
        <v>0.8788819875776398</v>
      </c>
      <c r="BE567" s="600">
        <f>BE565/COUNTIF(功能_33[SIT進度2021],"&gt;&lt;0")</f>
        <v>0.12111801242236025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1383</v>
      </c>
      <c r="R1" s="153" t="s">
        <v>1384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Row],[功能代號]],[4]交易清單!$E:$E,1,FALSE)</f>
        <v>L1001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Row],[功能代號]],[4]交易清單!$E:$E,1,FALSE)</f>
        <v>L1101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Row],[功能代號]],[4]交易清單!$E:$E,1,FALSE)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VLOOKUP([5]!功能[[#This Row],[功能項目
/代號]],[6]URS確認!$D:$J,6,FALSE)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 x14ac:dyDescent="0.3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 x14ac:dyDescent="0.3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 x14ac:dyDescent="0.3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 x14ac:dyDescent="0.3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 x14ac:dyDescent="0.3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 x14ac:dyDescent="0.3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2788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 x14ac:dyDescent="0.3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2924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Row],[功能代號]],'[7]SIT-LAB-20211230'!$B:$B,1,FALSE)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8" customWidth="1"/>
    <col min="2" max="2" width="23.69921875" style="74" customWidth="1"/>
    <col min="3" max="3" width="4.69921875" style="288" customWidth="1"/>
    <col min="4" max="4" width="124.5" style="74" bestFit="1" customWidth="1"/>
    <col min="5" max="5" width="15.69921875" style="582" customWidth="1"/>
    <col min="6" max="6" width="20.19921875" style="71" bestFit="1" customWidth="1"/>
    <col min="7" max="7" width="16.69921875" style="71" customWidth="1"/>
    <col min="8" max="8" width="15.3984375" style="288" bestFit="1" customWidth="1"/>
    <col min="9" max="9" width="13.3984375" style="288" customWidth="1"/>
    <col min="10" max="10" width="11.3984375" style="288" customWidth="1"/>
    <col min="11" max="11" width="16.59765625" style="288" customWidth="1"/>
    <col min="12" max="12" width="8.19921875" style="288" customWidth="1"/>
    <col min="13" max="13" width="21.59765625" style="288" customWidth="1"/>
    <col min="14" max="15" width="20.09765625" style="288" customWidth="1"/>
    <col min="16" max="16" width="12" style="288" customWidth="1"/>
    <col min="17" max="19" width="9" style="69" customWidth="1"/>
    <col min="20" max="16384" width="9" style="69"/>
  </cols>
  <sheetData>
    <row r="1" spans="1:16" ht="17" customHeight="1" x14ac:dyDescent="0.3">
      <c r="A1" s="641" t="s">
        <v>1447</v>
      </c>
      <c r="B1" s="644" t="s">
        <v>1448</v>
      </c>
      <c r="C1" s="644" t="s">
        <v>1449</v>
      </c>
      <c r="D1" s="644" t="s">
        <v>1450</v>
      </c>
      <c r="E1" s="641" t="s">
        <v>1451</v>
      </c>
      <c r="F1" s="650" t="s">
        <v>1452</v>
      </c>
      <c r="G1" s="650" t="s">
        <v>1453</v>
      </c>
      <c r="H1" s="253" t="s">
        <v>84</v>
      </c>
      <c r="I1" s="641" t="s">
        <v>1454</v>
      </c>
      <c r="J1" s="641" t="s">
        <v>1455</v>
      </c>
      <c r="K1" s="651"/>
      <c r="L1" s="651"/>
      <c r="M1" s="651"/>
      <c r="N1" s="652"/>
      <c r="O1" s="253"/>
      <c r="P1" s="641" t="s">
        <v>1456</v>
      </c>
    </row>
    <row r="2" spans="1:16" x14ac:dyDescent="0.3">
      <c r="A2" s="642"/>
      <c r="B2" s="645"/>
      <c r="C2" s="642"/>
      <c r="D2" s="642"/>
      <c r="E2" s="647"/>
      <c r="F2" s="642"/>
      <c r="G2" s="642"/>
      <c r="H2" s="255" t="s">
        <v>1453</v>
      </c>
      <c r="I2" s="642"/>
      <c r="J2" s="649" t="s">
        <v>1457</v>
      </c>
      <c r="K2" s="649" t="s">
        <v>1458</v>
      </c>
      <c r="L2" s="653" t="s">
        <v>1459</v>
      </c>
      <c r="M2" s="654"/>
      <c r="N2" s="654"/>
      <c r="O2" s="655"/>
      <c r="P2" s="642"/>
    </row>
    <row r="3" spans="1:16" x14ac:dyDescent="0.3">
      <c r="A3" s="643"/>
      <c r="B3" s="646"/>
      <c r="C3" s="643"/>
      <c r="D3" s="643"/>
      <c r="E3" s="648"/>
      <c r="F3" s="643"/>
      <c r="G3" s="643"/>
      <c r="H3" s="254"/>
      <c r="I3" s="643"/>
      <c r="J3" s="643"/>
      <c r="K3" s="643"/>
      <c r="L3" s="287" t="s">
        <v>1460</v>
      </c>
      <c r="M3" s="148" t="s">
        <v>1461</v>
      </c>
      <c r="N3" s="148" t="s">
        <v>1462</v>
      </c>
      <c r="O3" s="149" t="s">
        <v>1463</v>
      </c>
      <c r="P3" s="643"/>
    </row>
    <row r="4" spans="1:16" ht="33" customHeight="1" x14ac:dyDescent="0.3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 x14ac:dyDescent="0.3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 x14ac:dyDescent="0.3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 x14ac:dyDescent="0.3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 x14ac:dyDescent="0.3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 x14ac:dyDescent="0.3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 x14ac:dyDescent="0.3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 x14ac:dyDescent="0.3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 x14ac:dyDescent="0.3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 x14ac:dyDescent="0.3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 x14ac:dyDescent="0.3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 x14ac:dyDescent="0.3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 x14ac:dyDescent="0.3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 x14ac:dyDescent="0.3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 x14ac:dyDescent="0.3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 x14ac:dyDescent="0.3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 x14ac:dyDescent="0.3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 x14ac:dyDescent="0.3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 x14ac:dyDescent="0.3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 x14ac:dyDescent="0.3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 x14ac:dyDescent="0.3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 x14ac:dyDescent="0.3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 x14ac:dyDescent="0.3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 x14ac:dyDescent="0.3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2850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 x14ac:dyDescent="0.3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 x14ac:dyDescent="0.3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" customHeight="1" x14ac:dyDescent="0.3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 x14ac:dyDescent="0.3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 x14ac:dyDescent="0.3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 x14ac:dyDescent="0.3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 x14ac:dyDescent="0.3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 x14ac:dyDescent="0.3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 x14ac:dyDescent="0.3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 x14ac:dyDescent="0.3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 x14ac:dyDescent="0.3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5" customHeight="1" x14ac:dyDescent="0.3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 x14ac:dyDescent="0.3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 x14ac:dyDescent="0.3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" customHeight="1" x14ac:dyDescent="0.3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 x14ac:dyDescent="0.3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" customHeight="1" x14ac:dyDescent="0.3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 x14ac:dyDescent="0.3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 x14ac:dyDescent="0.3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 x14ac:dyDescent="0.3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 x14ac:dyDescent="0.3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 x14ac:dyDescent="0.3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 x14ac:dyDescent="0.3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 x14ac:dyDescent="0.3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 x14ac:dyDescent="0.3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 x14ac:dyDescent="0.3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 x14ac:dyDescent="0.3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 x14ac:dyDescent="0.3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 x14ac:dyDescent="0.3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 x14ac:dyDescent="0.3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 x14ac:dyDescent="0.3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 x14ac:dyDescent="0.3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 x14ac:dyDescent="0.3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 x14ac:dyDescent="0.3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 x14ac:dyDescent="0.3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 x14ac:dyDescent="0.3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 x14ac:dyDescent="0.3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 x14ac:dyDescent="0.3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 x14ac:dyDescent="0.3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 x14ac:dyDescent="0.3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 x14ac:dyDescent="0.3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 x14ac:dyDescent="0.3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 x14ac:dyDescent="0.3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 x14ac:dyDescent="0.3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 x14ac:dyDescent="0.3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 x14ac:dyDescent="0.3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 x14ac:dyDescent="0.3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 x14ac:dyDescent="0.3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 x14ac:dyDescent="0.3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 x14ac:dyDescent="0.3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 x14ac:dyDescent="0.3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 x14ac:dyDescent="0.3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 x14ac:dyDescent="0.3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 x14ac:dyDescent="0.3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 x14ac:dyDescent="0.3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 x14ac:dyDescent="0.3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 x14ac:dyDescent="0.3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 x14ac:dyDescent="0.3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 x14ac:dyDescent="0.3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 x14ac:dyDescent="0.3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 x14ac:dyDescent="0.3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 x14ac:dyDescent="0.3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 x14ac:dyDescent="0.3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 x14ac:dyDescent="0.3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 x14ac:dyDescent="0.3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 x14ac:dyDescent="0.3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 x14ac:dyDescent="0.3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 x14ac:dyDescent="0.3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 x14ac:dyDescent="0.3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 x14ac:dyDescent="0.3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 x14ac:dyDescent="0.3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 x14ac:dyDescent="0.3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 x14ac:dyDescent="0.3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 x14ac:dyDescent="0.3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 x14ac:dyDescent="0.3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 x14ac:dyDescent="0.3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 x14ac:dyDescent="0.3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 x14ac:dyDescent="0.3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 x14ac:dyDescent="0.3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 x14ac:dyDescent="0.3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 x14ac:dyDescent="0.3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 x14ac:dyDescent="0.3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 x14ac:dyDescent="0.3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 x14ac:dyDescent="0.3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 x14ac:dyDescent="0.3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 x14ac:dyDescent="0.3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 x14ac:dyDescent="0.3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 x14ac:dyDescent="0.3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 x14ac:dyDescent="0.3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 x14ac:dyDescent="0.3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 x14ac:dyDescent="0.3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 x14ac:dyDescent="0.3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 x14ac:dyDescent="0.3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 x14ac:dyDescent="0.3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 x14ac:dyDescent="0.3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 x14ac:dyDescent="0.3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 x14ac:dyDescent="0.3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 x14ac:dyDescent="0.3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 x14ac:dyDescent="0.3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 x14ac:dyDescent="0.3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" customHeight="1" x14ac:dyDescent="0.3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 x14ac:dyDescent="0.3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 x14ac:dyDescent="0.3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 x14ac:dyDescent="0.3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 x14ac:dyDescent="0.3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 x14ac:dyDescent="0.3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 x14ac:dyDescent="0.3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 x14ac:dyDescent="0.3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 x14ac:dyDescent="0.3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 x14ac:dyDescent="0.3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 x14ac:dyDescent="0.3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 x14ac:dyDescent="0.3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 x14ac:dyDescent="0.3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" customHeight="1" x14ac:dyDescent="0.3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 x14ac:dyDescent="0.3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 x14ac:dyDescent="0.3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 x14ac:dyDescent="0.3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 x14ac:dyDescent="0.3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 x14ac:dyDescent="0.3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 x14ac:dyDescent="0.3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 x14ac:dyDescent="0.3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 x14ac:dyDescent="0.3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 x14ac:dyDescent="0.3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 x14ac:dyDescent="0.3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 x14ac:dyDescent="0.3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 x14ac:dyDescent="0.3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 x14ac:dyDescent="0.3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 x14ac:dyDescent="0.3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 x14ac:dyDescent="0.3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 x14ac:dyDescent="0.3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 x14ac:dyDescent="0.3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 x14ac:dyDescent="0.3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 x14ac:dyDescent="0.3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 x14ac:dyDescent="0.3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 x14ac:dyDescent="0.3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 x14ac:dyDescent="0.3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 x14ac:dyDescent="0.3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 x14ac:dyDescent="0.3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 x14ac:dyDescent="0.3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 x14ac:dyDescent="0.3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 x14ac:dyDescent="0.3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 x14ac:dyDescent="0.3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 x14ac:dyDescent="0.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4" customHeight="1" x14ac:dyDescent="0.3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 x14ac:dyDescent="0.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 x14ac:dyDescent="0.3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 x14ac:dyDescent="0.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 x14ac:dyDescent="0.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 x14ac:dyDescent="0.3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 x14ac:dyDescent="0.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 x14ac:dyDescent="0.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 x14ac:dyDescent="0.3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5" customHeight="1" x14ac:dyDescent="0.3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 x14ac:dyDescent="0.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 x14ac:dyDescent="0.3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 x14ac:dyDescent="0.3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 x14ac:dyDescent="0.3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 x14ac:dyDescent="0.3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 x14ac:dyDescent="0.3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 x14ac:dyDescent="0.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 x14ac:dyDescent="0.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 x14ac:dyDescent="0.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 x14ac:dyDescent="0.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5" customHeight="1" x14ac:dyDescent="0.3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5" customHeight="1" x14ac:dyDescent="0.3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 x14ac:dyDescent="0.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 x14ac:dyDescent="0.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 x14ac:dyDescent="0.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 x14ac:dyDescent="0.3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 x14ac:dyDescent="0.3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 x14ac:dyDescent="0.3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 x14ac:dyDescent="0.3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 x14ac:dyDescent="0.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 x14ac:dyDescent="0.3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 x14ac:dyDescent="0.3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 x14ac:dyDescent="0.3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 x14ac:dyDescent="0.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 x14ac:dyDescent="0.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 x14ac:dyDescent="0.3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 x14ac:dyDescent="0.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 x14ac:dyDescent="0.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 x14ac:dyDescent="0.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 x14ac:dyDescent="0.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 x14ac:dyDescent="0.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 x14ac:dyDescent="0.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 x14ac:dyDescent="0.3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 x14ac:dyDescent="0.3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 x14ac:dyDescent="0.3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 x14ac:dyDescent="0.3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2774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 x14ac:dyDescent="0.3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 x14ac:dyDescent="0.3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 x14ac:dyDescent="0.3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 x14ac:dyDescent="0.3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 x14ac:dyDescent="0.3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 x14ac:dyDescent="0.3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 x14ac:dyDescent="0.3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 x14ac:dyDescent="0.3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 x14ac:dyDescent="0.3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 x14ac:dyDescent="0.3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 x14ac:dyDescent="0.3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 x14ac:dyDescent="0.3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 x14ac:dyDescent="0.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 x14ac:dyDescent="0.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 x14ac:dyDescent="0.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 x14ac:dyDescent="0.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 x14ac:dyDescent="0.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 x14ac:dyDescent="0.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 x14ac:dyDescent="0.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 x14ac:dyDescent="0.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 x14ac:dyDescent="0.3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 x14ac:dyDescent="0.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 x14ac:dyDescent="0.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 x14ac:dyDescent="0.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 x14ac:dyDescent="0.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 x14ac:dyDescent="0.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 x14ac:dyDescent="0.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 x14ac:dyDescent="0.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 x14ac:dyDescent="0.3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 x14ac:dyDescent="0.3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 x14ac:dyDescent="0.3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 x14ac:dyDescent="0.3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 x14ac:dyDescent="0.3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 x14ac:dyDescent="0.3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 x14ac:dyDescent="0.3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 x14ac:dyDescent="0.3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 x14ac:dyDescent="0.3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 x14ac:dyDescent="0.3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 x14ac:dyDescent="0.3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 x14ac:dyDescent="0.3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 x14ac:dyDescent="0.3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 x14ac:dyDescent="0.3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 x14ac:dyDescent="0.3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 x14ac:dyDescent="0.3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 x14ac:dyDescent="0.3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 x14ac:dyDescent="0.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 x14ac:dyDescent="0.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 x14ac:dyDescent="0.3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 x14ac:dyDescent="0.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 x14ac:dyDescent="0.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 x14ac:dyDescent="0.3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 x14ac:dyDescent="0.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 x14ac:dyDescent="0.3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 x14ac:dyDescent="0.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 x14ac:dyDescent="0.3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 x14ac:dyDescent="0.3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 x14ac:dyDescent="0.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 x14ac:dyDescent="0.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 x14ac:dyDescent="0.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 x14ac:dyDescent="0.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 x14ac:dyDescent="0.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 x14ac:dyDescent="0.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 x14ac:dyDescent="0.3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 x14ac:dyDescent="0.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 x14ac:dyDescent="0.3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 x14ac:dyDescent="0.3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 x14ac:dyDescent="0.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 x14ac:dyDescent="0.3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 x14ac:dyDescent="0.3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 x14ac:dyDescent="0.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 x14ac:dyDescent="0.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 x14ac:dyDescent="0.3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 x14ac:dyDescent="0.3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 x14ac:dyDescent="0.3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 x14ac:dyDescent="0.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 x14ac:dyDescent="0.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 x14ac:dyDescent="0.3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 x14ac:dyDescent="0.3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 x14ac:dyDescent="0.3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 x14ac:dyDescent="0.3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 x14ac:dyDescent="0.3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 x14ac:dyDescent="0.3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 x14ac:dyDescent="0.3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 x14ac:dyDescent="0.3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 x14ac:dyDescent="0.3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 x14ac:dyDescent="0.3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 x14ac:dyDescent="0.3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 x14ac:dyDescent="0.3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 x14ac:dyDescent="0.3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 x14ac:dyDescent="0.3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" customHeight="1" x14ac:dyDescent="0.3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 x14ac:dyDescent="0.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 x14ac:dyDescent="0.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 x14ac:dyDescent="0.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 x14ac:dyDescent="0.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 x14ac:dyDescent="0.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 x14ac:dyDescent="0.3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 x14ac:dyDescent="0.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 x14ac:dyDescent="0.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 x14ac:dyDescent="0.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 x14ac:dyDescent="0.3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 x14ac:dyDescent="0.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 x14ac:dyDescent="0.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 x14ac:dyDescent="0.3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 x14ac:dyDescent="0.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 x14ac:dyDescent="0.3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 x14ac:dyDescent="0.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 x14ac:dyDescent="0.3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 x14ac:dyDescent="0.3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 x14ac:dyDescent="0.3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 x14ac:dyDescent="0.3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 x14ac:dyDescent="0.3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 x14ac:dyDescent="0.3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 x14ac:dyDescent="0.3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 x14ac:dyDescent="0.3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 x14ac:dyDescent="0.3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 x14ac:dyDescent="0.3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 x14ac:dyDescent="0.3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 x14ac:dyDescent="0.3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 x14ac:dyDescent="0.3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 x14ac:dyDescent="0.3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 x14ac:dyDescent="0.3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 x14ac:dyDescent="0.3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 x14ac:dyDescent="0.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 x14ac:dyDescent="0.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 x14ac:dyDescent="0.3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 x14ac:dyDescent="0.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 x14ac:dyDescent="0.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 x14ac:dyDescent="0.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 x14ac:dyDescent="0.3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 x14ac:dyDescent="0.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 x14ac:dyDescent="0.3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 x14ac:dyDescent="0.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 x14ac:dyDescent="0.3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 x14ac:dyDescent="0.3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 x14ac:dyDescent="0.3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 x14ac:dyDescent="0.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 x14ac:dyDescent="0.3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 x14ac:dyDescent="0.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 x14ac:dyDescent="0.3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 x14ac:dyDescent="0.3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 x14ac:dyDescent="0.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 x14ac:dyDescent="0.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 x14ac:dyDescent="0.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 x14ac:dyDescent="0.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 x14ac:dyDescent="0.3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 x14ac:dyDescent="0.4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 x14ac:dyDescent="0.4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 x14ac:dyDescent="0.4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 x14ac:dyDescent="0.4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2876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 x14ac:dyDescent="0.4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 x14ac:dyDescent="0.4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 x14ac:dyDescent="0.4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 x14ac:dyDescent="0.4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 x14ac:dyDescent="0.4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 x14ac:dyDescent="0.4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 x14ac:dyDescent="0.4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4" x14ac:dyDescent="0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4" x14ac:dyDescent="0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 x14ac:dyDescent="0.4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 x14ac:dyDescent="0.4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 x14ac:dyDescent="0.4">
      <c r="A391" s="288" t="s">
        <v>2874</v>
      </c>
      <c r="B391" s="69" t="s">
        <v>1854</v>
      </c>
      <c r="C391" s="288">
        <v>1</v>
      </c>
      <c r="D391" s="204" t="s">
        <v>2875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 x14ac:dyDescent="0.4">
      <c r="A392" s="567" t="s">
        <v>2704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 x14ac:dyDescent="0.4">
      <c r="A393" s="567" t="s">
        <v>2704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 x14ac:dyDescent="0.4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 x14ac:dyDescent="0.4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 x14ac:dyDescent="0.4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 x14ac:dyDescent="0.4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 x14ac:dyDescent="0.4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 x14ac:dyDescent="0.4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 x14ac:dyDescent="0.4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 x14ac:dyDescent="0.4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 x14ac:dyDescent="0.4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 x14ac:dyDescent="0.4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 x14ac:dyDescent="0.4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 x14ac:dyDescent="0.4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 x14ac:dyDescent="0.4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 x14ac:dyDescent="0.4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" customHeight="1" x14ac:dyDescent="0.4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 x14ac:dyDescent="0.4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 x14ac:dyDescent="0.4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 x14ac:dyDescent="0.4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 x14ac:dyDescent="0.4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 x14ac:dyDescent="0.4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 x14ac:dyDescent="0.4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 x14ac:dyDescent="0.4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 x14ac:dyDescent="0.4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 x14ac:dyDescent="0.4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 x14ac:dyDescent="0.4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 x14ac:dyDescent="0.4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 x14ac:dyDescent="0.4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 x14ac:dyDescent="0.4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 x14ac:dyDescent="0.4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 x14ac:dyDescent="0.4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 x14ac:dyDescent="0.4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 x14ac:dyDescent="0.4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 x14ac:dyDescent="0.3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4" x14ac:dyDescent="0.3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 x14ac:dyDescent="0.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 x14ac:dyDescent="0.3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 x14ac:dyDescent="0.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 x14ac:dyDescent="0.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 x14ac:dyDescent="0.3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 x14ac:dyDescent="0.3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 x14ac:dyDescent="0.3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 x14ac:dyDescent="0.3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 x14ac:dyDescent="0.3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 x14ac:dyDescent="0.3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 x14ac:dyDescent="0.3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 x14ac:dyDescent="0.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 x14ac:dyDescent="0.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 x14ac:dyDescent="0.3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 x14ac:dyDescent="0.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 x14ac:dyDescent="0.3">
      <c r="A443" s="288" t="s">
        <v>2867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 x14ac:dyDescent="0.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 x14ac:dyDescent="0.3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 x14ac:dyDescent="0.3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 x14ac:dyDescent="0.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 x14ac:dyDescent="0.3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 x14ac:dyDescent="0.3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 x14ac:dyDescent="0.3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 x14ac:dyDescent="0.3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 x14ac:dyDescent="0.3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 x14ac:dyDescent="0.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 x14ac:dyDescent="0.3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 x14ac:dyDescent="0.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 x14ac:dyDescent="0.3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 x14ac:dyDescent="0.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 x14ac:dyDescent="0.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 x14ac:dyDescent="0.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 x14ac:dyDescent="0.3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 x14ac:dyDescent="0.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 x14ac:dyDescent="0.3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 x14ac:dyDescent="0.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 x14ac:dyDescent="0.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 x14ac:dyDescent="0.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 x14ac:dyDescent="0.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 x14ac:dyDescent="0.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" customHeight="1" x14ac:dyDescent="0.3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 x14ac:dyDescent="0.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 x14ac:dyDescent="0.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 x14ac:dyDescent="0.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 x14ac:dyDescent="0.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 x14ac:dyDescent="0.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 x14ac:dyDescent="0.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 x14ac:dyDescent="0.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 x14ac:dyDescent="0.3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 x14ac:dyDescent="0.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 x14ac:dyDescent="0.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 x14ac:dyDescent="0.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 x14ac:dyDescent="0.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 x14ac:dyDescent="0.3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 x14ac:dyDescent="0.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 x14ac:dyDescent="0.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" customHeight="1" x14ac:dyDescent="0.3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 x14ac:dyDescent="0.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 x14ac:dyDescent="0.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 x14ac:dyDescent="0.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 x14ac:dyDescent="0.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 x14ac:dyDescent="0.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 x14ac:dyDescent="0.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 x14ac:dyDescent="0.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 x14ac:dyDescent="0.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 x14ac:dyDescent="0.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 x14ac:dyDescent="0.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 x14ac:dyDescent="0.4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 x14ac:dyDescent="0.4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 x14ac:dyDescent="0.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 x14ac:dyDescent="0.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 x14ac:dyDescent="0.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 x14ac:dyDescent="0.3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 x14ac:dyDescent="0.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 x14ac:dyDescent="0.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 x14ac:dyDescent="0.4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 x14ac:dyDescent="0.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 x14ac:dyDescent="0.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 x14ac:dyDescent="0.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 x14ac:dyDescent="0.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 x14ac:dyDescent="0.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 x14ac:dyDescent="0.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 x14ac:dyDescent="0.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 x14ac:dyDescent="0.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 x14ac:dyDescent="0.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 x14ac:dyDescent="0.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 x14ac:dyDescent="0.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 x14ac:dyDescent="0.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 x14ac:dyDescent="0.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 x14ac:dyDescent="0.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 x14ac:dyDescent="0.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 x14ac:dyDescent="0.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 x14ac:dyDescent="0.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" customHeight="1" x14ac:dyDescent="0.3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 x14ac:dyDescent="0.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 x14ac:dyDescent="0.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 x14ac:dyDescent="0.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 x14ac:dyDescent="0.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 x14ac:dyDescent="0.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 x14ac:dyDescent="0.4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 x14ac:dyDescent="0.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 x14ac:dyDescent="0.3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 x14ac:dyDescent="0.3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 x14ac:dyDescent="0.3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 x14ac:dyDescent="0.3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 x14ac:dyDescent="0.3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 x14ac:dyDescent="0.3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 x14ac:dyDescent="0.3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 x14ac:dyDescent="0.3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 x14ac:dyDescent="0.3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 x14ac:dyDescent="0.3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 x14ac:dyDescent="0.3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" customHeight="1" x14ac:dyDescent="0.3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 x14ac:dyDescent="0.4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 x14ac:dyDescent="0.4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 x14ac:dyDescent="0.4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 x14ac:dyDescent="0.4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 x14ac:dyDescent="0.4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 x14ac:dyDescent="0.4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" customHeight="1" x14ac:dyDescent="0.3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 x14ac:dyDescent="0.3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 x14ac:dyDescent="0.3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 x14ac:dyDescent="0.3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 x14ac:dyDescent="0.3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 x14ac:dyDescent="0.3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 x14ac:dyDescent="0.3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 x14ac:dyDescent="0.3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 x14ac:dyDescent="0.3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 x14ac:dyDescent="0.3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" customHeight="1" x14ac:dyDescent="0.3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 x14ac:dyDescent="0.3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 x14ac:dyDescent="0.3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 x14ac:dyDescent="0.3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 x14ac:dyDescent="0.3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 x14ac:dyDescent="0.4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 x14ac:dyDescent="0.3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 x14ac:dyDescent="0.3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 x14ac:dyDescent="0.3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 x14ac:dyDescent="0.3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102" x14ac:dyDescent="0.3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51" x14ac:dyDescent="0.3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5" x14ac:dyDescent="0.3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 x14ac:dyDescent="0.3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 x14ac:dyDescent="0.3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 x14ac:dyDescent="0.3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 x14ac:dyDescent="0.3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 x14ac:dyDescent="0.3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 x14ac:dyDescent="0.3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 x14ac:dyDescent="0.3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4" x14ac:dyDescent="0.3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51" x14ac:dyDescent="0.3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 x14ac:dyDescent="0.4">
      <c r="A579" s="528" t="s">
        <v>781</v>
      </c>
      <c r="B579" s="68" t="s">
        <v>784</v>
      </c>
      <c r="C579" s="528"/>
      <c r="D579" s="530" t="s">
        <v>2707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4" x14ac:dyDescent="0.3">
      <c r="A580" s="582" t="s">
        <v>776</v>
      </c>
      <c r="B580" s="69" t="s">
        <v>2706</v>
      </c>
      <c r="C580" s="582"/>
      <c r="D580" s="74" t="s">
        <v>2949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8" x14ac:dyDescent="0.3">
      <c r="A581" s="288" t="s">
        <v>776</v>
      </c>
      <c r="B581" s="69" t="s">
        <v>2706</v>
      </c>
      <c r="D581" s="74" t="s">
        <v>2950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 x14ac:dyDescent="0.4">
      <c r="A582" s="288" t="s">
        <v>255</v>
      </c>
      <c r="B582" s="69" t="s">
        <v>2710</v>
      </c>
      <c r="C582" s="288">
        <v>1</v>
      </c>
      <c r="D582" s="68" t="s">
        <v>2711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 x14ac:dyDescent="0.4">
      <c r="A583" s="560" t="s">
        <v>255</v>
      </c>
      <c r="B583" s="69" t="s">
        <v>2710</v>
      </c>
      <c r="C583" s="288">
        <v>2</v>
      </c>
      <c r="D583" s="68" t="s">
        <v>2712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 x14ac:dyDescent="0.4">
      <c r="A584" s="68" t="s">
        <v>793</v>
      </c>
      <c r="B584" s="68" t="s">
        <v>2713</v>
      </c>
      <c r="D584" s="68" t="s">
        <v>2714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 x14ac:dyDescent="0.4">
      <c r="A585" s="288" t="s">
        <v>788</v>
      </c>
      <c r="B585" s="68" t="s">
        <v>2716</v>
      </c>
      <c r="D585" s="74" t="s">
        <v>2715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 x14ac:dyDescent="0.4">
      <c r="A586" s="68" t="s">
        <v>1331</v>
      </c>
      <c r="B586" s="69" t="s">
        <v>2717</v>
      </c>
      <c r="C586" s="288">
        <v>1</v>
      </c>
      <c r="D586" s="68" t="s">
        <v>2718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 x14ac:dyDescent="0.4">
      <c r="A587" s="68" t="s">
        <v>1331</v>
      </c>
      <c r="B587" s="69" t="s">
        <v>2717</v>
      </c>
      <c r="C587" s="288">
        <v>2</v>
      </c>
      <c r="D587" s="74" t="s">
        <v>2719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 x14ac:dyDescent="0.4">
      <c r="A588" s="68" t="s">
        <v>1331</v>
      </c>
      <c r="B588" s="69" t="s">
        <v>2717</v>
      </c>
      <c r="C588" s="288">
        <v>3</v>
      </c>
      <c r="D588" s="68" t="s">
        <v>2720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 x14ac:dyDescent="0.4">
      <c r="A589" s="68" t="s">
        <v>1333</v>
      </c>
      <c r="B589" s="68" t="s">
        <v>1334</v>
      </c>
      <c r="C589" s="288">
        <v>1</v>
      </c>
      <c r="D589" s="68" t="s">
        <v>2721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 x14ac:dyDescent="0.4">
      <c r="A590" s="68" t="s">
        <v>1333</v>
      </c>
      <c r="B590" s="68" t="s">
        <v>1334</v>
      </c>
      <c r="C590" s="288">
        <v>2</v>
      </c>
      <c r="D590" s="68" t="s">
        <v>2722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4" x14ac:dyDescent="0.4">
      <c r="A591" s="68" t="s">
        <v>1328</v>
      </c>
      <c r="B591" s="69" t="s">
        <v>2723</v>
      </c>
      <c r="C591" s="288">
        <v>1</v>
      </c>
      <c r="D591" s="74" t="s">
        <v>2725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 x14ac:dyDescent="0.4">
      <c r="A592" s="68" t="s">
        <v>1328</v>
      </c>
      <c r="B592" s="69" t="s">
        <v>2723</v>
      </c>
      <c r="C592" s="288">
        <v>2</v>
      </c>
      <c r="D592" s="74" t="s">
        <v>2724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 x14ac:dyDescent="0.4">
      <c r="A593" s="68" t="s">
        <v>1335</v>
      </c>
      <c r="B593" s="69" t="s">
        <v>2748</v>
      </c>
      <c r="C593" s="527">
        <v>1</v>
      </c>
      <c r="D593" s="74" t="s">
        <v>2749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 x14ac:dyDescent="0.4">
      <c r="A594" s="68" t="s">
        <v>931</v>
      </c>
      <c r="B594" s="68" t="s">
        <v>932</v>
      </c>
      <c r="C594" s="288">
        <v>1</v>
      </c>
      <c r="D594" s="532" t="s">
        <v>2726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 x14ac:dyDescent="0.4">
      <c r="A595" s="68" t="s">
        <v>931</v>
      </c>
      <c r="B595" s="68" t="s">
        <v>932</v>
      </c>
      <c r="C595" s="288">
        <v>2</v>
      </c>
      <c r="D595" s="532" t="s">
        <v>2727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 x14ac:dyDescent="0.4">
      <c r="A596" s="68" t="s">
        <v>685</v>
      </c>
      <c r="B596" s="69" t="s">
        <v>2728</v>
      </c>
      <c r="C596" s="288">
        <v>1</v>
      </c>
      <c r="D596" s="74" t="s">
        <v>2729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 x14ac:dyDescent="0.4">
      <c r="A597" s="68" t="s">
        <v>1416</v>
      </c>
      <c r="B597" s="68" t="s">
        <v>2344</v>
      </c>
      <c r="C597" s="288">
        <v>1</v>
      </c>
      <c r="D597" s="68" t="s">
        <v>2732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2872</v>
      </c>
    </row>
    <row r="598" spans="1:16" x14ac:dyDescent="0.4">
      <c r="A598" s="68" t="s">
        <v>1037</v>
      </c>
      <c r="B598" s="68" t="s">
        <v>1038</v>
      </c>
      <c r="C598" s="288">
        <v>1</v>
      </c>
      <c r="D598" s="74" t="s">
        <v>2735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 x14ac:dyDescent="0.4">
      <c r="A599" s="68" t="s">
        <v>1039</v>
      </c>
      <c r="B599" s="69" t="s">
        <v>2733</v>
      </c>
      <c r="C599" s="288">
        <v>1</v>
      </c>
      <c r="D599" s="68" t="s">
        <v>2734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 x14ac:dyDescent="0.4">
      <c r="A600" s="68" t="s">
        <v>1039</v>
      </c>
      <c r="B600" s="69" t="s">
        <v>2733</v>
      </c>
      <c r="C600" s="288">
        <v>2</v>
      </c>
      <c r="D600" s="68" t="s">
        <v>2736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 x14ac:dyDescent="0.4">
      <c r="A601" s="68" t="s">
        <v>1513</v>
      </c>
      <c r="B601" s="68" t="s">
        <v>1514</v>
      </c>
      <c r="C601" s="288">
        <v>1</v>
      </c>
      <c r="D601" s="68" t="s">
        <v>2737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2873</v>
      </c>
    </row>
    <row r="602" spans="1:16" ht="34" x14ac:dyDescent="0.4">
      <c r="A602" s="68" t="s">
        <v>1513</v>
      </c>
      <c r="B602" s="68" t="s">
        <v>1514</v>
      </c>
      <c r="C602" s="288">
        <v>2</v>
      </c>
      <c r="D602" s="74" t="s">
        <v>2739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2873</v>
      </c>
    </row>
    <row r="603" spans="1:16" x14ac:dyDescent="0.4">
      <c r="A603" s="68" t="s">
        <v>1513</v>
      </c>
      <c r="B603" s="68" t="s">
        <v>1514</v>
      </c>
      <c r="C603" s="288">
        <v>3</v>
      </c>
      <c r="D603" s="68" t="s">
        <v>2738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2873</v>
      </c>
    </row>
    <row r="604" spans="1:16" x14ac:dyDescent="0.4">
      <c r="A604" s="68" t="s">
        <v>1419</v>
      </c>
      <c r="B604" s="68" t="s">
        <v>2345</v>
      </c>
      <c r="C604" s="288">
        <v>1</v>
      </c>
      <c r="D604" s="74" t="s">
        <v>2740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2872</v>
      </c>
    </row>
    <row r="605" spans="1:16" x14ac:dyDescent="0.4">
      <c r="A605" s="68" t="s">
        <v>1044</v>
      </c>
      <c r="B605" s="69" t="s">
        <v>2742</v>
      </c>
      <c r="C605" s="288">
        <v>1</v>
      </c>
      <c r="D605" s="68" t="s">
        <v>2741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 x14ac:dyDescent="0.4">
      <c r="A606" s="68" t="s">
        <v>1046</v>
      </c>
      <c r="B606" s="68" t="s">
        <v>2743</v>
      </c>
      <c r="C606" s="288">
        <v>1</v>
      </c>
      <c r="D606" s="68" t="s">
        <v>2744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 x14ac:dyDescent="0.4">
      <c r="A607" s="68" t="s">
        <v>1517</v>
      </c>
      <c r="B607" s="68" t="s">
        <v>1518</v>
      </c>
      <c r="C607" s="288">
        <v>1</v>
      </c>
      <c r="D607" s="68" t="s">
        <v>2745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2873</v>
      </c>
    </row>
    <row r="608" spans="1:16" x14ac:dyDescent="0.4">
      <c r="A608" s="68" t="s">
        <v>1517</v>
      </c>
      <c r="B608" s="68" t="s">
        <v>1518</v>
      </c>
      <c r="C608" s="288">
        <v>2</v>
      </c>
      <c r="D608" s="68" t="s">
        <v>2746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2873</v>
      </c>
    </row>
    <row r="609" spans="1:9" x14ac:dyDescent="0.4">
      <c r="A609" s="68" t="s">
        <v>1379</v>
      </c>
      <c r="B609" s="69"/>
      <c r="C609" s="288">
        <v>1</v>
      </c>
      <c r="D609" s="74" t="s">
        <v>2752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 x14ac:dyDescent="0.4">
      <c r="A610" s="68" t="s">
        <v>1381</v>
      </c>
      <c r="B610" s="68" t="s">
        <v>1382</v>
      </c>
      <c r="C610" s="288">
        <v>1</v>
      </c>
      <c r="D610" s="74" t="s">
        <v>2753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2872</v>
      </c>
    </row>
    <row r="611" spans="1:9" ht="58.25" customHeight="1" x14ac:dyDescent="0.3">
      <c r="A611" s="553" t="s">
        <v>1093</v>
      </c>
      <c r="B611" s="69" t="s">
        <v>2814</v>
      </c>
      <c r="C611" s="288">
        <v>1</v>
      </c>
      <c r="D611" s="74" t="s">
        <v>2827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 x14ac:dyDescent="0.3">
      <c r="A612" s="553" t="s">
        <v>1093</v>
      </c>
      <c r="B612" s="69" t="s">
        <v>2814</v>
      </c>
      <c r="C612" s="288">
        <v>2</v>
      </c>
      <c r="D612" s="74" t="s">
        <v>2820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 x14ac:dyDescent="0.3">
      <c r="A613" s="553" t="s">
        <v>1095</v>
      </c>
      <c r="B613" s="69" t="s">
        <v>2817</v>
      </c>
      <c r="C613" s="288">
        <v>1</v>
      </c>
      <c r="D613" s="74" t="s">
        <v>2818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 x14ac:dyDescent="0.3">
      <c r="A614" s="553" t="s">
        <v>1095</v>
      </c>
      <c r="B614" s="69" t="s">
        <v>2817</v>
      </c>
      <c r="C614" s="288">
        <v>2</v>
      </c>
      <c r="D614" s="74" t="s">
        <v>2819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 x14ac:dyDescent="0.3">
      <c r="A615" s="553" t="s">
        <v>1095</v>
      </c>
      <c r="B615" s="69" t="s">
        <v>2817</v>
      </c>
      <c r="C615" s="288">
        <v>3</v>
      </c>
      <c r="D615" s="74" t="s">
        <v>2821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 x14ac:dyDescent="0.4">
      <c r="A616" s="68" t="s">
        <v>1080</v>
      </c>
      <c r="B616" s="69" t="s">
        <v>2822</v>
      </c>
      <c r="C616" s="288">
        <v>1</v>
      </c>
      <c r="D616" s="74" t="s">
        <v>2826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51" x14ac:dyDescent="0.4">
      <c r="A617" s="68" t="s">
        <v>1099</v>
      </c>
      <c r="B617" s="69" t="s">
        <v>2824</v>
      </c>
      <c r="C617" s="288">
        <v>1</v>
      </c>
      <c r="D617" s="74" t="s">
        <v>2825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4" x14ac:dyDescent="0.4">
      <c r="A618" s="68" t="s">
        <v>1101</v>
      </c>
      <c r="B618" s="69" t="s">
        <v>2828</v>
      </c>
      <c r="C618" s="288">
        <v>1</v>
      </c>
      <c r="D618" s="74" t="s">
        <v>2829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 x14ac:dyDescent="0.3">
      <c r="A619" s="555" t="s">
        <v>1084</v>
      </c>
      <c r="B619" s="69" t="s">
        <v>2830</v>
      </c>
      <c r="C619" s="288">
        <v>1</v>
      </c>
      <c r="D619" s="74" t="s">
        <v>2831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 x14ac:dyDescent="0.3">
      <c r="A620" s="555" t="s">
        <v>1084</v>
      </c>
      <c r="B620" s="74" t="s">
        <v>2830</v>
      </c>
      <c r="C620" s="288">
        <v>2</v>
      </c>
      <c r="D620" s="74" t="s">
        <v>2832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 x14ac:dyDescent="0.4">
      <c r="A621" s="68" t="s">
        <v>2865</v>
      </c>
      <c r="B621" s="69" t="s">
        <v>2833</v>
      </c>
      <c r="C621" s="288">
        <v>1</v>
      </c>
      <c r="D621" s="74" t="s">
        <v>2836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 x14ac:dyDescent="0.4">
      <c r="A622" s="68" t="s">
        <v>2865</v>
      </c>
      <c r="B622" s="69" t="s">
        <v>2833</v>
      </c>
      <c r="C622" s="288">
        <v>2</v>
      </c>
      <c r="D622" s="74" t="s">
        <v>2837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 x14ac:dyDescent="0.3">
      <c r="A623" s="288" t="s">
        <v>1086</v>
      </c>
      <c r="B623" s="69" t="s">
        <v>2834</v>
      </c>
      <c r="C623" s="288">
        <v>1</v>
      </c>
      <c r="D623" s="74" t="s">
        <v>2838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 x14ac:dyDescent="0.3">
      <c r="A624" s="288" t="s">
        <v>1097</v>
      </c>
      <c r="B624" s="69" t="s">
        <v>2835</v>
      </c>
      <c r="C624" s="288">
        <v>1</v>
      </c>
      <c r="D624" s="74" t="s">
        <v>2839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 x14ac:dyDescent="0.3">
      <c r="A625" s="555" t="s">
        <v>1097</v>
      </c>
      <c r="B625" s="69" t="s">
        <v>2835</v>
      </c>
      <c r="C625" s="288">
        <v>2</v>
      </c>
      <c r="D625" s="74" t="s">
        <v>2840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 x14ac:dyDescent="0.3">
      <c r="A626" s="555" t="s">
        <v>1097</v>
      </c>
      <c r="B626" s="69" t="s">
        <v>2835</v>
      </c>
      <c r="C626" s="288">
        <v>3</v>
      </c>
      <c r="D626" s="74" t="s">
        <v>2841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 x14ac:dyDescent="0.4">
      <c r="A627" s="68" t="s">
        <v>2864</v>
      </c>
      <c r="B627" s="68" t="s">
        <v>903</v>
      </c>
      <c r="C627" s="288">
        <v>1</v>
      </c>
      <c r="D627" s="74" t="s">
        <v>2846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 x14ac:dyDescent="0.3">
      <c r="A628" s="288" t="s">
        <v>2866</v>
      </c>
      <c r="B628" s="69" t="s">
        <v>2847</v>
      </c>
      <c r="C628" s="288">
        <v>1</v>
      </c>
      <c r="D628" s="74" t="s">
        <v>2848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2880</v>
      </c>
      <c r="F1" s="119" t="s">
        <v>2879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 x14ac:dyDescent="0.3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2882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2882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" customHeight="1" x14ac:dyDescent="0.3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 x14ac:dyDescent="0.3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2903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2904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2905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x14ac:dyDescent="0.3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2908</v>
      </c>
      <c r="I29" s="81">
        <v>44432</v>
      </c>
      <c r="J29" s="102" t="s">
        <v>2907</v>
      </c>
    </row>
    <row r="30" spans="1:10" s="98" customFormat="1" x14ac:dyDescent="0.3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2888</v>
      </c>
      <c r="D31" s="146" t="s">
        <v>2899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2913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2902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2892</v>
      </c>
      <c r="I32" s="82" t="s">
        <v>2892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2906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 x14ac:dyDescent="0.3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2881</v>
      </c>
      <c r="I38" s="81">
        <v>44433</v>
      </c>
    </row>
    <row r="39" spans="1:11" ht="33" customHeight="1" x14ac:dyDescent="0.3">
      <c r="A39" s="71">
        <v>44432</v>
      </c>
      <c r="B39" s="572">
        <v>2</v>
      </c>
      <c r="C39" s="78" t="s">
        <v>2890</v>
      </c>
      <c r="D39" s="572" t="s">
        <v>166</v>
      </c>
      <c r="E39" s="89" t="str">
        <f t="shared" ref="E39:E40" si="1">IFERROR(MID(C39,FIND("L",C39),5),"")</f>
        <v/>
      </c>
      <c r="F39" s="89" t="s">
        <v>2891</v>
      </c>
      <c r="G39" s="71">
        <v>44560</v>
      </c>
      <c r="H39" s="80" t="s">
        <v>2911</v>
      </c>
      <c r="I39" s="81">
        <v>44553</v>
      </c>
    </row>
    <row r="40" spans="1:11" x14ac:dyDescent="0.3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2897</v>
      </c>
      <c r="I41" s="81">
        <v>44519</v>
      </c>
    </row>
    <row r="42" spans="1:11" ht="33" customHeight="1" x14ac:dyDescent="0.3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2898</v>
      </c>
      <c r="I42" s="81">
        <v>44456</v>
      </c>
    </row>
    <row r="43" spans="1:11" x14ac:dyDescent="0.3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 x14ac:dyDescent="0.3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2894</v>
      </c>
      <c r="I47" s="81">
        <v>44462</v>
      </c>
    </row>
    <row r="48" spans="1:11" ht="34" customHeight="1" x14ac:dyDescent="0.3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2891</v>
      </c>
      <c r="G48" s="71">
        <v>44469</v>
      </c>
      <c r="H48" s="80" t="s">
        <v>2895</v>
      </c>
      <c r="I48" s="81">
        <v>44452</v>
      </c>
      <c r="K48" s="82" t="s">
        <v>2145</v>
      </c>
    </row>
    <row r="49" spans="1:10" ht="22" x14ac:dyDescent="0.3">
      <c r="A49" s="71">
        <v>44438</v>
      </c>
      <c r="B49" s="572">
        <v>4</v>
      </c>
      <c r="C49" s="74" t="s">
        <v>2900</v>
      </c>
      <c r="D49" s="572" t="s">
        <v>3</v>
      </c>
      <c r="E49" s="89" t="str">
        <f t="shared" si="3"/>
        <v/>
      </c>
      <c r="F49" s="89" t="s">
        <v>2896</v>
      </c>
      <c r="G49" s="71">
        <v>44449</v>
      </c>
      <c r="H49" s="80" t="s">
        <v>2910</v>
      </c>
      <c r="I49" s="81">
        <v>44524</v>
      </c>
    </row>
    <row r="50" spans="1:10" x14ac:dyDescent="0.3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2893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2912</v>
      </c>
      <c r="D53" s="89" t="s">
        <v>166</v>
      </c>
      <c r="E53" s="89" t="str">
        <f t="shared" si="4"/>
        <v/>
      </c>
      <c r="F53" s="89" t="s">
        <v>2891</v>
      </c>
      <c r="G53" s="71">
        <v>44469</v>
      </c>
      <c r="H53" s="220" t="s">
        <v>2926</v>
      </c>
    </row>
    <row r="54" spans="1:10" ht="40.5" x14ac:dyDescent="0.3">
      <c r="A54" s="81">
        <v>44455</v>
      </c>
      <c r="B54" s="89">
        <v>1</v>
      </c>
      <c r="C54" s="78" t="s">
        <v>2909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2914</v>
      </c>
      <c r="I54" s="575"/>
    </row>
    <row r="55" spans="1:10" ht="33" customHeight="1" x14ac:dyDescent="0.3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2885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 x14ac:dyDescent="0.3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 x14ac:dyDescent="0.3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" customHeight="1" x14ac:dyDescent="0.3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0.5" x14ac:dyDescent="0.3">
      <c r="A62" s="71">
        <v>44468</v>
      </c>
      <c r="B62" s="572">
        <v>1</v>
      </c>
      <c r="C62" s="78" t="s">
        <v>2916</v>
      </c>
      <c r="D62" s="125" t="s">
        <v>2917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2915</v>
      </c>
      <c r="I62" s="80"/>
    </row>
    <row r="63" spans="1:10" ht="33" customHeight="1" x14ac:dyDescent="0.3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 x14ac:dyDescent="0.3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 x14ac:dyDescent="0.3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 x14ac:dyDescent="0.3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 x14ac:dyDescent="0.3">
      <c r="A67" s="71">
        <v>44488</v>
      </c>
      <c r="B67" s="572">
        <v>2</v>
      </c>
      <c r="C67" s="78" t="s">
        <v>2823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 x14ac:dyDescent="0.3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 x14ac:dyDescent="0.3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 x14ac:dyDescent="0.3">
      <c r="A70" s="71">
        <v>44488</v>
      </c>
      <c r="B70" s="572">
        <v>5</v>
      </c>
      <c r="C70" s="78" t="s">
        <v>2883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2884</v>
      </c>
      <c r="I70" s="81">
        <v>44504</v>
      </c>
    </row>
    <row r="71" spans="1:10" ht="42.75" customHeight="1" x14ac:dyDescent="0.3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 x14ac:dyDescent="0.3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 x14ac:dyDescent="0.3">
      <c r="A73" s="71">
        <v>44491</v>
      </c>
      <c r="B73" s="572">
        <v>1</v>
      </c>
      <c r="C73" s="78" t="s">
        <v>2886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2887</v>
      </c>
      <c r="I73" s="81">
        <v>44501</v>
      </c>
    </row>
    <row r="74" spans="1:10" ht="313.5" customHeight="1" x14ac:dyDescent="0.3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 x14ac:dyDescent="0.3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2878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2731</v>
      </c>
      <c r="G80" s="81">
        <v>44505</v>
      </c>
      <c r="H80" s="78" t="s">
        <v>2164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2731</v>
      </c>
      <c r="G81" s="81">
        <v>44505</v>
      </c>
      <c r="H81" s="78" t="s">
        <v>2165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2731</v>
      </c>
      <c r="G84" s="81">
        <v>44561</v>
      </c>
      <c r="H84" s="82" t="s">
        <v>2583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2708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2709</v>
      </c>
      <c r="I89" s="81">
        <v>44501</v>
      </c>
    </row>
    <row r="90" spans="1:10" ht="42.75" customHeight="1" x14ac:dyDescent="0.3">
      <c r="A90" s="71">
        <v>44524</v>
      </c>
      <c r="B90" s="572">
        <v>1</v>
      </c>
      <c r="C90" s="78" t="s">
        <v>2730</v>
      </c>
      <c r="D90" s="89" t="s">
        <v>2731</v>
      </c>
      <c r="G90" s="81">
        <v>44526</v>
      </c>
      <c r="H90" s="82" t="s">
        <v>2132</v>
      </c>
      <c r="I90" s="71">
        <v>44526</v>
      </c>
    </row>
    <row r="91" spans="1:10" ht="42.75" customHeight="1" x14ac:dyDescent="0.3">
      <c r="A91" s="71">
        <v>44517</v>
      </c>
      <c r="B91" s="572">
        <v>1</v>
      </c>
      <c r="C91" s="78" t="s">
        <v>2747</v>
      </c>
      <c r="D91" s="89" t="s">
        <v>2731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2750</v>
      </c>
      <c r="D92" s="89" t="s">
        <v>2751</v>
      </c>
      <c r="G92" s="569">
        <v>44529</v>
      </c>
      <c r="H92" s="82" t="s">
        <v>2877</v>
      </c>
      <c r="I92" s="81">
        <v>44529</v>
      </c>
      <c r="J92" s="570">
        <v>44544</v>
      </c>
    </row>
    <row r="93" spans="1:10" ht="62.5" x14ac:dyDescent="0.3">
      <c r="A93" s="71">
        <v>44529</v>
      </c>
      <c r="B93" s="572">
        <v>1</v>
      </c>
      <c r="C93" s="78" t="s">
        <v>2889</v>
      </c>
      <c r="D93" s="146" t="s">
        <v>2764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2901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2112</v>
      </c>
      <c r="B1" s="5" t="s">
        <v>2113</v>
      </c>
      <c r="C1" s="5" t="s">
        <v>2114</v>
      </c>
    </row>
    <row r="2" spans="1:3" x14ac:dyDescent="0.35">
      <c r="A2" s="243">
        <v>1</v>
      </c>
      <c r="B2" s="46" t="s">
        <v>2060</v>
      </c>
      <c r="C2" s="4" t="s">
        <v>2115</v>
      </c>
    </row>
    <row r="3" spans="1:3" x14ac:dyDescent="0.35">
      <c r="A3" s="243">
        <v>2</v>
      </c>
      <c r="B3" s="4" t="s">
        <v>2059</v>
      </c>
      <c r="C3" s="4" t="s">
        <v>337</v>
      </c>
    </row>
    <row r="4" spans="1:3" ht="45" customHeight="1" x14ac:dyDescent="0.35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6"/>
    <col min="4" max="4" width="27.5" style="366" bestFit="1" customWidth="1"/>
    <col min="5" max="16384" width="8.69921875" style="366"/>
  </cols>
  <sheetData>
    <row r="1" spans="3:6" x14ac:dyDescent="0.3">
      <c r="C1" s="368" t="s">
        <v>2695</v>
      </c>
      <c r="D1" s="368" t="s">
        <v>2694</v>
      </c>
      <c r="E1" s="368" t="s">
        <v>2394</v>
      </c>
      <c r="F1" s="368" t="s">
        <v>2693</v>
      </c>
    </row>
    <row r="2" spans="3:6" x14ac:dyDescent="0.3">
      <c r="C2" s="366" t="s">
        <v>2691</v>
      </c>
      <c r="D2" s="377" t="s">
        <v>1432</v>
      </c>
      <c r="E2" s="366">
        <v>8</v>
      </c>
      <c r="F2" s="366">
        <v>10</v>
      </c>
    </row>
    <row r="3" spans="3:6" x14ac:dyDescent="0.3">
      <c r="D3" s="377" t="s">
        <v>2452</v>
      </c>
      <c r="E3" s="366">
        <v>1</v>
      </c>
      <c r="F3" s="366">
        <v>5</v>
      </c>
    </row>
    <row r="4" spans="3:6" x14ac:dyDescent="0.3">
      <c r="D4" s="377" t="s">
        <v>2517</v>
      </c>
      <c r="E4" s="366">
        <v>6</v>
      </c>
      <c r="F4" s="366">
        <v>7</v>
      </c>
    </row>
    <row r="5" spans="3:6" x14ac:dyDescent="0.3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4" customWidth="1"/>
    <col min="2" max="2" width="6.19921875" style="290" customWidth="1"/>
    <col min="3" max="3" width="6.8984375" style="290" customWidth="1"/>
    <col min="4" max="4" width="7.19921875" style="290" customWidth="1"/>
    <col min="5" max="22" width="5.19921875" style="268" customWidth="1"/>
    <col min="23" max="23" width="5.19921875" style="268" hidden="1" customWidth="1"/>
    <col min="24" max="24" width="5" style="268" bestFit="1" customWidth="1"/>
    <col min="25" max="25" width="8.69921875" style="268" customWidth="1"/>
    <col min="26" max="26" width="8.69921875" style="268" bestFit="1" customWidth="1"/>
    <col min="27" max="30" width="8.69921875" style="268" customWidth="1"/>
    <col min="31" max="16384" width="8.69921875" style="268"/>
  </cols>
  <sheetData>
    <row r="1" spans="1:26" ht="16.5" customHeight="1" x14ac:dyDescent="0.35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 x14ac:dyDescent="0.35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 x14ac:dyDescent="0.35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 x14ac:dyDescent="0.35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 x14ac:dyDescent="0.35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 x14ac:dyDescent="0.35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 x14ac:dyDescent="0.35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 x14ac:dyDescent="0.35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 x14ac:dyDescent="0.35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 x14ac:dyDescent="0.35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 x14ac:dyDescent="0.35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 x14ac:dyDescent="0.35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 x14ac:dyDescent="0.35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 x14ac:dyDescent="0.35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 x14ac:dyDescent="0.35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 x14ac:dyDescent="0.35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 x14ac:dyDescent="0.35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 x14ac:dyDescent="0.35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 x14ac:dyDescent="0.35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 x14ac:dyDescent="0.35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 x14ac:dyDescent="0.35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 x14ac:dyDescent="0.35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 x14ac:dyDescent="0.35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 x14ac:dyDescent="0.35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 x14ac:dyDescent="0.35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 x14ac:dyDescent="0.35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 x14ac:dyDescent="0.35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1:E330"/>
  <sheetViews>
    <sheetView topLeftCell="A10" workbookViewId="0">
      <selection activeCell="I24" sqref="I24"/>
    </sheetView>
  </sheetViews>
  <sheetFormatPr defaultRowHeight="14.5" x14ac:dyDescent="0.3"/>
  <cols>
    <col min="3" max="3" width="9.3984375" bestFit="1" customWidth="1"/>
    <col min="4" max="4" width="8.69921875" style="581"/>
  </cols>
  <sheetData>
    <row r="1" spans="3:5" s="267" customFormat="1" x14ac:dyDescent="0.3">
      <c r="C1" t="s">
        <v>2942</v>
      </c>
      <c r="D1" s="581" t="s">
        <v>3005</v>
      </c>
      <c r="E1" s="267" t="s">
        <v>3006</v>
      </c>
    </row>
    <row r="2" spans="3:5" x14ac:dyDescent="0.3">
      <c r="D2" s="581" t="s">
        <v>108</v>
      </c>
      <c r="E2" t="str">
        <f>VLOOKUP(D2,URS確認!E:E,1,FALSE)</f>
        <v>L1001</v>
      </c>
    </row>
    <row r="3" spans="3:5" x14ac:dyDescent="0.3">
      <c r="D3" s="581" t="s">
        <v>114</v>
      </c>
      <c r="E3" s="267" t="str">
        <f>VLOOKUP(D3,URS確認!E:E,1,FALSE)</f>
        <v>L1101</v>
      </c>
    </row>
    <row r="4" spans="3:5" x14ac:dyDescent="0.3">
      <c r="D4" s="581" t="s">
        <v>118</v>
      </c>
      <c r="E4" s="267" t="str">
        <f>VLOOKUP(D4,URS確認!E:E,1,FALSE)</f>
        <v>L1102</v>
      </c>
    </row>
    <row r="5" spans="3:5" x14ac:dyDescent="0.3">
      <c r="D5" s="581" t="s">
        <v>121</v>
      </c>
      <c r="E5" s="267" t="str">
        <f>VLOOKUP(D5,URS確認!E:E,1,FALSE)</f>
        <v>L1103</v>
      </c>
    </row>
    <row r="6" spans="3:5" x14ac:dyDescent="0.3">
      <c r="D6" s="581" t="s">
        <v>125</v>
      </c>
      <c r="E6" s="267" t="str">
        <f>VLOOKUP(D6,URS確認!E:E,1,FALSE)</f>
        <v>L1104</v>
      </c>
    </row>
    <row r="7" spans="3:5" x14ac:dyDescent="0.3">
      <c r="D7" s="581" t="s">
        <v>137</v>
      </c>
      <c r="E7" s="267" t="str">
        <f>VLOOKUP(D7,URS確認!E:E,1,FALSE)</f>
        <v>L1105</v>
      </c>
    </row>
    <row r="8" spans="3:5" x14ac:dyDescent="0.3">
      <c r="D8" s="581" t="s">
        <v>157</v>
      </c>
      <c r="E8" s="267" t="str">
        <f>VLOOKUP(D8,URS確認!E:E,1,FALSE)</f>
        <v>L1107</v>
      </c>
    </row>
    <row r="9" spans="3:5" x14ac:dyDescent="0.3">
      <c r="D9" s="581" t="s">
        <v>148</v>
      </c>
      <c r="E9" s="267" t="str">
        <f>VLOOKUP(D9,URS確認!E:E,1,FALSE)</f>
        <v>L1108</v>
      </c>
    </row>
    <row r="10" spans="3:5" x14ac:dyDescent="0.3">
      <c r="D10" s="581" t="s">
        <v>150</v>
      </c>
      <c r="E10" s="267" t="str">
        <f>VLOOKUP(D10,URS確認!E:E,1,FALSE)</f>
        <v>L1109</v>
      </c>
    </row>
    <row r="11" spans="3:5" x14ac:dyDescent="0.3">
      <c r="D11" s="581" t="s">
        <v>126</v>
      </c>
      <c r="E11" s="267" t="str">
        <f>VLOOKUP(D11,URS確認!E:E,1,FALSE)</f>
        <v>L1110</v>
      </c>
    </row>
    <row r="12" spans="3:5" x14ac:dyDescent="0.3">
      <c r="D12" s="581" t="s">
        <v>130</v>
      </c>
      <c r="E12" s="267" t="str">
        <f>VLOOKUP(D12,URS確認!E:E,1,FALSE)</f>
        <v>L1111</v>
      </c>
    </row>
    <row r="13" spans="3:5" x14ac:dyDescent="0.3">
      <c r="D13" s="581" t="s">
        <v>134</v>
      </c>
      <c r="E13" s="267" t="str">
        <f>VLOOKUP(D13,URS確認!E:E,1,FALSE)</f>
        <v>L1905</v>
      </c>
    </row>
    <row r="14" spans="3:5" x14ac:dyDescent="0.3">
      <c r="D14" s="581" t="s">
        <v>152</v>
      </c>
      <c r="E14" s="267" t="str">
        <f>VLOOKUP(D14,URS確認!E:E,1,FALSE)</f>
        <v>L1907</v>
      </c>
    </row>
    <row r="15" spans="3:5" x14ac:dyDescent="0.3">
      <c r="D15" s="581" t="s">
        <v>143</v>
      </c>
      <c r="E15" s="267" t="str">
        <f>VLOOKUP(D15,URS確認!E:E,1,FALSE)</f>
        <v>L1908</v>
      </c>
    </row>
    <row r="16" spans="3:5" x14ac:dyDescent="0.3">
      <c r="D16" s="581" t="s">
        <v>160</v>
      </c>
      <c r="E16" s="267" t="str">
        <f>VLOOKUP(D16,URS確認!E:E,1,FALSE)</f>
        <v>L1909</v>
      </c>
    </row>
    <row r="17" spans="3:5" x14ac:dyDescent="0.3">
      <c r="C17" s="590" t="s">
        <v>139</v>
      </c>
      <c r="D17" s="590" t="s">
        <v>2856</v>
      </c>
      <c r="E17" s="267" t="str">
        <f>VLOOKUP(D17,URS確認!E:E,1,FALSE)</f>
        <v>L6088</v>
      </c>
    </row>
    <row r="18" spans="3:5" x14ac:dyDescent="0.3">
      <c r="D18" s="581" t="s">
        <v>164</v>
      </c>
      <c r="E18" s="267" t="str">
        <f>VLOOKUP(D18,URS確認!E:E,1,FALSE)</f>
        <v>L2001</v>
      </c>
    </row>
    <row r="19" spans="3:5" x14ac:dyDescent="0.3">
      <c r="D19" s="581" t="s">
        <v>174</v>
      </c>
      <c r="E19" s="267" t="str">
        <f>VLOOKUP(D19,URS確認!E:E,1,FALSE)</f>
        <v>L2010</v>
      </c>
    </row>
    <row r="20" spans="3:5" x14ac:dyDescent="0.3">
      <c r="D20" s="581" t="s">
        <v>188</v>
      </c>
      <c r="E20" s="267" t="str">
        <f>VLOOKUP(D20,URS確認!E:E,1,FALSE)</f>
        <v>L2015</v>
      </c>
    </row>
    <row r="21" spans="3:5" x14ac:dyDescent="0.3">
      <c r="D21" s="581" t="s">
        <v>194</v>
      </c>
      <c r="E21" s="267" t="str">
        <f>VLOOKUP(D21,URS確認!E:E,1,FALSE)</f>
        <v>L2016</v>
      </c>
    </row>
    <row r="22" spans="3:5" x14ac:dyDescent="0.3">
      <c r="D22" s="581" t="s">
        <v>257</v>
      </c>
      <c r="E22" s="267" t="str">
        <f>VLOOKUP(D22,URS確認!E:E,1,FALSE)</f>
        <v>L2017</v>
      </c>
    </row>
    <row r="23" spans="3:5" x14ac:dyDescent="0.3">
      <c r="D23" s="581" t="s">
        <v>217</v>
      </c>
      <c r="E23" s="267" t="str">
        <f>VLOOKUP(D23,URS確認!E:E,1,FALSE)</f>
        <v>L2018</v>
      </c>
    </row>
    <row r="24" spans="3:5" x14ac:dyDescent="0.3">
      <c r="D24" s="581" t="s">
        <v>223</v>
      </c>
      <c r="E24" s="267" t="str">
        <f>VLOOKUP(D24,URS確認!E:E,1,FALSE)</f>
        <v>L2019</v>
      </c>
    </row>
    <row r="25" spans="3:5" x14ac:dyDescent="0.3">
      <c r="D25" s="581" t="s">
        <v>197</v>
      </c>
      <c r="E25" s="267" t="str">
        <f>VLOOKUP(D25,URS確認!E:E,1,FALSE)</f>
        <v>L2020</v>
      </c>
    </row>
    <row r="26" spans="3:5" x14ac:dyDescent="0.3">
      <c r="D26" s="581" t="s">
        <v>229</v>
      </c>
      <c r="E26" s="267" t="str">
        <f>VLOOKUP(D26,URS確認!E:E,1,FALSE)</f>
        <v>L2021</v>
      </c>
    </row>
    <row r="27" spans="3:5" x14ac:dyDescent="0.3">
      <c r="D27" s="581" t="s">
        <v>836</v>
      </c>
      <c r="E27" s="267" t="str">
        <f>VLOOKUP(D27,URS確認!E:E,1,FALSE)</f>
        <v>L2022</v>
      </c>
    </row>
    <row r="28" spans="3:5" x14ac:dyDescent="0.3">
      <c r="D28" s="581" t="s">
        <v>838</v>
      </c>
      <c r="E28" s="267" t="str">
        <f>VLOOKUP(D28,URS確認!E:E,1,FALSE)</f>
        <v>L2023</v>
      </c>
    </row>
    <row r="29" spans="3:5" x14ac:dyDescent="0.3">
      <c r="D29" s="581" t="s">
        <v>826</v>
      </c>
      <c r="E29" s="267" t="str">
        <f>VLOOKUP(D29,URS確認!E:E,1,FALSE)</f>
        <v>L2035</v>
      </c>
    </row>
    <row r="30" spans="3:5" x14ac:dyDescent="0.3">
      <c r="D30" s="581" t="s">
        <v>822</v>
      </c>
      <c r="E30" s="267" t="str">
        <f>VLOOKUP(D30,URS確認!E:E,1,FALSE)</f>
        <v>L2036</v>
      </c>
    </row>
    <row r="31" spans="3:5" x14ac:dyDescent="0.3">
      <c r="D31" s="581" t="s">
        <v>234</v>
      </c>
      <c r="E31" s="267" t="str">
        <f>VLOOKUP(D31,URS確認!E:E,1,FALSE)</f>
        <v>L2038</v>
      </c>
    </row>
    <row r="32" spans="3:5" x14ac:dyDescent="0.3">
      <c r="D32" s="581" t="s">
        <v>855</v>
      </c>
      <c r="E32" s="267" t="str">
        <f>VLOOKUP(D32,URS確認!E:E,1,FALSE)</f>
        <v>L2039</v>
      </c>
    </row>
    <row r="33" spans="4:5" x14ac:dyDescent="0.3">
      <c r="D33" s="581" t="s">
        <v>2934</v>
      </c>
      <c r="E33" s="267" t="str">
        <f>VLOOKUP(D33,URS確認!E:E,1,FALSE)</f>
        <v>L2040</v>
      </c>
    </row>
    <row r="34" spans="4:5" x14ac:dyDescent="0.3">
      <c r="D34" s="581" t="s">
        <v>309</v>
      </c>
      <c r="E34" s="267" t="str">
        <f>VLOOKUP(D34,URS確認!E:E,1,FALSE)</f>
        <v>L2060</v>
      </c>
    </row>
    <row r="35" spans="4:5" x14ac:dyDescent="0.3">
      <c r="D35" s="581" t="s">
        <v>401</v>
      </c>
      <c r="E35" s="267" t="str">
        <f>VLOOKUP(D35,URS確認!E:E,1,FALSE)</f>
        <v>L2061</v>
      </c>
    </row>
    <row r="36" spans="4:5" x14ac:dyDescent="0.3">
      <c r="D36" s="581" t="s">
        <v>408</v>
      </c>
      <c r="E36" s="267" t="str">
        <f>VLOOKUP(D36,URS確認!E:E,1,FALSE)</f>
        <v>L2062</v>
      </c>
    </row>
    <row r="37" spans="4:5" x14ac:dyDescent="0.3">
      <c r="D37" s="581" t="s">
        <v>319</v>
      </c>
      <c r="E37" s="267" t="str">
        <f>VLOOKUP(D37,URS確認!E:E,1,FALSE)</f>
        <v>L2064</v>
      </c>
    </row>
    <row r="38" spans="4:5" x14ac:dyDescent="0.3">
      <c r="D38" s="581" t="s">
        <v>278</v>
      </c>
      <c r="E38" s="267" t="str">
        <f>VLOOKUP(D38,URS確認!E:E,1,FALSE)</f>
        <v>L2072</v>
      </c>
    </row>
    <row r="39" spans="4:5" x14ac:dyDescent="0.3">
      <c r="D39" s="581" t="s">
        <v>849</v>
      </c>
      <c r="E39" s="267" t="str">
        <f>VLOOKUP(D39,URS確認!E:E,1,FALSE)</f>
        <v>L2073</v>
      </c>
    </row>
    <row r="40" spans="4:5" x14ac:dyDescent="0.3">
      <c r="D40" s="581" t="s">
        <v>704</v>
      </c>
      <c r="E40" s="267" t="str">
        <f>VLOOKUP(D40,URS確認!E:E,1,FALSE)</f>
        <v>L2078</v>
      </c>
    </row>
    <row r="41" spans="4:5" x14ac:dyDescent="0.3">
      <c r="D41" s="581" t="s">
        <v>172</v>
      </c>
      <c r="E41" s="267" t="str">
        <f>VLOOKUP(D41,URS確認!E:E,1,FALSE)</f>
        <v>L2101</v>
      </c>
    </row>
    <row r="42" spans="4:5" x14ac:dyDescent="0.3">
      <c r="D42" s="581" t="s">
        <v>178</v>
      </c>
      <c r="E42" s="267" t="str">
        <f>VLOOKUP(D42,URS確認!E:E,1,FALSE)</f>
        <v>L2111</v>
      </c>
    </row>
    <row r="43" spans="4:5" x14ac:dyDescent="0.3">
      <c r="D43" s="581" t="s">
        <v>185</v>
      </c>
      <c r="E43" s="267" t="str">
        <f>VLOOKUP(D43,URS確認!E:E,1,FALSE)</f>
        <v>L2112</v>
      </c>
    </row>
    <row r="44" spans="4:5" x14ac:dyDescent="0.3">
      <c r="D44" s="581" t="s">
        <v>219</v>
      </c>
      <c r="E44" s="267" t="str">
        <f>VLOOKUP(D44,URS確認!E:E,1,FALSE)</f>
        <v>L2118</v>
      </c>
    </row>
    <row r="45" spans="4:5" x14ac:dyDescent="0.3">
      <c r="D45" s="581" t="s">
        <v>225</v>
      </c>
      <c r="E45" s="267" t="str">
        <f>VLOOKUP(D45,URS確認!E:E,1,FALSE)</f>
        <v>L2119</v>
      </c>
    </row>
    <row r="46" spans="4:5" x14ac:dyDescent="0.3">
      <c r="D46" s="581" t="s">
        <v>182</v>
      </c>
      <c r="E46" s="267" t="str">
        <f>VLOOKUP(D46,URS確認!E:E,1,FALSE)</f>
        <v>L2151</v>
      </c>
    </row>
    <row r="47" spans="4:5" x14ac:dyDescent="0.3">
      <c r="D47" s="581" t="s">
        <v>180</v>
      </c>
      <c r="E47" s="267" t="str">
        <f>VLOOKUP(D47,URS確認!E:E,1,FALSE)</f>
        <v>L2153</v>
      </c>
    </row>
    <row r="48" spans="4:5" x14ac:dyDescent="0.3">
      <c r="D48" s="581" t="s">
        <v>191</v>
      </c>
      <c r="E48" s="267" t="str">
        <f>VLOOKUP(D48,URS確認!E:E,1,FALSE)</f>
        <v>L2154</v>
      </c>
    </row>
    <row r="49" spans="4:5" x14ac:dyDescent="0.3">
      <c r="D49" s="581" t="s">
        <v>231</v>
      </c>
      <c r="E49" s="267" t="str">
        <f>VLOOKUP(D49,URS確認!E:E,1,FALSE)</f>
        <v>L2221</v>
      </c>
    </row>
    <row r="50" spans="4:5" x14ac:dyDescent="0.3">
      <c r="D50" s="581" t="s">
        <v>841</v>
      </c>
      <c r="E50" s="267" t="str">
        <f>VLOOKUP(D50,URS確認!E:E,1,FALSE)</f>
        <v>L2222</v>
      </c>
    </row>
    <row r="51" spans="4:5" x14ac:dyDescent="0.3">
      <c r="D51" s="581" t="s">
        <v>201</v>
      </c>
      <c r="E51" s="267" t="str">
        <f>VLOOKUP(D51,URS確認!E:E,1,FALSE)</f>
        <v>L2250</v>
      </c>
    </row>
    <row r="52" spans="4:5" x14ac:dyDescent="0.3">
      <c r="D52" s="581" t="s">
        <v>830</v>
      </c>
      <c r="E52" s="267" t="str">
        <f>VLOOKUP(D52,URS確認!E:E,1,FALSE)</f>
        <v>L2305</v>
      </c>
    </row>
    <row r="53" spans="4:5" x14ac:dyDescent="0.3">
      <c r="D53" s="581" t="s">
        <v>832</v>
      </c>
      <c r="E53" s="267" t="str">
        <f>VLOOKUP(D53,URS確認!E:E,1,FALSE)</f>
        <v>L2306</v>
      </c>
    </row>
    <row r="54" spans="4:5" x14ac:dyDescent="0.3">
      <c r="D54" s="581" t="s">
        <v>236</v>
      </c>
      <c r="E54" s="267" t="str">
        <f>VLOOKUP(D54,URS確認!E:E,1,FALSE)</f>
        <v>L2411</v>
      </c>
    </row>
    <row r="55" spans="4:5" x14ac:dyDescent="0.3">
      <c r="D55" s="581" t="s">
        <v>261</v>
      </c>
      <c r="E55" s="267" t="str">
        <f>VLOOKUP(D55,URS確認!E:E,1,FALSE)</f>
        <v>L2412</v>
      </c>
    </row>
    <row r="56" spans="4:5" x14ac:dyDescent="0.3">
      <c r="D56" s="581" t="s">
        <v>265</v>
      </c>
      <c r="E56" s="267" t="str">
        <f>VLOOKUP(D56,URS確認!E:E,1,FALSE)</f>
        <v>L2413</v>
      </c>
    </row>
    <row r="57" spans="4:5" x14ac:dyDescent="0.3">
      <c r="D57" s="581" t="s">
        <v>270</v>
      </c>
      <c r="E57" s="267" t="str">
        <f>VLOOKUP(D57,URS確認!E:E,1,FALSE)</f>
        <v>L2414</v>
      </c>
    </row>
    <row r="58" spans="4:5" x14ac:dyDescent="0.3">
      <c r="D58" s="581" t="s">
        <v>244</v>
      </c>
      <c r="E58" s="267" t="str">
        <f>VLOOKUP(D58,URS確認!E:E,1,FALSE)</f>
        <v>L2415</v>
      </c>
    </row>
    <row r="59" spans="4:5" x14ac:dyDescent="0.3">
      <c r="D59" s="581" t="s">
        <v>246</v>
      </c>
      <c r="E59" s="267" t="str">
        <f>VLOOKUP(D59,URS確認!E:E,1,FALSE)</f>
        <v>L2416</v>
      </c>
    </row>
    <row r="60" spans="4:5" x14ac:dyDescent="0.3">
      <c r="D60" s="581" t="s">
        <v>259</v>
      </c>
      <c r="E60" s="267" t="str">
        <f>VLOOKUP(D60,URS確認!E:E,1,FALSE)</f>
        <v>L2417</v>
      </c>
    </row>
    <row r="61" spans="4:5" x14ac:dyDescent="0.3">
      <c r="D61" s="581" t="s">
        <v>255</v>
      </c>
      <c r="E61" s="267" t="str">
        <f>VLOOKUP(D61,URS確認!E:E,1,FALSE)</f>
        <v>L2418</v>
      </c>
    </row>
    <row r="62" spans="4:5" x14ac:dyDescent="0.3">
      <c r="D62" s="581" t="s">
        <v>857</v>
      </c>
      <c r="E62" s="267" t="str">
        <f>VLOOKUP(D62,URS確認!E:E,1,FALSE)</f>
        <v>L2480</v>
      </c>
    </row>
    <row r="63" spans="4:5" x14ac:dyDescent="0.3">
      <c r="D63" s="581" t="s">
        <v>312</v>
      </c>
      <c r="E63" s="267" t="str">
        <f>VLOOKUP(D63,URS確認!E:E,1,FALSE)</f>
        <v>L2600</v>
      </c>
    </row>
    <row r="64" spans="4:5" x14ac:dyDescent="0.3">
      <c r="D64" s="581" t="s">
        <v>707</v>
      </c>
      <c r="E64" s="267" t="str">
        <f>VLOOKUP(D64,URS確認!E:E,1,FALSE)</f>
        <v>L2601</v>
      </c>
    </row>
    <row r="65" spans="4:5" x14ac:dyDescent="0.3">
      <c r="D65" s="581" t="s">
        <v>710</v>
      </c>
      <c r="E65" s="267" t="str">
        <f>VLOOKUP(D65,URS確認!E:E,1,FALSE)</f>
        <v>L2602</v>
      </c>
    </row>
    <row r="66" spans="4:5" x14ac:dyDescent="0.3">
      <c r="D66" s="581" t="s">
        <v>701</v>
      </c>
      <c r="E66" s="267" t="str">
        <f>VLOOKUP(D66,URS確認!E:E,1,FALSE)</f>
        <v>L2603</v>
      </c>
    </row>
    <row r="67" spans="4:5" x14ac:dyDescent="0.3">
      <c r="D67" s="581" t="s">
        <v>315</v>
      </c>
      <c r="E67" s="267" t="str">
        <f>VLOOKUP(D67,URS確認!E:E,1,FALSE)</f>
        <v>L2604</v>
      </c>
    </row>
    <row r="68" spans="4:5" x14ac:dyDescent="0.3">
      <c r="D68" s="581" t="s">
        <v>719</v>
      </c>
      <c r="E68" s="267" t="str">
        <f>VLOOKUP(D68,URS確認!E:E,1,FALSE)</f>
        <v>L2605</v>
      </c>
    </row>
    <row r="69" spans="4:5" x14ac:dyDescent="0.3">
      <c r="D69" s="581" t="s">
        <v>722</v>
      </c>
      <c r="E69" s="267" t="str">
        <f>VLOOKUP(D69,URS確認!E:E,1,FALSE)</f>
        <v>L2613</v>
      </c>
    </row>
    <row r="70" spans="4:5" x14ac:dyDescent="0.3">
      <c r="D70" s="581" t="s">
        <v>725</v>
      </c>
      <c r="E70" s="267" t="str">
        <f>VLOOKUP(D70,URS確認!E:E,1,FALSE)</f>
        <v>L2614</v>
      </c>
    </row>
    <row r="71" spans="4:5" x14ac:dyDescent="0.3">
      <c r="D71" s="581" t="s">
        <v>405</v>
      </c>
      <c r="E71" s="267" t="str">
        <f>VLOOKUP(D71,URS確認!E:E,1,FALSE)</f>
        <v>L2670</v>
      </c>
    </row>
    <row r="72" spans="4:5" x14ac:dyDescent="0.3">
      <c r="D72" s="581" t="s">
        <v>274</v>
      </c>
      <c r="E72" s="267" t="str">
        <f>VLOOKUP(D72,URS確認!E:E,1,FALSE)</f>
        <v>L2702</v>
      </c>
    </row>
    <row r="73" spans="4:5" x14ac:dyDescent="0.3">
      <c r="D73" s="581" t="s">
        <v>852</v>
      </c>
      <c r="E73" s="267" t="str">
        <f>VLOOKUP(D73,URS確認!E:E,1,FALSE)</f>
        <v>L2703</v>
      </c>
    </row>
    <row r="74" spans="4:5" x14ac:dyDescent="0.3">
      <c r="D74" s="581" t="s">
        <v>214</v>
      </c>
      <c r="E74" s="267" t="str">
        <f>VLOOKUP(D74,URS確認!E:E,1,FALSE)</f>
        <v>L2801</v>
      </c>
    </row>
    <row r="75" spans="4:5" x14ac:dyDescent="0.3">
      <c r="D75" s="581" t="s">
        <v>203</v>
      </c>
      <c r="E75" s="267" t="str">
        <f>VLOOKUP(D75,URS確認!E:E,1,FALSE)</f>
        <v>L2902</v>
      </c>
    </row>
    <row r="76" spans="4:5" x14ac:dyDescent="0.3">
      <c r="D76" s="581" t="s">
        <v>844</v>
      </c>
      <c r="E76" s="267" t="str">
        <f>VLOOKUP(D76,URS確認!E:E,1,FALSE)</f>
        <v>L2903</v>
      </c>
    </row>
    <row r="77" spans="4:5" x14ac:dyDescent="0.3">
      <c r="D77" s="581" t="s">
        <v>241</v>
      </c>
      <c r="E77" s="267" t="str">
        <f>VLOOKUP(D77,URS確認!E:E,1,FALSE)</f>
        <v>L2911</v>
      </c>
    </row>
    <row r="78" spans="4:5" x14ac:dyDescent="0.3">
      <c r="D78" s="581" t="s">
        <v>263</v>
      </c>
      <c r="E78" s="267" t="str">
        <f>VLOOKUP(D78,URS確認!E:E,1,FALSE)</f>
        <v>L2912</v>
      </c>
    </row>
    <row r="79" spans="4:5" x14ac:dyDescent="0.3">
      <c r="D79" s="581" t="s">
        <v>268</v>
      </c>
      <c r="E79" s="267" t="str">
        <f>VLOOKUP(D79,URS確認!E:E,1,FALSE)</f>
        <v>L2913</v>
      </c>
    </row>
    <row r="80" spans="4:5" x14ac:dyDescent="0.3">
      <c r="D80" s="581" t="s">
        <v>272</v>
      </c>
      <c r="E80" s="267" t="str">
        <f>VLOOKUP(D80,URS確認!E:E,1,FALSE)</f>
        <v>L2914</v>
      </c>
    </row>
    <row r="81" spans="4:5" x14ac:dyDescent="0.3">
      <c r="D81" s="581" t="s">
        <v>248</v>
      </c>
      <c r="E81" s="267" t="str">
        <f>VLOOKUP(D81,URS確認!E:E,1,FALSE)</f>
        <v>L2915</v>
      </c>
    </row>
    <row r="82" spans="4:5" x14ac:dyDescent="0.3">
      <c r="D82" s="581" t="s">
        <v>251</v>
      </c>
      <c r="E82" s="267" t="str">
        <f>VLOOKUP(D82,URS確認!E:E,1,FALSE)</f>
        <v>L2916</v>
      </c>
    </row>
    <row r="83" spans="4:5" x14ac:dyDescent="0.3">
      <c r="D83" s="581" t="s">
        <v>253</v>
      </c>
      <c r="E83" s="267" t="str">
        <f>VLOOKUP(D83,URS確認!E:E,1,FALSE)</f>
        <v>L2918</v>
      </c>
    </row>
    <row r="84" spans="4:5" x14ac:dyDescent="0.3">
      <c r="D84" s="581" t="s">
        <v>221</v>
      </c>
      <c r="E84" s="267" t="str">
        <f>VLOOKUP(D84,URS確認!E:E,1,FALSE)</f>
        <v>L291A</v>
      </c>
    </row>
    <row r="85" spans="4:5" x14ac:dyDescent="0.3">
      <c r="D85" s="581" t="s">
        <v>227</v>
      </c>
      <c r="E85" s="267" t="str">
        <f>VLOOKUP(D85,URS確認!E:E,1,FALSE)</f>
        <v>L291B</v>
      </c>
    </row>
    <row r="86" spans="4:5" x14ac:dyDescent="0.3">
      <c r="D86" s="581" t="s">
        <v>211</v>
      </c>
      <c r="E86" s="267" t="str">
        <f>VLOOKUP(D86,URS確認!E:E,1,FALSE)</f>
        <v>L2921</v>
      </c>
    </row>
    <row r="87" spans="4:5" x14ac:dyDescent="0.3">
      <c r="D87" s="581" t="s">
        <v>713</v>
      </c>
      <c r="E87" s="267" t="str">
        <f>VLOOKUP(D87,URS確認!E:E,1,FALSE)</f>
        <v>L2941</v>
      </c>
    </row>
    <row r="88" spans="4:5" x14ac:dyDescent="0.3">
      <c r="D88" s="581" t="s">
        <v>716</v>
      </c>
      <c r="E88" s="267" t="str">
        <f>VLOOKUP(D88,URS確認!E:E,1,FALSE)</f>
        <v>L2942</v>
      </c>
    </row>
    <row r="89" spans="4:5" x14ac:dyDescent="0.3">
      <c r="D89" s="581" t="s">
        <v>847</v>
      </c>
      <c r="E89" s="267" t="str">
        <f>VLOOKUP(D89,URS確認!E:E,1,FALSE)</f>
        <v>L2980</v>
      </c>
    </row>
    <row r="90" spans="4:5" x14ac:dyDescent="0.3">
      <c r="D90" s="581" t="s">
        <v>307</v>
      </c>
      <c r="E90" s="267" t="str">
        <f>VLOOKUP(D90,URS確認!E:E,1,FALSE)</f>
        <v>L3001</v>
      </c>
    </row>
    <row r="91" spans="4:5" x14ac:dyDescent="0.3">
      <c r="D91" s="581" t="s">
        <v>302</v>
      </c>
      <c r="E91" s="267" t="str">
        <f>VLOOKUP(D91,URS確認!E:E,1,FALSE)</f>
        <v>L3002</v>
      </c>
    </row>
    <row r="92" spans="4:5" x14ac:dyDescent="0.3">
      <c r="D92" s="581" t="s">
        <v>291</v>
      </c>
      <c r="E92" s="267" t="str">
        <f>VLOOKUP(D92,URS確認!E:E,1,FALSE)</f>
        <v>L3003</v>
      </c>
    </row>
    <row r="93" spans="4:5" x14ac:dyDescent="0.3">
      <c r="D93" s="581" t="s">
        <v>678</v>
      </c>
      <c r="E93" s="267" t="str">
        <f>VLOOKUP(D93,URS確認!E:E,1,FALSE)</f>
        <v>L3004</v>
      </c>
    </row>
    <row r="94" spans="4:5" x14ac:dyDescent="0.3">
      <c r="D94" s="581" t="s">
        <v>329</v>
      </c>
      <c r="E94" s="267" t="str">
        <f>VLOOKUP(D94,URS確認!E:E,1,FALSE)</f>
        <v>L3005</v>
      </c>
    </row>
    <row r="95" spans="4:5" x14ac:dyDescent="0.3">
      <c r="D95" s="581" t="s">
        <v>394</v>
      </c>
      <c r="E95" s="267" t="str">
        <f>VLOOKUP(D95,URS確認!E:E,1,FALSE)</f>
        <v>L3007</v>
      </c>
    </row>
    <row r="96" spans="4:5" x14ac:dyDescent="0.3">
      <c r="D96" s="581" t="s">
        <v>397</v>
      </c>
      <c r="E96" s="267" t="str">
        <f>VLOOKUP(D96,URS確認!E:E,1,FALSE)</f>
        <v>L3009</v>
      </c>
    </row>
    <row r="97" spans="4:5" x14ac:dyDescent="0.3">
      <c r="D97" s="581" t="s">
        <v>298</v>
      </c>
      <c r="E97" s="267" t="str">
        <f>VLOOKUP(D97,URS確認!E:E,1,FALSE)</f>
        <v>L3100</v>
      </c>
    </row>
    <row r="98" spans="4:5" x14ac:dyDescent="0.3">
      <c r="D98" s="581" t="s">
        <v>293</v>
      </c>
      <c r="E98" s="267" t="str">
        <f>VLOOKUP(D98,URS確認!E:E,1,FALSE)</f>
        <v>L3110</v>
      </c>
    </row>
    <row r="99" spans="4:5" x14ac:dyDescent="0.3">
      <c r="D99" s="581" t="s">
        <v>295</v>
      </c>
      <c r="E99" s="267" t="str">
        <f>VLOOKUP(D99,URS確認!E:E,1,FALSE)</f>
        <v>L3120</v>
      </c>
    </row>
    <row r="100" spans="4:5" x14ac:dyDescent="0.3">
      <c r="D100" s="581" t="s">
        <v>680</v>
      </c>
      <c r="E100" s="267" t="str">
        <f>VLOOKUP(D100,URS確認!E:E,1,FALSE)</f>
        <v>L3130</v>
      </c>
    </row>
    <row r="101" spans="4:5" x14ac:dyDescent="0.3">
      <c r="D101" s="581" t="s">
        <v>682</v>
      </c>
      <c r="E101" s="267" t="str">
        <f>VLOOKUP(D101,URS確認!E:E,1,FALSE)</f>
        <v>L3200</v>
      </c>
    </row>
    <row r="102" spans="4:5" x14ac:dyDescent="0.3">
      <c r="D102" s="581" t="s">
        <v>371</v>
      </c>
      <c r="E102" s="267" t="str">
        <f>VLOOKUP(D102,URS確認!E:E,1,FALSE)</f>
        <v>L3210</v>
      </c>
    </row>
    <row r="103" spans="4:5" x14ac:dyDescent="0.3">
      <c r="D103" s="581" t="s">
        <v>374</v>
      </c>
      <c r="E103" s="267" t="str">
        <f>VLOOKUP(D103,URS確認!E:E,1,FALSE)</f>
        <v>L3220</v>
      </c>
    </row>
    <row r="104" spans="4:5" x14ac:dyDescent="0.3">
      <c r="D104" s="581" t="s">
        <v>685</v>
      </c>
      <c r="E104" s="267" t="str">
        <f>VLOOKUP(D104,URS確認!E:E,1,FALSE)</f>
        <v>L3230</v>
      </c>
    </row>
    <row r="105" spans="4:5" x14ac:dyDescent="0.3">
      <c r="D105" s="581" t="s">
        <v>2935</v>
      </c>
      <c r="E105" s="267" t="str">
        <f>VLOOKUP(D105,URS確認!E:E,1,FALSE)</f>
        <v>L3240</v>
      </c>
    </row>
    <row r="106" spans="4:5" x14ac:dyDescent="0.3">
      <c r="D106" s="581" t="s">
        <v>691</v>
      </c>
      <c r="E106" s="267" t="str">
        <f>VLOOKUP(D106,URS確認!E:E,1,FALSE)</f>
        <v>L3420</v>
      </c>
    </row>
    <row r="107" spans="4:5" x14ac:dyDescent="0.3">
      <c r="D107" s="581" t="s">
        <v>744</v>
      </c>
      <c r="E107" s="267" t="str">
        <f>VLOOKUP(D107,URS確認!E:E,1,FALSE)</f>
        <v>L3440</v>
      </c>
    </row>
    <row r="108" spans="4:5" x14ac:dyDescent="0.3">
      <c r="D108" s="581" t="s">
        <v>337</v>
      </c>
      <c r="E108" s="267" t="str">
        <f>VLOOKUP(D108,URS確認!E:E,1,FALSE)</f>
        <v>L3701</v>
      </c>
    </row>
    <row r="109" spans="4:5" x14ac:dyDescent="0.3">
      <c r="D109" s="581" t="s">
        <v>334</v>
      </c>
      <c r="E109" s="267" t="str">
        <f>VLOOKUP(D109,URS確認!E:E,1,FALSE)</f>
        <v>L3721</v>
      </c>
    </row>
    <row r="110" spans="4:5" x14ac:dyDescent="0.3">
      <c r="D110" s="581" t="s">
        <v>281</v>
      </c>
      <c r="E110" s="267" t="str">
        <f>VLOOKUP(D110,URS確認!E:E,1,FALSE)</f>
        <v>L3901</v>
      </c>
    </row>
    <row r="111" spans="4:5" x14ac:dyDescent="0.3">
      <c r="D111" s="581" t="s">
        <v>641</v>
      </c>
      <c r="E111" s="267" t="str">
        <f>VLOOKUP(D111,URS確認!E:E,1,FALSE)</f>
        <v>L3911</v>
      </c>
    </row>
    <row r="112" spans="4:5" x14ac:dyDescent="0.3">
      <c r="D112" s="581" t="s">
        <v>326</v>
      </c>
      <c r="E112" s="267" t="str">
        <f>VLOOKUP(D112,URS確認!E:E,1,FALSE)</f>
        <v>L3912</v>
      </c>
    </row>
    <row r="113" spans="4:5" x14ac:dyDescent="0.3">
      <c r="D113" s="581" t="s">
        <v>644</v>
      </c>
      <c r="E113" s="267" t="str">
        <f>VLOOKUP(D113,URS確認!E:E,1,FALSE)</f>
        <v>L3913</v>
      </c>
    </row>
    <row r="114" spans="4:5" x14ac:dyDescent="0.3">
      <c r="D114" s="581" t="s">
        <v>305</v>
      </c>
      <c r="E114" s="267" t="str">
        <f>VLOOKUP(D114,URS確認!E:E,1,FALSE)</f>
        <v>L3916</v>
      </c>
    </row>
    <row r="115" spans="4:5" x14ac:dyDescent="0.3">
      <c r="D115" s="581" t="s">
        <v>2936</v>
      </c>
      <c r="E115" s="267" t="str">
        <f>VLOOKUP(D115,URS確認!E:E,1,FALSE)</f>
        <v>L3917</v>
      </c>
    </row>
    <row r="116" spans="4:5" x14ac:dyDescent="0.3">
      <c r="D116" s="581" t="s">
        <v>659</v>
      </c>
      <c r="E116" s="267" t="str">
        <f>VLOOKUP(D116,URS確認!E:E,1,FALSE)</f>
        <v>L3921</v>
      </c>
    </row>
    <row r="117" spans="4:5" x14ac:dyDescent="0.3">
      <c r="D117" s="581" t="s">
        <v>662</v>
      </c>
      <c r="E117" s="267" t="str">
        <f>VLOOKUP(D117,URS確認!E:E,1,FALSE)</f>
        <v>L3922</v>
      </c>
    </row>
    <row r="118" spans="4:5" x14ac:dyDescent="0.3">
      <c r="D118" s="581" t="s">
        <v>669</v>
      </c>
      <c r="E118" s="267" t="str">
        <f>VLOOKUP(D118,URS確認!E:E,1,FALSE)</f>
        <v>L3924</v>
      </c>
    </row>
    <row r="119" spans="4:5" x14ac:dyDescent="0.3">
      <c r="D119" s="581" t="s">
        <v>672</v>
      </c>
      <c r="E119" s="267" t="str">
        <f>VLOOKUP(D119,URS確認!E:E,1,FALSE)</f>
        <v>L3925</v>
      </c>
    </row>
    <row r="120" spans="4:5" x14ac:dyDescent="0.3">
      <c r="D120" s="581" t="s">
        <v>675</v>
      </c>
      <c r="E120" s="267" t="str">
        <f>VLOOKUP(D120,URS確認!E:E,1,FALSE)</f>
        <v>L3926</v>
      </c>
    </row>
    <row r="121" spans="4:5" x14ac:dyDescent="0.3">
      <c r="D121" s="581" t="s">
        <v>331</v>
      </c>
      <c r="E121" s="267" t="str">
        <f>VLOOKUP(D121,URS確認!E:E,1,FALSE)</f>
        <v>L3932</v>
      </c>
    </row>
    <row r="122" spans="4:5" x14ac:dyDescent="0.3">
      <c r="D122" s="581" t="s">
        <v>399</v>
      </c>
      <c r="E122" s="267" t="str">
        <f>VLOOKUP(D122,URS確認!E:E,1,FALSE)</f>
        <v>L3943</v>
      </c>
    </row>
    <row r="123" spans="4:5" x14ac:dyDescent="0.3">
      <c r="D123" s="581" t="s">
        <v>343</v>
      </c>
      <c r="E123" s="267" t="str">
        <f>VLOOKUP(D123,URS確認!E:E,1,FALSE)</f>
        <v>L4001</v>
      </c>
    </row>
    <row r="124" spans="4:5" x14ac:dyDescent="0.3">
      <c r="D124" s="581" t="s">
        <v>619</v>
      </c>
      <c r="E124" s="267" t="str">
        <f>VLOOKUP(D124,URS確認!E:E,1,FALSE)</f>
        <v>L4002</v>
      </c>
    </row>
    <row r="125" spans="4:5" x14ac:dyDescent="0.3">
      <c r="D125" s="581" t="s">
        <v>812</v>
      </c>
      <c r="E125" s="267" t="str">
        <f>VLOOKUP(D125,URS確認!E:E,1,FALSE)</f>
        <v>L4030</v>
      </c>
    </row>
    <row r="126" spans="4:5" x14ac:dyDescent="0.3">
      <c r="D126" s="581" t="s">
        <v>801</v>
      </c>
      <c r="E126" s="267" t="str">
        <f>VLOOKUP(D126,URS確認!E:E,1,FALSE)</f>
        <v>L4031</v>
      </c>
    </row>
    <row r="127" spans="4:5" x14ac:dyDescent="0.3">
      <c r="D127" s="581" t="s">
        <v>355</v>
      </c>
      <c r="E127" s="267" t="str">
        <f>VLOOKUP(D127,URS確認!E:E,1,FALSE)</f>
        <v>L4040</v>
      </c>
    </row>
    <row r="128" spans="4:5" x14ac:dyDescent="0.3">
      <c r="D128" s="581" t="s">
        <v>367</v>
      </c>
      <c r="E128" s="267" t="str">
        <f>VLOOKUP(D128,URS確認!E:E,1,FALSE)</f>
        <v>L4041</v>
      </c>
    </row>
    <row r="129" spans="4:5" x14ac:dyDescent="0.3">
      <c r="D129" s="581" t="s">
        <v>351</v>
      </c>
      <c r="E129" s="267" t="str">
        <f>VLOOKUP(D129,URS確認!E:E,1,FALSE)</f>
        <v>L4042</v>
      </c>
    </row>
    <row r="130" spans="4:5" x14ac:dyDescent="0.3">
      <c r="D130" s="581" t="s">
        <v>363</v>
      </c>
      <c r="E130" s="267" t="str">
        <f>VLOOKUP(D130,URS確認!E:E,1,FALSE)</f>
        <v>L4043</v>
      </c>
    </row>
    <row r="131" spans="4:5" x14ac:dyDescent="0.3">
      <c r="D131" s="581" t="s">
        <v>412</v>
      </c>
      <c r="E131" s="267" t="str">
        <f>VLOOKUP(D131,URS確認!E:E,1,FALSE)</f>
        <v>L4060</v>
      </c>
    </row>
    <row r="132" spans="4:5" x14ac:dyDescent="0.3">
      <c r="D132" s="581" t="s">
        <v>341</v>
      </c>
      <c r="E132" s="267" t="str">
        <f>VLOOKUP(D132,URS確認!E:E,1,FALSE)</f>
        <v>L4101</v>
      </c>
    </row>
    <row r="133" spans="4:5" x14ac:dyDescent="0.3">
      <c r="D133" s="581" t="s">
        <v>377</v>
      </c>
      <c r="E133" s="267" t="str">
        <f>VLOOKUP(D133,URS確認!E:E,1,FALSE)</f>
        <v>L4102</v>
      </c>
    </row>
    <row r="134" spans="4:5" x14ac:dyDescent="0.3">
      <c r="D134" s="581" t="s">
        <v>380</v>
      </c>
      <c r="E134" s="267" t="str">
        <f>VLOOKUP(D134,URS確認!E:E,1,FALSE)</f>
        <v>L4103</v>
      </c>
    </row>
    <row r="135" spans="4:5" x14ac:dyDescent="0.3">
      <c r="D135" s="581" t="s">
        <v>609</v>
      </c>
      <c r="E135" s="267" t="str">
        <f>VLOOKUP(D135,URS確認!E:E,1,FALSE)</f>
        <v>L4200</v>
      </c>
    </row>
    <row r="136" spans="4:5" x14ac:dyDescent="0.3">
      <c r="D136" s="581" t="s">
        <v>651</v>
      </c>
      <c r="E136" s="267" t="str">
        <f>VLOOKUP(D136,URS確認!E:E,1,FALSE)</f>
        <v>L4201</v>
      </c>
    </row>
    <row r="137" spans="4:5" x14ac:dyDescent="0.3">
      <c r="D137" s="581" t="s">
        <v>632</v>
      </c>
      <c r="E137" s="267" t="str">
        <f>VLOOKUP(D137,URS確認!E:E,1,FALSE)</f>
        <v>L4202</v>
      </c>
    </row>
    <row r="138" spans="4:5" x14ac:dyDescent="0.3">
      <c r="D138" s="581" t="s">
        <v>634</v>
      </c>
      <c r="E138" s="267" t="str">
        <f>VLOOKUP(D138,URS確認!E:E,1,FALSE)</f>
        <v>L4203</v>
      </c>
    </row>
    <row r="139" spans="4:5" x14ac:dyDescent="0.3">
      <c r="D139" s="581" t="s">
        <v>615</v>
      </c>
      <c r="E139" s="267" t="str">
        <f>VLOOKUP(D139,URS確認!E:E,1,FALSE)</f>
        <v>L4204</v>
      </c>
    </row>
    <row r="140" spans="4:5" x14ac:dyDescent="0.3">
      <c r="D140" s="581" t="s">
        <v>617</v>
      </c>
      <c r="E140" s="267" t="str">
        <f>VLOOKUP(D140,URS確認!E:E,1,FALSE)</f>
        <v>L4205</v>
      </c>
    </row>
    <row r="141" spans="4:5" x14ac:dyDescent="0.3">
      <c r="D141" s="581" t="s">
        <v>622</v>
      </c>
      <c r="E141" s="267" t="str">
        <f>VLOOKUP(D141,URS確認!E:E,1,FALSE)</f>
        <v>L420A</v>
      </c>
    </row>
    <row r="142" spans="4:5" x14ac:dyDescent="0.3">
      <c r="D142" s="581" t="s">
        <v>624</v>
      </c>
      <c r="E142" s="267" t="str">
        <f>VLOOKUP(D142,URS確認!E:E,1,FALSE)</f>
        <v>L420B</v>
      </c>
    </row>
    <row r="143" spans="4:5" x14ac:dyDescent="0.3">
      <c r="D143" s="581" t="s">
        <v>647</v>
      </c>
      <c r="E143" s="267" t="str">
        <f>VLOOKUP(D143,URS確認!E:E,1,FALSE)</f>
        <v>L4210</v>
      </c>
    </row>
    <row r="144" spans="4:5" x14ac:dyDescent="0.3">
      <c r="D144" s="581" t="s">
        <v>2928</v>
      </c>
      <c r="E144" s="267" t="str">
        <f>VLOOKUP(D144,URS確認!E:E,1,FALSE)</f>
        <v>L4211</v>
      </c>
    </row>
    <row r="145" spans="4:5" x14ac:dyDescent="0.3">
      <c r="D145" s="581" t="s">
        <v>799</v>
      </c>
      <c r="E145" s="267" t="str">
        <f>VLOOKUP(D145,URS確認!E:E,1,FALSE)</f>
        <v>L4320</v>
      </c>
    </row>
    <row r="146" spans="4:5" x14ac:dyDescent="0.3">
      <c r="D146" s="581" t="s">
        <v>803</v>
      </c>
      <c r="E146" s="267" t="str">
        <f>VLOOKUP(D146,URS確認!E:E,1,FALSE)</f>
        <v>L4321</v>
      </c>
    </row>
    <row r="147" spans="4:5" x14ac:dyDescent="0.3">
      <c r="D147" s="581" t="s">
        <v>797</v>
      </c>
      <c r="E147" s="267" t="str">
        <f>VLOOKUP(D147,URS確認!E:E,1,FALSE)</f>
        <v>L4322</v>
      </c>
    </row>
    <row r="148" spans="4:5" x14ac:dyDescent="0.3">
      <c r="D148" s="581" t="s">
        <v>805</v>
      </c>
      <c r="E148" s="267" t="str">
        <f>VLOOKUP(D148,URS確認!E:E,1,FALSE)</f>
        <v>L4325</v>
      </c>
    </row>
    <row r="149" spans="4:5" x14ac:dyDescent="0.3">
      <c r="D149" s="581" t="s">
        <v>353</v>
      </c>
      <c r="E149" s="267" t="str">
        <f>VLOOKUP(D149,URS確認!E:E,1,FALSE)</f>
        <v>L4410</v>
      </c>
    </row>
    <row r="150" spans="4:5" x14ac:dyDescent="0.3">
      <c r="D150" s="581" t="s">
        <v>365</v>
      </c>
      <c r="E150" s="267" t="str">
        <f>VLOOKUP(D150,URS確認!E:E,1,FALSE)</f>
        <v>L4412</v>
      </c>
    </row>
    <row r="151" spans="4:5" x14ac:dyDescent="0.3">
      <c r="D151" s="581" t="s">
        <v>357</v>
      </c>
      <c r="E151" s="267" t="str">
        <f>VLOOKUP(D151,URS確認!E:E,1,FALSE)</f>
        <v>L4414</v>
      </c>
    </row>
    <row r="152" spans="4:5" x14ac:dyDescent="0.3">
      <c r="D152" s="581" t="s">
        <v>438</v>
      </c>
      <c r="E152" s="267" t="str">
        <f>VLOOKUP(D152,URS確認!E:E,1,FALSE)</f>
        <v>L4450</v>
      </c>
    </row>
    <row r="153" spans="4:5" x14ac:dyDescent="0.3">
      <c r="D153" s="581" t="s">
        <v>444</v>
      </c>
      <c r="E153" s="267" t="str">
        <f>VLOOKUP(D153,URS確認!E:E,1,FALSE)</f>
        <v>L4451</v>
      </c>
    </row>
    <row r="154" spans="4:5" x14ac:dyDescent="0.3">
      <c r="D154" s="581" t="s">
        <v>446</v>
      </c>
      <c r="E154" s="267" t="str">
        <f>VLOOKUP(D154,URS確認!E:E,1,FALSE)</f>
        <v>L4452</v>
      </c>
    </row>
    <row r="155" spans="4:5" x14ac:dyDescent="0.3">
      <c r="D155" s="581" t="s">
        <v>448</v>
      </c>
      <c r="E155" s="267" t="str">
        <f>VLOOKUP(D155,URS確認!E:E,1,FALSE)</f>
        <v>L4453</v>
      </c>
    </row>
    <row r="156" spans="4:5" x14ac:dyDescent="0.3">
      <c r="D156" s="581" t="s">
        <v>636</v>
      </c>
      <c r="E156" s="267" t="str">
        <f>VLOOKUP(D156,URS確認!E:E,1,FALSE)</f>
        <v>L4454</v>
      </c>
    </row>
    <row r="157" spans="4:5" x14ac:dyDescent="0.3">
      <c r="D157" s="581" t="s">
        <v>638</v>
      </c>
      <c r="E157" s="267" t="str">
        <f>VLOOKUP(D157,URS確認!E:E,1,FALSE)</f>
        <v>L4455</v>
      </c>
    </row>
    <row r="158" spans="4:5" x14ac:dyDescent="0.3">
      <c r="D158" s="581" t="s">
        <v>597</v>
      </c>
      <c r="E158" s="267" t="str">
        <f>VLOOKUP(D158,URS確認!E:E,1,FALSE)</f>
        <v>L4500</v>
      </c>
    </row>
    <row r="159" spans="4:5" x14ac:dyDescent="0.3">
      <c r="D159" s="581" t="s">
        <v>601</v>
      </c>
      <c r="E159" s="267" t="str">
        <f>VLOOKUP(D159,URS確認!E:E,1,FALSE)</f>
        <v>L4510</v>
      </c>
    </row>
    <row r="160" spans="4:5" x14ac:dyDescent="0.3">
      <c r="D160" s="581" t="s">
        <v>607</v>
      </c>
      <c r="E160" s="267" t="str">
        <f>VLOOKUP(D160,URS確認!E:E,1,FALSE)</f>
        <v>L4511</v>
      </c>
    </row>
    <row r="161" spans="4:5" x14ac:dyDescent="0.3">
      <c r="D161" s="581" t="s">
        <v>605</v>
      </c>
      <c r="E161" s="267" t="str">
        <f>VLOOKUP(D161,URS確認!E:E,1,FALSE)</f>
        <v>L4512</v>
      </c>
    </row>
    <row r="162" spans="4:5" x14ac:dyDescent="0.3">
      <c r="D162" s="581" t="s">
        <v>612</v>
      </c>
      <c r="E162" s="267" t="str">
        <f>VLOOKUP(D162,URS確認!E:E,1,FALSE)</f>
        <v>L4520</v>
      </c>
    </row>
    <row r="163" spans="4:5" x14ac:dyDescent="0.3">
      <c r="D163" s="581" t="s">
        <v>416</v>
      </c>
      <c r="E163" s="267" t="str">
        <f>VLOOKUP(D163,URS確認!E:E,1,FALSE)</f>
        <v>L4600</v>
      </c>
    </row>
    <row r="164" spans="4:5" x14ac:dyDescent="0.3">
      <c r="D164" s="581" t="s">
        <v>418</v>
      </c>
      <c r="E164" s="267" t="str">
        <f>VLOOKUP(D164,URS確認!E:E,1,FALSE)</f>
        <v>L4601</v>
      </c>
    </row>
    <row r="165" spans="4:5" x14ac:dyDescent="0.3">
      <c r="D165" s="581" t="s">
        <v>422</v>
      </c>
      <c r="E165" s="267" t="str">
        <f>VLOOKUP(D165,URS確認!E:E,1,FALSE)</f>
        <v>L4602</v>
      </c>
    </row>
    <row r="166" spans="4:5" x14ac:dyDescent="0.3">
      <c r="D166" s="581" t="s">
        <v>424</v>
      </c>
      <c r="E166" s="267" t="str">
        <f>VLOOKUP(D166,URS確認!E:E,1,FALSE)</f>
        <v>L4603</v>
      </c>
    </row>
    <row r="167" spans="4:5" x14ac:dyDescent="0.3">
      <c r="D167" s="581" t="s">
        <v>729</v>
      </c>
      <c r="E167" s="267" t="str">
        <f>VLOOKUP(D167,URS確認!E:E,1,FALSE)</f>
        <v>L4604</v>
      </c>
    </row>
    <row r="168" spans="4:5" x14ac:dyDescent="0.3">
      <c r="D168" s="581" t="s">
        <v>731</v>
      </c>
      <c r="E168" s="267" t="str">
        <f>VLOOKUP(D168,URS確認!E:E,1,FALSE)</f>
        <v>L4605</v>
      </c>
    </row>
    <row r="169" spans="4:5" x14ac:dyDescent="0.3">
      <c r="D169" s="581" t="s">
        <v>733</v>
      </c>
      <c r="E169" s="267" t="str">
        <f>VLOOKUP(D169,URS確認!E:E,1,FALSE)</f>
        <v>L4606</v>
      </c>
    </row>
    <row r="170" spans="4:5" x14ac:dyDescent="0.3">
      <c r="D170" s="581" t="s">
        <v>735</v>
      </c>
      <c r="E170" s="267" t="str">
        <f>VLOOKUP(D170,URS確認!E:E,1,FALSE)</f>
        <v>L4607</v>
      </c>
    </row>
    <row r="171" spans="4:5" x14ac:dyDescent="0.3">
      <c r="D171" s="581" t="s">
        <v>414</v>
      </c>
      <c r="E171" s="267" t="str">
        <f>VLOOKUP(D171,URS確認!E:E,1,FALSE)</f>
        <v>L4610</v>
      </c>
    </row>
    <row r="172" spans="4:5" x14ac:dyDescent="0.3">
      <c r="D172" s="581" t="s">
        <v>420</v>
      </c>
      <c r="E172" s="267" t="str">
        <f>VLOOKUP(D172,URS確認!E:E,1,FALSE)</f>
        <v>L4611</v>
      </c>
    </row>
    <row r="173" spans="4:5" x14ac:dyDescent="0.3">
      <c r="D173" s="581" t="s">
        <v>392</v>
      </c>
      <c r="E173" s="267" t="str">
        <f>VLOOKUP(D173,URS確認!E:E,1,FALSE)</f>
        <v>L4701</v>
      </c>
    </row>
    <row r="174" spans="4:5" x14ac:dyDescent="0.3">
      <c r="D174" s="581" t="s">
        <v>655</v>
      </c>
      <c r="E174" s="267" t="str">
        <f>VLOOKUP(D174,URS確認!E:E,1,FALSE)</f>
        <v>L4702</v>
      </c>
    </row>
    <row r="175" spans="4:5" x14ac:dyDescent="0.3">
      <c r="D175" s="581" t="s">
        <v>657</v>
      </c>
      <c r="E175" s="267" t="str">
        <f>VLOOKUP(D175,URS確認!E:E,1,FALSE)</f>
        <v>L4703</v>
      </c>
    </row>
    <row r="176" spans="4:5" x14ac:dyDescent="0.3">
      <c r="D176" s="581" t="s">
        <v>810</v>
      </c>
      <c r="E176" s="267" t="str">
        <f>VLOOKUP(D176,URS確認!E:E,1,FALSE)</f>
        <v>L4721</v>
      </c>
    </row>
    <row r="177" spans="4:5" x14ac:dyDescent="0.3">
      <c r="D177" s="581" t="s">
        <v>345</v>
      </c>
      <c r="E177" s="267" t="str">
        <f>VLOOKUP(D177,URS確認!E:E,1,FALSE)</f>
        <v>L4901</v>
      </c>
    </row>
    <row r="178" spans="4:5" x14ac:dyDescent="0.3">
      <c r="D178" s="581" t="s">
        <v>626</v>
      </c>
      <c r="E178" s="267" t="str">
        <f>VLOOKUP(D178,URS確認!E:E,1,FALSE)</f>
        <v>L4920</v>
      </c>
    </row>
    <row r="179" spans="4:5" x14ac:dyDescent="0.3">
      <c r="D179" s="581" t="s">
        <v>649</v>
      </c>
      <c r="E179" s="267" t="str">
        <f>VLOOKUP(D179,URS確認!E:E,1,FALSE)</f>
        <v>L4921</v>
      </c>
    </row>
    <row r="180" spans="4:5" x14ac:dyDescent="0.3">
      <c r="D180" s="581" t="s">
        <v>383</v>
      </c>
      <c r="E180" s="267" t="str">
        <f>VLOOKUP(D180,URS確認!E:E,1,FALSE)</f>
        <v>L4922</v>
      </c>
    </row>
    <row r="181" spans="4:5" x14ac:dyDescent="0.3">
      <c r="D181" s="581" t="s">
        <v>385</v>
      </c>
      <c r="E181" s="267" t="str">
        <f>VLOOKUP(D181,URS確認!E:E,1,FALSE)</f>
        <v>L4923</v>
      </c>
    </row>
    <row r="182" spans="4:5" x14ac:dyDescent="0.3">
      <c r="D182" s="581" t="s">
        <v>628</v>
      </c>
      <c r="E182" s="267" t="str">
        <f>VLOOKUP(D182,URS確認!E:E,1,FALSE)</f>
        <v>L4925</v>
      </c>
    </row>
    <row r="183" spans="4:5" x14ac:dyDescent="0.3">
      <c r="D183" s="581" t="s">
        <v>653</v>
      </c>
      <c r="E183" s="267" t="str">
        <f>VLOOKUP(D183,URS確認!E:E,1,FALSE)</f>
        <v>L492A</v>
      </c>
    </row>
    <row r="184" spans="4:5" x14ac:dyDescent="0.3">
      <c r="D184" s="581" t="s">
        <v>630</v>
      </c>
      <c r="E184" s="267" t="str">
        <f>VLOOKUP(D184,URS確認!E:E,1,FALSE)</f>
        <v>L4930</v>
      </c>
    </row>
    <row r="185" spans="4:5" x14ac:dyDescent="0.3">
      <c r="D185" s="581" t="s">
        <v>808</v>
      </c>
      <c r="E185" s="267" t="str">
        <f>VLOOKUP(D185,URS確認!E:E,1,FALSE)</f>
        <v>L4931</v>
      </c>
    </row>
    <row r="186" spans="4:5" x14ac:dyDescent="0.3">
      <c r="D186" s="581" t="s">
        <v>359</v>
      </c>
      <c r="E186" s="267" t="str">
        <f>VLOOKUP(D186,URS確認!E:E,1,FALSE)</f>
        <v>L4940</v>
      </c>
    </row>
    <row r="187" spans="4:5" x14ac:dyDescent="0.3">
      <c r="D187" s="581" t="s">
        <v>361</v>
      </c>
      <c r="E187" s="267" t="str">
        <f>VLOOKUP(D187,URS確認!E:E,1,FALSE)</f>
        <v>L4941</v>
      </c>
    </row>
    <row r="188" spans="4:5" x14ac:dyDescent="0.3">
      <c r="D188" s="581" t="s">
        <v>369</v>
      </c>
      <c r="E188" s="267" t="str">
        <f>VLOOKUP(D188,URS確認!E:E,1,FALSE)</f>
        <v>L4942</v>
      </c>
    </row>
    <row r="189" spans="4:5" x14ac:dyDescent="0.3">
      <c r="D189" s="581" t="s">
        <v>441</v>
      </c>
      <c r="E189" s="267" t="str">
        <f>VLOOKUP(D189,URS確認!E:E,1,FALSE)</f>
        <v>L4943</v>
      </c>
    </row>
    <row r="190" spans="4:5" x14ac:dyDescent="0.3">
      <c r="D190" s="581" t="s">
        <v>599</v>
      </c>
      <c r="E190" s="267" t="str">
        <f>VLOOKUP(D190,URS確認!E:E,1,FALSE)</f>
        <v>L4950</v>
      </c>
    </row>
    <row r="191" spans="4:5" x14ac:dyDescent="0.3">
      <c r="D191" s="581" t="s">
        <v>603</v>
      </c>
      <c r="E191" s="267" t="str">
        <f>VLOOKUP(D191,URS確認!E:E,1,FALSE)</f>
        <v>L4951</v>
      </c>
    </row>
    <row r="192" spans="4:5" x14ac:dyDescent="0.3">
      <c r="D192" s="581" t="s">
        <v>429</v>
      </c>
      <c r="E192" s="267" t="str">
        <f>VLOOKUP(D192,URS確認!E:E,1,FALSE)</f>
        <v>L4960</v>
      </c>
    </row>
    <row r="193" spans="4:5" x14ac:dyDescent="0.3">
      <c r="D193" s="581" t="s">
        <v>431</v>
      </c>
      <c r="E193" s="267" t="str">
        <f>VLOOKUP(D193,URS確認!E:E,1,FALSE)</f>
        <v>L4961</v>
      </c>
    </row>
    <row r="194" spans="4:5" x14ac:dyDescent="0.3">
      <c r="D194" s="581" t="s">
        <v>426</v>
      </c>
      <c r="E194" s="267" t="str">
        <f>VLOOKUP(D194,URS確認!E:E,1,FALSE)</f>
        <v>L4962</v>
      </c>
    </row>
    <row r="195" spans="4:5" x14ac:dyDescent="0.3">
      <c r="D195" s="581" t="s">
        <v>433</v>
      </c>
      <c r="E195" s="267" t="str">
        <f>VLOOKUP(D195,URS確認!E:E,1,FALSE)</f>
        <v>L4964</v>
      </c>
    </row>
    <row r="196" spans="4:5" x14ac:dyDescent="0.3">
      <c r="D196" s="581" t="s">
        <v>435</v>
      </c>
      <c r="E196" s="267" t="str">
        <f>VLOOKUP(D196,URS確認!E:E,1,FALSE)</f>
        <v>L4965</v>
      </c>
    </row>
    <row r="197" spans="4:5" x14ac:dyDescent="0.3">
      <c r="D197" s="581" t="s">
        <v>737</v>
      </c>
      <c r="E197" s="267" t="str">
        <f>VLOOKUP(D197,URS確認!E:E,1,FALSE)</f>
        <v>L4966</v>
      </c>
    </row>
    <row r="198" spans="4:5" x14ac:dyDescent="0.3">
      <c r="D198" s="581" t="s">
        <v>991</v>
      </c>
      <c r="E198" s="267" t="str">
        <f>VLOOKUP(D198,URS確認!E:E,1,FALSE)</f>
        <v>L5021</v>
      </c>
    </row>
    <row r="199" spans="4:5" x14ac:dyDescent="0.3">
      <c r="D199" s="581" t="s">
        <v>1003</v>
      </c>
      <c r="E199" s="267" t="str">
        <f>VLOOKUP(D199,URS確認!E:E,1,FALSE)</f>
        <v>L5022</v>
      </c>
    </row>
    <row r="200" spans="4:5" x14ac:dyDescent="0.3">
      <c r="D200" s="581" t="s">
        <v>995</v>
      </c>
      <c r="E200" s="267" t="str">
        <f>VLOOKUP(D200,URS確認!E:E,1,FALSE)</f>
        <v>L5023</v>
      </c>
    </row>
    <row r="201" spans="4:5" x14ac:dyDescent="0.3">
      <c r="D201" s="581" t="s">
        <v>999</v>
      </c>
      <c r="E201" s="267" t="str">
        <f>VLOOKUP(D201,URS確認!E:E,1,FALSE)</f>
        <v>L5024</v>
      </c>
    </row>
    <row r="202" spans="4:5" x14ac:dyDescent="0.3">
      <c r="D202" s="581" t="s">
        <v>1044</v>
      </c>
      <c r="E202" s="267" t="str">
        <f>VLOOKUP(D202,URS確認!E:E,1,FALSE)</f>
        <v>L5052</v>
      </c>
    </row>
    <row r="203" spans="4:5" x14ac:dyDescent="0.3">
      <c r="D203" s="581" t="s">
        <v>945</v>
      </c>
      <c r="E203" s="267" t="str">
        <f>VLOOKUP(D203,URS確認!E:E,1,FALSE)</f>
        <v>L5101</v>
      </c>
    </row>
    <row r="204" spans="4:5" x14ac:dyDescent="0.3">
      <c r="D204" s="581" t="s">
        <v>952</v>
      </c>
      <c r="E204" s="267" t="str">
        <f>VLOOKUP(D204,URS確認!E:E,1,FALSE)</f>
        <v>L5102</v>
      </c>
    </row>
    <row r="205" spans="4:5" x14ac:dyDescent="0.3">
      <c r="D205" s="581" t="s">
        <v>971</v>
      </c>
      <c r="E205" s="267" t="str">
        <f>VLOOKUP(D205,URS確認!E:E,1,FALSE)</f>
        <v>L5116</v>
      </c>
    </row>
    <row r="206" spans="4:5" x14ac:dyDescent="0.3">
      <c r="D206" s="581" t="s">
        <v>993</v>
      </c>
      <c r="E206" s="267" t="str">
        <f>VLOOKUP(D206,URS確認!E:E,1,FALSE)</f>
        <v>L5401</v>
      </c>
    </row>
    <row r="207" spans="4:5" x14ac:dyDescent="0.3">
      <c r="D207" s="581" t="s">
        <v>989</v>
      </c>
      <c r="E207" s="267" t="str">
        <f>VLOOKUP(D207,URS確認!E:E,1,FALSE)</f>
        <v>L5402</v>
      </c>
    </row>
    <row r="208" spans="4:5" x14ac:dyDescent="0.3">
      <c r="D208" s="581" t="s">
        <v>1001</v>
      </c>
      <c r="E208" s="267" t="str">
        <f>VLOOKUP(D208,URS確認!E:E,1,FALSE)</f>
        <v>L5405</v>
      </c>
    </row>
    <row r="209" spans="4:5" x14ac:dyDescent="0.3">
      <c r="D209" s="581" t="s">
        <v>997</v>
      </c>
      <c r="E209" s="267" t="str">
        <f>VLOOKUP(D209,URS確認!E:E,1,FALSE)</f>
        <v>L5406</v>
      </c>
    </row>
    <row r="210" spans="4:5" x14ac:dyDescent="0.3">
      <c r="D210" s="581" t="s">
        <v>1007</v>
      </c>
      <c r="E210" s="267" t="str">
        <f>VLOOKUP(D210,URS確認!E:E,1,FALSE)</f>
        <v>L5407</v>
      </c>
    </row>
    <row r="211" spans="4:5" x14ac:dyDescent="0.3">
      <c r="D211" s="581" t="s">
        <v>1046</v>
      </c>
      <c r="E211" s="267" t="str">
        <f>VLOOKUP(D211,URS確認!E:E,1,FALSE)</f>
        <v>L5502</v>
      </c>
    </row>
    <row r="212" spans="4:5" x14ac:dyDescent="0.3">
      <c r="D212" s="581" t="s">
        <v>941</v>
      </c>
      <c r="E212" s="267" t="str">
        <f>VLOOKUP(D212,URS確認!E:E,1,FALSE)</f>
        <v>L5901</v>
      </c>
    </row>
    <row r="213" spans="4:5" x14ac:dyDescent="0.3">
      <c r="D213" s="581" t="s">
        <v>948</v>
      </c>
      <c r="E213" s="267" t="str">
        <f>VLOOKUP(D213,URS確認!E:E,1,FALSE)</f>
        <v>L5902</v>
      </c>
    </row>
    <row r="214" spans="4:5" x14ac:dyDescent="0.3">
      <c r="D214" s="581" t="s">
        <v>969</v>
      </c>
      <c r="E214" s="267" t="str">
        <f>VLOOKUP(D214,URS確認!E:E,1,FALSE)</f>
        <v>L5906</v>
      </c>
    </row>
    <row r="215" spans="4:5" x14ac:dyDescent="0.3">
      <c r="D215" s="581" t="s">
        <v>1070</v>
      </c>
      <c r="E215" s="267" t="str">
        <f>VLOOKUP(D215,URS確認!E:E,1,FALSE)</f>
        <v>L5910</v>
      </c>
    </row>
    <row r="216" spans="4:5" x14ac:dyDescent="0.3">
      <c r="D216" s="581" t="s">
        <v>1072</v>
      </c>
      <c r="E216" s="267" t="str">
        <f>VLOOKUP(D216,URS確認!E:E,1,FALSE)</f>
        <v>L5912</v>
      </c>
    </row>
    <row r="217" spans="4:5" x14ac:dyDescent="0.3">
      <c r="D217" s="581" t="s">
        <v>1005</v>
      </c>
      <c r="E217" s="267" t="str">
        <f>VLOOKUP(D217,URS確認!E:E,1,FALSE)</f>
        <v>L5914</v>
      </c>
    </row>
    <row r="218" spans="4:5" x14ac:dyDescent="0.3">
      <c r="D218" s="581" t="s">
        <v>347</v>
      </c>
      <c r="E218" s="267" t="str">
        <f>VLOOKUP(D218,URS確認!E:E,1,FALSE)</f>
        <v>L6001</v>
      </c>
    </row>
    <row r="219" spans="4:5" x14ac:dyDescent="0.3">
      <c r="D219" s="581" t="s">
        <v>321</v>
      </c>
      <c r="E219" s="267" t="str">
        <f>VLOOKUP(D219,URS確認!E:E,1,FALSE)</f>
        <v>L6022</v>
      </c>
    </row>
    <row r="220" spans="4:5" x14ac:dyDescent="0.3">
      <c r="D220" s="581" t="s">
        <v>2918</v>
      </c>
      <c r="E220" s="267" t="str">
        <f>VLOOKUP(D220,URS確認!E:E,1,FALSE)</f>
        <v>L6023</v>
      </c>
    </row>
    <row r="221" spans="4:5" x14ac:dyDescent="0.3">
      <c r="D221" s="581" t="s">
        <v>514</v>
      </c>
      <c r="E221" s="267" t="str">
        <f>VLOOKUP(D221,URS確認!E:E,1,FALSE)</f>
        <v>L6030</v>
      </c>
    </row>
    <row r="222" spans="4:5" x14ac:dyDescent="0.3">
      <c r="D222" s="581" t="s">
        <v>814</v>
      </c>
      <c r="E222" s="267" t="str">
        <f>VLOOKUP(D222,URS確認!E:E,1,FALSE)</f>
        <v>L6031</v>
      </c>
    </row>
    <row r="223" spans="4:5" x14ac:dyDescent="0.3">
      <c r="D223" s="581" t="s">
        <v>816</v>
      </c>
      <c r="E223" s="267" t="str">
        <f>VLOOKUP(D223,URS確認!E:E,1,FALSE)</f>
        <v>L6032</v>
      </c>
    </row>
    <row r="224" spans="4:5" x14ac:dyDescent="0.3">
      <c r="D224" s="581" t="s">
        <v>1093</v>
      </c>
      <c r="E224" s="267" t="str">
        <f>VLOOKUP(D224,URS確認!E:E,1,FALSE)</f>
        <v>L6041</v>
      </c>
    </row>
    <row r="225" spans="4:5" x14ac:dyDescent="0.3">
      <c r="D225" s="581" t="s">
        <v>1074</v>
      </c>
      <c r="E225" s="267" t="str">
        <f>VLOOKUP(D225,URS確認!E:E,1,FALSE)</f>
        <v>L6042</v>
      </c>
    </row>
    <row r="226" spans="4:5" x14ac:dyDescent="0.3">
      <c r="D226" s="581" t="s">
        <v>1082</v>
      </c>
      <c r="E226" s="267" t="str">
        <f>VLOOKUP(D226,URS確認!E:E,1,FALSE)</f>
        <v>L6043</v>
      </c>
    </row>
    <row r="227" spans="4:5" x14ac:dyDescent="0.3">
      <c r="D227" s="581" t="s">
        <v>1099</v>
      </c>
      <c r="E227" s="267" t="str">
        <f>VLOOKUP(D227,URS確認!E:E,1,FALSE)</f>
        <v>L6044</v>
      </c>
    </row>
    <row r="228" spans="4:5" x14ac:dyDescent="0.3">
      <c r="D228" s="581" t="s">
        <v>592</v>
      </c>
      <c r="E228" s="267" t="str">
        <f>VLOOKUP(D228,URS確認!E:E,1,FALSE)</f>
        <v>L6052</v>
      </c>
    </row>
    <row r="229" spans="4:5" x14ac:dyDescent="0.3">
      <c r="D229" s="581" t="s">
        <v>522</v>
      </c>
      <c r="E229" s="267" t="str">
        <f>VLOOKUP(D229,URS確認!E:E,1,FALSE)</f>
        <v>L6061</v>
      </c>
    </row>
    <row r="230" spans="4:5" x14ac:dyDescent="0.3">
      <c r="D230" s="581" t="s">
        <v>555</v>
      </c>
      <c r="E230" s="267" t="str">
        <f>VLOOKUP(D230,URS確認!E:E,1,FALSE)</f>
        <v>L6062</v>
      </c>
    </row>
    <row r="231" spans="4:5" x14ac:dyDescent="0.3">
      <c r="D231" s="581" t="s">
        <v>537</v>
      </c>
      <c r="E231" s="267" t="str">
        <f>VLOOKUP(D231,URS確認!E:E,1,FALSE)</f>
        <v>L6063</v>
      </c>
    </row>
    <row r="232" spans="4:5" x14ac:dyDescent="0.3">
      <c r="D232" s="581" t="s">
        <v>518</v>
      </c>
      <c r="E232" s="267" t="str">
        <f>VLOOKUP(D232,URS確認!E:E,1,FALSE)</f>
        <v>L6064</v>
      </c>
    </row>
    <row r="233" spans="4:5" x14ac:dyDescent="0.3">
      <c r="D233" s="581" t="s">
        <v>564</v>
      </c>
      <c r="E233" s="267" t="str">
        <f>VLOOKUP(D233,URS確認!E:E,1,FALSE)</f>
        <v>L6065</v>
      </c>
    </row>
    <row r="234" spans="4:5" x14ac:dyDescent="0.3">
      <c r="D234" s="581" t="s">
        <v>569</v>
      </c>
      <c r="E234" s="267" t="str">
        <f>VLOOKUP(D234,URS確認!E:E,1,FALSE)</f>
        <v>L6066</v>
      </c>
    </row>
    <row r="235" spans="4:5" x14ac:dyDescent="0.3">
      <c r="D235" s="581" t="s">
        <v>544</v>
      </c>
      <c r="E235" s="267" t="str">
        <f>VLOOKUP(D235,URS確認!E:E,1,FALSE)</f>
        <v>L6067</v>
      </c>
    </row>
    <row r="236" spans="4:5" x14ac:dyDescent="0.3">
      <c r="D236" s="581" t="s">
        <v>1078</v>
      </c>
      <c r="E236" s="267" t="str">
        <f>VLOOKUP(D236,URS確認!E:E,1,FALSE)</f>
        <v>L6068</v>
      </c>
    </row>
    <row r="237" spans="4:5" x14ac:dyDescent="0.3">
      <c r="D237" s="581" t="s">
        <v>2929</v>
      </c>
      <c r="E237" s="267" t="str">
        <f>VLOOKUP(D237,URS確認!E:E,1,FALSE)</f>
        <v>L6069</v>
      </c>
    </row>
    <row r="238" spans="4:5" x14ac:dyDescent="0.3">
      <c r="D238" s="581" t="s">
        <v>206</v>
      </c>
      <c r="E238" s="267" t="str">
        <f>VLOOKUP(D238,URS確認!E:E,1,FALSE)</f>
        <v>L6070</v>
      </c>
    </row>
    <row r="239" spans="4:5" x14ac:dyDescent="0.3">
      <c r="D239" s="581" t="s">
        <v>575</v>
      </c>
      <c r="E239" s="267" t="str">
        <f>VLOOKUP(D239,URS確認!E:E,1,FALSE)</f>
        <v>L6071</v>
      </c>
    </row>
    <row r="240" spans="4:5" x14ac:dyDescent="0.3">
      <c r="D240" s="581" t="s">
        <v>1088</v>
      </c>
      <c r="E240" s="267" t="str">
        <f>VLOOKUP(D240,URS確認!E:E,1,FALSE)</f>
        <v>L6072</v>
      </c>
    </row>
    <row r="241" spans="4:5" x14ac:dyDescent="0.3">
      <c r="D241" s="581" t="s">
        <v>580</v>
      </c>
      <c r="E241" s="267" t="str">
        <f>VLOOKUP(D241,URS確認!E:E,1,FALSE)</f>
        <v>L6073</v>
      </c>
    </row>
    <row r="242" spans="4:5" x14ac:dyDescent="0.3">
      <c r="D242" s="581" t="s">
        <v>560</v>
      </c>
      <c r="E242" s="267" t="str">
        <f>VLOOKUP(D242,URS確認!E:E,1,FALSE)</f>
        <v>L6074</v>
      </c>
    </row>
    <row r="243" spans="4:5" x14ac:dyDescent="0.3">
      <c r="D243" s="581" t="s">
        <v>550</v>
      </c>
      <c r="E243" s="267" t="str">
        <f>VLOOKUP(D243,URS確認!E:E,1,FALSE)</f>
        <v>L6075</v>
      </c>
    </row>
    <row r="244" spans="4:5" x14ac:dyDescent="0.3">
      <c r="D244" s="581" t="s">
        <v>528</v>
      </c>
      <c r="E244" s="267" t="str">
        <f>VLOOKUP(D244,URS確認!E:E,1,FALSE)</f>
        <v>L6077</v>
      </c>
    </row>
    <row r="245" spans="4:5" x14ac:dyDescent="0.3">
      <c r="D245" s="581" t="s">
        <v>533</v>
      </c>
      <c r="E245" s="267" t="str">
        <f>VLOOKUP(D245,URS確認!E:E,1,FALSE)</f>
        <v>L6078</v>
      </c>
    </row>
    <row r="246" spans="4:5" x14ac:dyDescent="0.3">
      <c r="D246" s="581" t="s">
        <v>586</v>
      </c>
      <c r="E246" s="267" t="str">
        <f>VLOOKUP(D246,URS確認!E:E,1,FALSE)</f>
        <v>L6079</v>
      </c>
    </row>
    <row r="247" spans="4:5" x14ac:dyDescent="0.3">
      <c r="D247" s="581" t="s">
        <v>1017</v>
      </c>
      <c r="E247" s="267" t="str">
        <f>VLOOKUP(D247,URS確認!E:E,1,FALSE)</f>
        <v>L6081</v>
      </c>
    </row>
    <row r="248" spans="4:5" x14ac:dyDescent="0.3">
      <c r="D248" s="581" t="s">
        <v>981</v>
      </c>
      <c r="E248" s="267" t="str">
        <f>VLOOKUP(D248,URS確認!E:E,1,FALSE)</f>
        <v>L6082</v>
      </c>
    </row>
    <row r="249" spans="4:5" x14ac:dyDescent="0.3">
      <c r="D249" s="581" t="s">
        <v>1009</v>
      </c>
      <c r="E249" s="267" t="str">
        <f>VLOOKUP(D249,URS確認!E:E,1,FALSE)</f>
        <v>L6084</v>
      </c>
    </row>
    <row r="250" spans="4:5" x14ac:dyDescent="0.3">
      <c r="D250" s="581" t="s">
        <v>505</v>
      </c>
      <c r="E250" s="267" t="str">
        <f>VLOOKUP(D250,URS確認!E:E,1,FALSE)</f>
        <v>L6085</v>
      </c>
    </row>
    <row r="251" spans="4:5" x14ac:dyDescent="0.3">
      <c r="D251" s="581" t="s">
        <v>512</v>
      </c>
      <c r="E251" s="267" t="str">
        <f>VLOOKUP(D251,URS確認!E:E,1,FALSE)</f>
        <v>L6086</v>
      </c>
    </row>
    <row r="252" spans="4:5" x14ac:dyDescent="0.3">
      <c r="D252" s="581" t="s">
        <v>1021</v>
      </c>
      <c r="E252" s="267" t="str">
        <f>VLOOKUP(D252,URS確認!E:E,1,FALSE)</f>
        <v>L6087</v>
      </c>
    </row>
    <row r="253" spans="4:5" x14ac:dyDescent="0.3">
      <c r="D253" s="581" t="s">
        <v>2920</v>
      </c>
      <c r="E253" s="267" t="str">
        <f>VLOOKUP(D253,URS確認!E:E,1,FALSE)</f>
        <v>L6088</v>
      </c>
    </row>
    <row r="254" spans="4:5" x14ac:dyDescent="0.3">
      <c r="D254" s="581" t="s">
        <v>387</v>
      </c>
      <c r="E254" s="267" t="str">
        <f>VLOOKUP(D254,URS確認!E:E,1,FALSE)</f>
        <v>L6101</v>
      </c>
    </row>
    <row r="255" spans="4:5" x14ac:dyDescent="0.3">
      <c r="D255" s="581" t="s">
        <v>1086</v>
      </c>
      <c r="E255" s="267" t="str">
        <f>VLOOKUP(D255,URS確認!E:E,1,FALSE)</f>
        <v>L6103</v>
      </c>
    </row>
    <row r="256" spans="4:5" x14ac:dyDescent="0.3">
      <c r="D256" s="581" t="s">
        <v>1097</v>
      </c>
      <c r="E256" s="267" t="str">
        <f>VLOOKUP(D256,URS確認!E:E,1,FALSE)</f>
        <v>L6104</v>
      </c>
    </row>
    <row r="257" spans="3:5" x14ac:dyDescent="0.3">
      <c r="C257" s="581" t="s">
        <v>2937</v>
      </c>
      <c r="E257" s="267" t="e">
        <f>VLOOKUP(D257,URS確認!E:E,1,FALSE)</f>
        <v>#N/A</v>
      </c>
    </row>
    <row r="258" spans="3:5" x14ac:dyDescent="0.3">
      <c r="C258" s="581" t="s">
        <v>2938</v>
      </c>
      <c r="E258" s="267" t="e">
        <f>VLOOKUP(D258,URS確認!E:E,1,FALSE)</f>
        <v>#N/A</v>
      </c>
    </row>
    <row r="259" spans="3:5" x14ac:dyDescent="0.3">
      <c r="D259" s="581" t="s">
        <v>752</v>
      </c>
      <c r="E259" s="267" t="str">
        <f>VLOOKUP(D259,URS確認!E:E,1,FALSE)</f>
        <v>L6201</v>
      </c>
    </row>
    <row r="260" spans="3:5" x14ac:dyDescent="0.3">
      <c r="D260" s="581" t="s">
        <v>324</v>
      </c>
      <c r="E260" s="267" t="str">
        <f>VLOOKUP(D260,URS確認!E:E,1,FALSE)</f>
        <v>L6202</v>
      </c>
    </row>
    <row r="261" spans="3:5" x14ac:dyDescent="0.3">
      <c r="D261" s="581" t="s">
        <v>2919</v>
      </c>
      <c r="E261" s="267" t="str">
        <f>VLOOKUP(D261,URS確認!E:E,1,FALSE)</f>
        <v>L6203</v>
      </c>
    </row>
    <row r="262" spans="3:5" x14ac:dyDescent="0.3">
      <c r="D262" s="581" t="s">
        <v>818</v>
      </c>
      <c r="E262" s="267" t="str">
        <f>VLOOKUP(D262,URS確認!E:E,1,FALSE)</f>
        <v>L6301</v>
      </c>
    </row>
    <row r="263" spans="3:5" x14ac:dyDescent="0.3">
      <c r="D263" s="581" t="s">
        <v>820</v>
      </c>
      <c r="E263" s="267" t="str">
        <f>VLOOKUP(D263,URS確認!E:E,1,FALSE)</f>
        <v>L6302</v>
      </c>
    </row>
    <row r="264" spans="3:5" x14ac:dyDescent="0.3">
      <c r="D264" s="581" t="s">
        <v>516</v>
      </c>
      <c r="E264" s="267" t="str">
        <f>VLOOKUP(D264,URS確認!E:E,1,FALSE)</f>
        <v>L6310</v>
      </c>
    </row>
    <row r="265" spans="3:5" x14ac:dyDescent="0.3">
      <c r="D265" s="581" t="s">
        <v>1095</v>
      </c>
      <c r="E265" s="267" t="str">
        <f>VLOOKUP(D265,URS確認!E:E,1,FALSE)</f>
        <v>L6401</v>
      </c>
    </row>
    <row r="266" spans="3:5" x14ac:dyDescent="0.3">
      <c r="D266" s="581" t="s">
        <v>1076</v>
      </c>
      <c r="E266" s="267" t="str">
        <f>VLOOKUP(D266,URS確認!E:E,1,FALSE)</f>
        <v>L6402</v>
      </c>
    </row>
    <row r="267" spans="3:5" x14ac:dyDescent="0.3">
      <c r="D267" s="581" t="s">
        <v>1084</v>
      </c>
      <c r="E267" s="267" t="str">
        <f>VLOOKUP(D267,URS確認!E:E,1,FALSE)</f>
        <v>L6403</v>
      </c>
    </row>
    <row r="268" spans="3:5" x14ac:dyDescent="0.3">
      <c r="D268" s="581" t="s">
        <v>1025</v>
      </c>
      <c r="E268" s="267" t="str">
        <f>VLOOKUP(D268,URS確認!E:E,1,FALSE)</f>
        <v>L6501</v>
      </c>
    </row>
    <row r="269" spans="3:5" x14ac:dyDescent="0.3">
      <c r="D269" s="581" t="s">
        <v>594</v>
      </c>
      <c r="E269" s="267" t="str">
        <f>VLOOKUP(D269,URS確認!E:E,1,FALSE)</f>
        <v>L6502</v>
      </c>
    </row>
    <row r="270" spans="3:5" x14ac:dyDescent="0.3">
      <c r="D270" s="581" t="s">
        <v>1027</v>
      </c>
      <c r="E270" s="267" t="str">
        <f>VLOOKUP(D270,URS確認!E:E,1,FALSE)</f>
        <v>L650A</v>
      </c>
    </row>
    <row r="271" spans="3:5" x14ac:dyDescent="0.3">
      <c r="D271" s="581" t="s">
        <v>1030</v>
      </c>
      <c r="E271" s="267" t="str">
        <f>VLOOKUP(D271,URS確認!E:E,1,FALSE)</f>
        <v>L650B</v>
      </c>
    </row>
    <row r="272" spans="3:5" x14ac:dyDescent="0.3">
      <c r="D272" s="581" t="s">
        <v>1033</v>
      </c>
      <c r="E272" s="267" t="str">
        <f>VLOOKUP(D272,URS確認!E:E,1,FALSE)</f>
        <v>L650C</v>
      </c>
    </row>
    <row r="273" spans="4:5" x14ac:dyDescent="0.3">
      <c r="D273" s="581" t="s">
        <v>1035</v>
      </c>
      <c r="E273" s="267" t="str">
        <f>VLOOKUP(D273,URS確認!E:E,1,FALSE)</f>
        <v>L650D</v>
      </c>
    </row>
    <row r="274" spans="4:5" x14ac:dyDescent="0.3">
      <c r="D274" s="581" t="s">
        <v>526</v>
      </c>
      <c r="E274" s="267" t="str">
        <f>VLOOKUP(D274,URS確認!E:E,1,FALSE)</f>
        <v>L6601</v>
      </c>
    </row>
    <row r="275" spans="4:5" x14ac:dyDescent="0.3">
      <c r="D275" s="581" t="s">
        <v>559</v>
      </c>
      <c r="E275" s="267" t="str">
        <f>VLOOKUP(D275,URS確認!E:E,1,FALSE)</f>
        <v>L6602</v>
      </c>
    </row>
    <row r="276" spans="4:5" x14ac:dyDescent="0.3">
      <c r="D276" s="581" t="s">
        <v>542</v>
      </c>
      <c r="E276" s="267" t="str">
        <f>VLOOKUP(D276,URS確認!E:E,1,FALSE)</f>
        <v>L6603</v>
      </c>
    </row>
    <row r="277" spans="4:5" x14ac:dyDescent="0.3">
      <c r="D277" s="581" t="s">
        <v>520</v>
      </c>
      <c r="E277" s="267" t="str">
        <f>VLOOKUP(D277,URS確認!E:E,1,FALSE)</f>
        <v>L6604</v>
      </c>
    </row>
    <row r="278" spans="4:5" x14ac:dyDescent="0.3">
      <c r="D278" s="581" t="s">
        <v>568</v>
      </c>
      <c r="E278" s="267" t="str">
        <f>VLOOKUP(D278,URS確認!E:E,1,FALSE)</f>
        <v>L6605</v>
      </c>
    </row>
    <row r="279" spans="4:5" x14ac:dyDescent="0.3">
      <c r="D279" s="581" t="s">
        <v>573</v>
      </c>
      <c r="E279" s="267" t="str">
        <f>VLOOKUP(D279,URS確認!E:E,1,FALSE)</f>
        <v>L6606</v>
      </c>
    </row>
    <row r="280" spans="4:5" x14ac:dyDescent="0.3">
      <c r="D280" s="581" t="s">
        <v>548</v>
      </c>
      <c r="E280" s="267" t="str">
        <f>VLOOKUP(D280,URS確認!E:E,1,FALSE)</f>
        <v>L6607</v>
      </c>
    </row>
    <row r="281" spans="4:5" x14ac:dyDescent="0.3">
      <c r="D281" s="581" t="s">
        <v>1080</v>
      </c>
      <c r="E281" s="267" t="str">
        <f>VLOOKUP(D281,URS確認!E:E,1,FALSE)</f>
        <v>L6608</v>
      </c>
    </row>
    <row r="282" spans="4:5" x14ac:dyDescent="0.3">
      <c r="D282" s="581" t="s">
        <v>209</v>
      </c>
      <c r="E282" s="267" t="str">
        <f>VLOOKUP(D282,URS確認!E:E,1,FALSE)</f>
        <v>L6700</v>
      </c>
    </row>
    <row r="283" spans="4:5" x14ac:dyDescent="0.3">
      <c r="D283" s="581" t="s">
        <v>579</v>
      </c>
      <c r="E283" s="267" t="str">
        <f>VLOOKUP(D283,URS確認!E:E,1,FALSE)</f>
        <v>L6701</v>
      </c>
    </row>
    <row r="284" spans="4:5" x14ac:dyDescent="0.3">
      <c r="D284" s="581" t="s">
        <v>1092</v>
      </c>
      <c r="E284" s="267" t="str">
        <f>VLOOKUP(D284,URS確認!E:E,1,FALSE)</f>
        <v>L6702</v>
      </c>
    </row>
    <row r="285" spans="4:5" x14ac:dyDescent="0.3">
      <c r="D285" s="581" t="s">
        <v>584</v>
      </c>
      <c r="E285" s="267" t="str">
        <f>VLOOKUP(D285,URS確認!E:E,1,FALSE)</f>
        <v>L6703</v>
      </c>
    </row>
    <row r="286" spans="4:5" x14ac:dyDescent="0.3">
      <c r="D286" s="581" t="s">
        <v>562</v>
      </c>
      <c r="E286" s="267" t="str">
        <f>VLOOKUP(D286,URS確認!E:E,1,FALSE)</f>
        <v>L6704</v>
      </c>
    </row>
    <row r="287" spans="4:5" x14ac:dyDescent="0.3">
      <c r="D287" s="581" t="s">
        <v>554</v>
      </c>
      <c r="E287" s="267" t="str">
        <f>VLOOKUP(D287,URS確認!E:E,1,FALSE)</f>
        <v>L6705</v>
      </c>
    </row>
    <row r="288" spans="4:5" x14ac:dyDescent="0.3">
      <c r="D288" s="581" t="s">
        <v>532</v>
      </c>
      <c r="E288" s="267" t="str">
        <f>VLOOKUP(D288,URS確認!E:E,1,FALSE)</f>
        <v>L6707</v>
      </c>
    </row>
    <row r="289" spans="4:5" x14ac:dyDescent="0.3">
      <c r="D289" s="581" t="s">
        <v>535</v>
      </c>
      <c r="E289" s="267" t="str">
        <f>VLOOKUP(D289,URS確認!E:E,1,FALSE)</f>
        <v>L6708</v>
      </c>
    </row>
    <row r="290" spans="4:5" x14ac:dyDescent="0.3">
      <c r="D290" s="581" t="s">
        <v>590</v>
      </c>
      <c r="E290" s="267" t="str">
        <f>VLOOKUP(D290,URS確認!E:E,1,FALSE)</f>
        <v>L6709</v>
      </c>
    </row>
    <row r="291" spans="4:5" x14ac:dyDescent="0.3">
      <c r="D291" s="581" t="s">
        <v>1019</v>
      </c>
      <c r="E291" s="267" t="str">
        <f>VLOOKUP(D291,URS確認!E:E,1,FALSE)</f>
        <v>L6751</v>
      </c>
    </row>
    <row r="292" spans="4:5" x14ac:dyDescent="0.3">
      <c r="D292" s="581" t="s">
        <v>986</v>
      </c>
      <c r="E292" s="267" t="str">
        <f>VLOOKUP(D292,URS確認!E:E,1,FALSE)</f>
        <v>L6752</v>
      </c>
    </row>
    <row r="293" spans="4:5" x14ac:dyDescent="0.3">
      <c r="D293" s="581" t="s">
        <v>1013</v>
      </c>
      <c r="E293" s="267" t="str">
        <f>VLOOKUP(D293,URS確認!E:E,1,FALSE)</f>
        <v>L6754</v>
      </c>
    </row>
    <row r="294" spans="4:5" x14ac:dyDescent="0.3">
      <c r="D294" s="581" t="s">
        <v>510</v>
      </c>
      <c r="E294" s="267" t="str">
        <f>VLOOKUP(D294,URS確認!E:E,1,FALSE)</f>
        <v>L6755</v>
      </c>
    </row>
    <row r="295" spans="4:5" x14ac:dyDescent="0.3">
      <c r="D295" s="581" t="s">
        <v>1015</v>
      </c>
      <c r="E295" s="267" t="str">
        <f>VLOOKUP(D295,URS確認!E:E,1,FALSE)</f>
        <v>L6757</v>
      </c>
    </row>
    <row r="296" spans="4:5" x14ac:dyDescent="0.3">
      <c r="D296" s="581" t="s">
        <v>1023</v>
      </c>
      <c r="E296" s="267" t="str">
        <f>VLOOKUP(D296,URS確認!E:E,1,FALSE)</f>
        <v>L6787</v>
      </c>
    </row>
    <row r="297" spans="4:5" x14ac:dyDescent="0.3">
      <c r="D297" s="581" t="s">
        <v>756</v>
      </c>
      <c r="E297" s="267" t="str">
        <f>VLOOKUP(D297,URS確認!E:E,1,FALSE)</f>
        <v>L6901</v>
      </c>
    </row>
    <row r="298" spans="4:5" x14ac:dyDescent="0.3">
      <c r="D298" s="581" t="s">
        <v>758</v>
      </c>
      <c r="E298" s="267" t="str">
        <f>VLOOKUP(D298,URS確認!E:E,1,FALSE)</f>
        <v>L6902</v>
      </c>
    </row>
    <row r="299" spans="4:5" x14ac:dyDescent="0.3">
      <c r="D299" s="581" t="s">
        <v>760</v>
      </c>
      <c r="E299" s="267" t="str">
        <f>VLOOKUP(D299,URS確認!E:E,1,FALSE)</f>
        <v>L6903</v>
      </c>
    </row>
    <row r="300" spans="4:5" x14ac:dyDescent="0.3">
      <c r="D300" s="581" t="s">
        <v>762</v>
      </c>
      <c r="E300" s="267" t="str">
        <f>VLOOKUP(D300,URS確認!E:E,1,FALSE)</f>
        <v>L6904</v>
      </c>
    </row>
    <row r="301" spans="4:5" x14ac:dyDescent="0.3">
      <c r="D301" s="581" t="s">
        <v>764</v>
      </c>
      <c r="E301" s="267" t="str">
        <f>VLOOKUP(D301,URS確認!E:E,1,FALSE)</f>
        <v>L6905</v>
      </c>
    </row>
    <row r="302" spans="4:5" x14ac:dyDescent="0.3">
      <c r="D302" s="581" t="s">
        <v>767</v>
      </c>
      <c r="E302" s="267" t="str">
        <f>VLOOKUP(D302,URS確認!E:E,1,FALSE)</f>
        <v>L6906</v>
      </c>
    </row>
    <row r="303" spans="4:5" x14ac:dyDescent="0.3">
      <c r="D303" s="581" t="s">
        <v>769</v>
      </c>
      <c r="E303" s="267" t="str">
        <f>VLOOKUP(D303,URS確認!E:E,1,FALSE)</f>
        <v>L6907</v>
      </c>
    </row>
    <row r="304" spans="4:5" x14ac:dyDescent="0.3">
      <c r="D304" s="581" t="s">
        <v>771</v>
      </c>
      <c r="E304" s="267" t="str">
        <f>VLOOKUP(D304,URS確認!E:E,1,FALSE)</f>
        <v>L6908</v>
      </c>
    </row>
    <row r="305" spans="3:5" x14ac:dyDescent="0.3">
      <c r="D305" s="581" t="s">
        <v>1101</v>
      </c>
      <c r="E305" s="267" t="str">
        <f>VLOOKUP(D305,URS確認!E:E,1,FALSE)</f>
        <v>L6932</v>
      </c>
    </row>
    <row r="306" spans="3:5" x14ac:dyDescent="0.3">
      <c r="D306" s="581" t="s">
        <v>2921</v>
      </c>
      <c r="E306" s="267" t="str">
        <f>VLOOKUP(D306,URS確認!E:E,1,FALSE)</f>
        <v>L6933</v>
      </c>
    </row>
    <row r="307" spans="3:5" x14ac:dyDescent="0.3">
      <c r="D307" s="581" t="s">
        <v>2922</v>
      </c>
      <c r="E307" s="267" t="str">
        <f>VLOOKUP(D307,URS確認!E:E,1,FALSE)</f>
        <v>L6934</v>
      </c>
    </row>
    <row r="308" spans="3:5" x14ac:dyDescent="0.3">
      <c r="D308" s="581" t="s">
        <v>2865</v>
      </c>
      <c r="E308" s="267" t="str">
        <f>VLOOKUP(D308,URS確認!E:E,1,FALSE)</f>
        <v>L6943</v>
      </c>
    </row>
    <row r="309" spans="3:5" x14ac:dyDescent="0.3">
      <c r="D309" s="581" t="s">
        <v>750</v>
      </c>
      <c r="E309" s="267" t="str">
        <f>VLOOKUP(D309,URS確認!E:E,1,FALSE)</f>
        <v>L6981</v>
      </c>
    </row>
    <row r="310" spans="3:5" x14ac:dyDescent="0.3">
      <c r="D310" s="581" t="s">
        <v>739</v>
      </c>
      <c r="E310" s="267" t="str">
        <f>VLOOKUP(D310,URS確認!E:E,1,FALSE)</f>
        <v>L6982</v>
      </c>
    </row>
    <row r="311" spans="3:5" x14ac:dyDescent="0.3">
      <c r="D311" s="581" t="s">
        <v>741</v>
      </c>
      <c r="E311" s="267" t="str">
        <f>VLOOKUP(D311,URS確認!E:E,1,FALSE)</f>
        <v>L6983</v>
      </c>
    </row>
    <row r="312" spans="3:5" x14ac:dyDescent="0.3">
      <c r="D312" s="581" t="s">
        <v>296</v>
      </c>
      <c r="E312" s="267" t="str">
        <f>VLOOKUP(D312,URS確認!E:E,1,FALSE)</f>
        <v>L6984</v>
      </c>
    </row>
    <row r="313" spans="3:5" x14ac:dyDescent="0.3">
      <c r="C313" s="581" t="s">
        <v>1785</v>
      </c>
      <c r="E313" s="267" t="str">
        <f>VLOOKUP(C313,URS確認!E:E,1,FALSE)</f>
        <v>L698A</v>
      </c>
    </row>
    <row r="314" spans="3:5" x14ac:dyDescent="0.3">
      <c r="D314" s="581" t="s">
        <v>1011</v>
      </c>
      <c r="E314" s="267" t="str">
        <f>VLOOKUP(D314,URS確認!E:E,1,FALSE)</f>
        <v>L6994</v>
      </c>
    </row>
    <row r="315" spans="3:5" x14ac:dyDescent="0.3">
      <c r="D315" s="581" t="s">
        <v>891</v>
      </c>
      <c r="E315" s="267" t="str">
        <f>VLOOKUP(D315,URS確認!E:E,1,FALSE)</f>
        <v>L8080</v>
      </c>
    </row>
    <row r="316" spans="3:5" x14ac:dyDescent="0.3">
      <c r="D316" s="581" t="s">
        <v>894</v>
      </c>
      <c r="E316" s="267" t="str">
        <f>VLOOKUP(D316,URS確認!E:E,1,FALSE)</f>
        <v>L8100</v>
      </c>
    </row>
    <row r="317" spans="3:5" x14ac:dyDescent="0.3">
      <c r="D317" s="581" t="s">
        <v>929</v>
      </c>
      <c r="E317" s="267" t="str">
        <f>VLOOKUP(D317,URS確認!E:E,1,FALSE)</f>
        <v>L8204</v>
      </c>
    </row>
    <row r="318" spans="3:5" x14ac:dyDescent="0.3">
      <c r="D318" s="581" t="s">
        <v>925</v>
      </c>
      <c r="E318" s="267" t="str">
        <f>VLOOKUP(D318,URS確認!E:E,1,FALSE)</f>
        <v>L8923</v>
      </c>
    </row>
    <row r="319" spans="3:5" x14ac:dyDescent="0.3">
      <c r="D319" s="581" t="s">
        <v>915</v>
      </c>
      <c r="E319" s="267" t="str">
        <f>VLOOKUP(D319,URS確認!E:E,1,FALSE)</f>
        <v>L8924</v>
      </c>
    </row>
    <row r="320" spans="3:5" x14ac:dyDescent="0.3">
      <c r="D320" s="581" t="s">
        <v>2939</v>
      </c>
      <c r="E320" s="267" t="str">
        <f>VLOOKUP(D320,URS確認!E:E,1,FALSE)</f>
        <v>L8925</v>
      </c>
    </row>
    <row r="321" spans="3:5" x14ac:dyDescent="0.3">
      <c r="D321" s="581" t="s">
        <v>285</v>
      </c>
      <c r="E321" s="267" t="str">
        <f>VLOOKUP(D321,URS確認!E:E,1,FALSE)</f>
        <v>L9110</v>
      </c>
    </row>
    <row r="322" spans="3:5" x14ac:dyDescent="0.3">
      <c r="D322" s="581" t="s">
        <v>1362</v>
      </c>
      <c r="E322" s="267" t="str">
        <f>VLOOKUP(D322,URS確認!E:E,1,FALSE)</f>
        <v>LC001</v>
      </c>
    </row>
    <row r="323" spans="3:5" x14ac:dyDescent="0.3">
      <c r="D323" s="581" t="s">
        <v>1365</v>
      </c>
      <c r="E323" s="267" t="str">
        <f>VLOOKUP(D323,URS確認!E:E,1,FALSE)</f>
        <v>LC002</v>
      </c>
    </row>
    <row r="324" spans="3:5" x14ac:dyDescent="0.3">
      <c r="D324" s="581" t="s">
        <v>1368</v>
      </c>
      <c r="E324" s="267" t="str">
        <f>VLOOKUP(D324,URS確認!E:E,1,FALSE)</f>
        <v>LC003</v>
      </c>
    </row>
    <row r="325" spans="3:5" x14ac:dyDescent="0.3">
      <c r="D325" s="581" t="s">
        <v>1373</v>
      </c>
      <c r="E325" s="267" t="str">
        <f>VLOOKUP(D325,URS確認!E:E,1,FALSE)</f>
        <v>LC005</v>
      </c>
    </row>
    <row r="326" spans="3:5" x14ac:dyDescent="0.3">
      <c r="D326" s="581" t="s">
        <v>1375</v>
      </c>
      <c r="E326" s="267" t="str">
        <f>VLOOKUP(D326,URS確認!E:E,1,FALSE)</f>
        <v>LC009</v>
      </c>
    </row>
    <row r="327" spans="3:5" x14ac:dyDescent="0.3">
      <c r="D327" s="581" t="s">
        <v>1379</v>
      </c>
      <c r="E327" s="267" t="str">
        <f>VLOOKUP(D327,URS確認!E:E,1,FALSE)</f>
        <v>LC011</v>
      </c>
    </row>
    <row r="328" spans="3:5" x14ac:dyDescent="0.3">
      <c r="C328" s="581" t="s">
        <v>2958</v>
      </c>
      <c r="D328" s="581" t="s">
        <v>2930</v>
      </c>
      <c r="E328" s="267" t="e">
        <f>VLOOKUP(D328,URS確認!E:E,1,FALSE)</f>
        <v>#N/A</v>
      </c>
    </row>
    <row r="329" spans="3:5" x14ac:dyDescent="0.3">
      <c r="C329" s="581" t="s">
        <v>2961</v>
      </c>
      <c r="D329" s="581" t="s">
        <v>2931</v>
      </c>
      <c r="E329" s="267" t="e">
        <f>VLOOKUP(D329,URS確認!E:E,1,FALSE)</f>
        <v>#N/A</v>
      </c>
    </row>
    <row r="330" spans="3:5" x14ac:dyDescent="0.3">
      <c r="D330" s="581" t="s">
        <v>2932</v>
      </c>
      <c r="E330" s="267" t="e">
        <f>VLOOKUP(D330,URS確認!E:E,1,FALSE)</f>
        <v>#N/A</v>
      </c>
    </row>
  </sheetData>
  <autoFilter ref="E1:E330" xr:uid="{00000000-0009-0000-0000-00000E000000}"/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7" bestFit="1" customWidth="1"/>
    <col min="3" max="3" width="11.59765625" style="333" bestFit="1" customWidth="1"/>
    <col min="4" max="4" width="50.69921875" style="267" customWidth="1"/>
    <col min="5" max="6" width="10.19921875" style="267" bestFit="1" customWidth="1"/>
  </cols>
  <sheetData>
    <row r="1" spans="1:7" x14ac:dyDescent="0.3">
      <c r="A1" t="s">
        <v>2392</v>
      </c>
    </row>
    <row r="3" spans="1:7" x14ac:dyDescent="0.3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 x14ac:dyDescent="0.3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 x14ac:dyDescent="0.3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 x14ac:dyDescent="0.3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 x14ac:dyDescent="0.3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 x14ac:dyDescent="0.3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 x14ac:dyDescent="0.3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 x14ac:dyDescent="0.3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 x14ac:dyDescent="0.3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 x14ac:dyDescent="0.3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 x14ac:dyDescent="0.3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 x14ac:dyDescent="0.3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 x14ac:dyDescent="0.3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 x14ac:dyDescent="0.3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 x14ac:dyDescent="0.3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 x14ac:dyDescent="0.3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 x14ac:dyDescent="0.3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 x14ac:dyDescent="0.3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 x14ac:dyDescent="0.3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 x14ac:dyDescent="0.3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 x14ac:dyDescent="0.3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 x14ac:dyDescent="0.3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 x14ac:dyDescent="0.3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 x14ac:dyDescent="0.3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 x14ac:dyDescent="0.3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 x14ac:dyDescent="0.3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 x14ac:dyDescent="0.3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 x14ac:dyDescent="0.3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 x14ac:dyDescent="0.3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 x14ac:dyDescent="0.3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 x14ac:dyDescent="0.3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 x14ac:dyDescent="0.3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 x14ac:dyDescent="0.3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 x14ac:dyDescent="0.3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 x14ac:dyDescent="0.3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 x14ac:dyDescent="0.3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 x14ac:dyDescent="0.3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 x14ac:dyDescent="0.3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 x14ac:dyDescent="0.3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 x14ac:dyDescent="0.3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 x14ac:dyDescent="0.3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 x14ac:dyDescent="0.3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 x14ac:dyDescent="0.3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 x14ac:dyDescent="0.3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 x14ac:dyDescent="0.3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 x14ac:dyDescent="0.3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 x14ac:dyDescent="0.3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 x14ac:dyDescent="0.3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 x14ac:dyDescent="0.3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 x14ac:dyDescent="0.3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 x14ac:dyDescent="0.3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 x14ac:dyDescent="0.3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 x14ac:dyDescent="0.3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 x14ac:dyDescent="0.3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 x14ac:dyDescent="0.3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 x14ac:dyDescent="0.3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 x14ac:dyDescent="0.3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 x14ac:dyDescent="0.3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 x14ac:dyDescent="0.3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 x14ac:dyDescent="0.3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 x14ac:dyDescent="0.3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 x14ac:dyDescent="0.3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 x14ac:dyDescent="0.3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 x14ac:dyDescent="0.3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 x14ac:dyDescent="0.3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 x14ac:dyDescent="0.3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 x14ac:dyDescent="0.3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 x14ac:dyDescent="0.3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 x14ac:dyDescent="0.3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 x14ac:dyDescent="0.3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 x14ac:dyDescent="0.3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 x14ac:dyDescent="0.3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 x14ac:dyDescent="0.3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 x14ac:dyDescent="0.3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 x14ac:dyDescent="0.3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 x14ac:dyDescent="0.3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 x14ac:dyDescent="0.3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 x14ac:dyDescent="0.3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 x14ac:dyDescent="0.3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 x14ac:dyDescent="0.3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 x14ac:dyDescent="0.3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 x14ac:dyDescent="0.3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 x14ac:dyDescent="0.3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 x14ac:dyDescent="0.3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 x14ac:dyDescent="0.3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 x14ac:dyDescent="0.3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 x14ac:dyDescent="0.3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 x14ac:dyDescent="0.3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 x14ac:dyDescent="0.3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 x14ac:dyDescent="0.3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 x14ac:dyDescent="0.3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 x14ac:dyDescent="0.3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 x14ac:dyDescent="0.3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 x14ac:dyDescent="0.3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 x14ac:dyDescent="0.3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 x14ac:dyDescent="0.3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 x14ac:dyDescent="0.3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 x14ac:dyDescent="0.3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 x14ac:dyDescent="0.3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 x14ac:dyDescent="0.3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 x14ac:dyDescent="0.3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 x14ac:dyDescent="0.3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 x14ac:dyDescent="0.3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 x14ac:dyDescent="0.3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 x14ac:dyDescent="0.3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 x14ac:dyDescent="0.3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 x14ac:dyDescent="0.3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 x14ac:dyDescent="0.3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 x14ac:dyDescent="0.3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 x14ac:dyDescent="0.3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 x14ac:dyDescent="0.3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 x14ac:dyDescent="0.3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 x14ac:dyDescent="0.3">
      <c r="A115" s="267" t="s">
        <v>501</v>
      </c>
    </row>
    <row r="116" spans="1:4" x14ac:dyDescent="0.3">
      <c r="A116" s="267" t="s">
        <v>503</v>
      </c>
    </row>
    <row r="117" spans="1:4" x14ac:dyDescent="0.3">
      <c r="A117" s="267" t="s">
        <v>479</v>
      </c>
    </row>
    <row r="118" spans="1:4" x14ac:dyDescent="0.3">
      <c r="A118" s="267" t="s">
        <v>510</v>
      </c>
    </row>
    <row r="119" spans="1:4" x14ac:dyDescent="0.3">
      <c r="A119" s="267" t="s">
        <v>505</v>
      </c>
    </row>
    <row r="120" spans="1:4" x14ac:dyDescent="0.3">
      <c r="A120" s="267" t="s">
        <v>512</v>
      </c>
    </row>
    <row r="121" spans="1:4" x14ac:dyDescent="0.3">
      <c r="A121" s="267" t="s">
        <v>518</v>
      </c>
    </row>
    <row r="122" spans="1:4" x14ac:dyDescent="0.3">
      <c r="A122" s="267" t="s">
        <v>520</v>
      </c>
    </row>
    <row r="123" spans="1:4" x14ac:dyDescent="0.3">
      <c r="A123" s="267" t="s">
        <v>514</v>
      </c>
    </row>
    <row r="124" spans="1:4" x14ac:dyDescent="0.3">
      <c r="A124" s="267" t="s">
        <v>560</v>
      </c>
    </row>
    <row r="125" spans="1:4" x14ac:dyDescent="0.3">
      <c r="A125" s="267" t="s">
        <v>562</v>
      </c>
    </row>
    <row r="126" spans="1:4" x14ac:dyDescent="0.3">
      <c r="A126" s="267" t="s">
        <v>550</v>
      </c>
    </row>
    <row r="127" spans="1:4" x14ac:dyDescent="0.3">
      <c r="A127" s="267" t="s">
        <v>554</v>
      </c>
    </row>
    <row r="128" spans="1:4" x14ac:dyDescent="0.3">
      <c r="A128" s="267" t="s">
        <v>1095</v>
      </c>
    </row>
    <row r="129" spans="1:1" x14ac:dyDescent="0.3">
      <c r="A129" s="267" t="s">
        <v>584</v>
      </c>
    </row>
    <row r="130" spans="1:1" x14ac:dyDescent="0.3">
      <c r="A130" s="267" t="s">
        <v>592</v>
      </c>
    </row>
    <row r="131" spans="1:1" x14ac:dyDescent="0.3">
      <c r="A131" s="267" t="s">
        <v>594</v>
      </c>
    </row>
    <row r="132" spans="1:1" x14ac:dyDescent="0.3">
      <c r="A132" s="267" t="s">
        <v>601</v>
      </c>
    </row>
    <row r="133" spans="1:1" x14ac:dyDescent="0.3">
      <c r="A133" s="267" t="s">
        <v>609</v>
      </c>
    </row>
    <row r="134" spans="1:1" x14ac:dyDescent="0.3">
      <c r="A134" s="267" t="s">
        <v>607</v>
      </c>
    </row>
    <row r="135" spans="1:1" x14ac:dyDescent="0.3">
      <c r="A135" s="267" t="s">
        <v>612</v>
      </c>
    </row>
    <row r="136" spans="1:1" x14ac:dyDescent="0.3">
      <c r="A136" s="267" t="s">
        <v>764</v>
      </c>
    </row>
    <row r="137" spans="1:1" x14ac:dyDescent="0.3">
      <c r="A137" s="267" t="s">
        <v>347</v>
      </c>
    </row>
    <row r="138" spans="1:1" x14ac:dyDescent="0.3">
      <c r="A138" s="267" t="s">
        <v>704</v>
      </c>
    </row>
    <row r="139" spans="1:1" x14ac:dyDescent="0.3">
      <c r="A139" s="267" t="s">
        <v>680</v>
      </c>
    </row>
    <row r="140" spans="1:1" x14ac:dyDescent="0.3">
      <c r="A140" s="267" t="s">
        <v>619</v>
      </c>
    </row>
    <row r="141" spans="1:1" x14ac:dyDescent="0.3">
      <c r="A141" s="267" t="s">
        <v>647</v>
      </c>
    </row>
    <row r="142" spans="1:1" x14ac:dyDescent="0.3">
      <c r="A142" s="267" t="s">
        <v>651</v>
      </c>
    </row>
    <row r="143" spans="1:1" x14ac:dyDescent="0.3">
      <c r="A143" s="267" t="s">
        <v>626</v>
      </c>
    </row>
    <row r="144" spans="1:1" x14ac:dyDescent="0.3">
      <c r="A144" s="267" t="s">
        <v>655</v>
      </c>
    </row>
    <row r="145" spans="1:1" x14ac:dyDescent="0.3">
      <c r="A145" s="267" t="s">
        <v>657</v>
      </c>
    </row>
    <row r="146" spans="1:1" x14ac:dyDescent="0.3">
      <c r="A146" s="267" t="s">
        <v>929</v>
      </c>
    </row>
    <row r="147" spans="1:1" x14ac:dyDescent="0.3">
      <c r="A147" s="267" t="s">
        <v>675</v>
      </c>
    </row>
    <row r="148" spans="1:1" x14ac:dyDescent="0.3">
      <c r="A148" s="267" t="s">
        <v>1108</v>
      </c>
    </row>
    <row r="149" spans="1:1" x14ac:dyDescent="0.3">
      <c r="A149" s="267" t="s">
        <v>1120</v>
      </c>
    </row>
    <row r="150" spans="1:1" x14ac:dyDescent="0.3">
      <c r="A150" s="267" t="s">
        <v>1122</v>
      </c>
    </row>
    <row r="151" spans="1:1" x14ac:dyDescent="0.3">
      <c r="A151" s="267" t="s">
        <v>1168</v>
      </c>
    </row>
    <row r="152" spans="1:1" x14ac:dyDescent="0.3">
      <c r="A152" s="267" t="s">
        <v>636</v>
      </c>
    </row>
    <row r="153" spans="1:1" x14ac:dyDescent="0.3">
      <c r="A153" s="267" t="s">
        <v>630</v>
      </c>
    </row>
    <row r="154" spans="1:1" x14ac:dyDescent="0.3">
      <c r="A154" s="267" t="s">
        <v>628</v>
      </c>
    </row>
    <row r="155" spans="1:1" x14ac:dyDescent="0.3">
      <c r="A155" s="267" t="s">
        <v>693</v>
      </c>
    </row>
    <row r="156" spans="1:1" x14ac:dyDescent="0.3">
      <c r="A156" s="267" t="s">
        <v>1895</v>
      </c>
    </row>
    <row r="157" spans="1:1" x14ac:dyDescent="0.3">
      <c r="A157" s="267" t="s">
        <v>773</v>
      </c>
    </row>
    <row r="158" spans="1:1" x14ac:dyDescent="0.3">
      <c r="A158" s="267" t="s">
        <v>435</v>
      </c>
    </row>
    <row r="159" spans="1:1" x14ac:dyDescent="0.3">
      <c r="A159" s="267" t="s">
        <v>729</v>
      </c>
    </row>
    <row r="160" spans="1:1" x14ac:dyDescent="0.3">
      <c r="A160" s="267" t="s">
        <v>733</v>
      </c>
    </row>
    <row r="161" spans="1:1" x14ac:dyDescent="0.3">
      <c r="A161" s="267" t="s">
        <v>1444</v>
      </c>
    </row>
    <row r="162" spans="1:1" x14ac:dyDescent="0.3">
      <c r="A162" s="267" t="s">
        <v>814</v>
      </c>
    </row>
    <row r="163" spans="1:1" x14ac:dyDescent="0.3">
      <c r="A163" s="267" t="s">
        <v>816</v>
      </c>
    </row>
    <row r="164" spans="1:1" x14ac:dyDescent="0.3">
      <c r="A164" s="267" t="s">
        <v>799</v>
      </c>
    </row>
    <row r="165" spans="1:1" x14ac:dyDescent="0.3">
      <c r="A165" s="267" t="s">
        <v>801</v>
      </c>
    </row>
    <row r="166" spans="1:1" x14ac:dyDescent="0.3">
      <c r="A166" s="267" t="s">
        <v>808</v>
      </c>
    </row>
    <row r="167" spans="1:1" x14ac:dyDescent="0.3">
      <c r="A167" s="267" t="s">
        <v>803</v>
      </c>
    </row>
    <row r="168" spans="1:1" x14ac:dyDescent="0.3">
      <c r="A168" s="267" t="s">
        <v>812</v>
      </c>
    </row>
    <row r="169" spans="1:1" x14ac:dyDescent="0.3">
      <c r="A169" s="267" t="s">
        <v>847</v>
      </c>
    </row>
    <row r="170" spans="1:1" x14ac:dyDescent="0.3">
      <c r="A170" s="267" t="s">
        <v>641</v>
      </c>
    </row>
    <row r="171" spans="1:1" x14ac:dyDescent="0.3">
      <c r="A171" s="267" t="s">
        <v>644</v>
      </c>
    </row>
    <row r="172" spans="1:1" x14ac:dyDescent="0.3">
      <c r="A172" s="267" t="s">
        <v>781</v>
      </c>
    </row>
    <row r="173" spans="1:1" x14ac:dyDescent="0.3">
      <c r="A173" s="267" t="s">
        <v>838</v>
      </c>
    </row>
    <row r="174" spans="1:1" x14ac:dyDescent="0.3">
      <c r="A174" s="267" t="s">
        <v>852</v>
      </c>
    </row>
    <row r="175" spans="1:1" x14ac:dyDescent="0.3">
      <c r="A175" s="267" t="s">
        <v>855</v>
      </c>
    </row>
    <row r="176" spans="1:1" x14ac:dyDescent="0.3">
      <c r="A176" s="267" t="s">
        <v>857</v>
      </c>
    </row>
    <row r="177" spans="1:1" x14ac:dyDescent="0.3">
      <c r="A177" s="267" t="s">
        <v>859</v>
      </c>
    </row>
    <row r="178" spans="1:1" x14ac:dyDescent="0.3">
      <c r="A178" s="267" t="s">
        <v>863</v>
      </c>
    </row>
    <row r="179" spans="1:1" x14ac:dyDescent="0.3">
      <c r="A179" s="267" t="s">
        <v>867</v>
      </c>
    </row>
    <row r="180" spans="1:1" x14ac:dyDescent="0.3">
      <c r="A180" s="267" t="s">
        <v>871</v>
      </c>
    </row>
    <row r="181" spans="1:1" x14ac:dyDescent="0.3">
      <c r="A181" s="267" t="s">
        <v>875</v>
      </c>
    </row>
    <row r="182" spans="1:1" x14ac:dyDescent="0.3">
      <c r="A182" s="267" t="s">
        <v>879</v>
      </c>
    </row>
    <row r="183" spans="1:1" x14ac:dyDescent="0.3">
      <c r="A183" s="267" t="s">
        <v>865</v>
      </c>
    </row>
    <row r="184" spans="1:1" x14ac:dyDescent="0.3">
      <c r="A184" s="267" t="s">
        <v>869</v>
      </c>
    </row>
    <row r="185" spans="1:1" x14ac:dyDescent="0.3">
      <c r="A185" s="267" t="s">
        <v>873</v>
      </c>
    </row>
    <row r="186" spans="1:1" x14ac:dyDescent="0.3">
      <c r="A186" s="267" t="s">
        <v>877</v>
      </c>
    </row>
    <row r="187" spans="1:1" x14ac:dyDescent="0.3">
      <c r="A187" s="267" t="s">
        <v>881</v>
      </c>
    </row>
    <row r="188" spans="1:1" x14ac:dyDescent="0.3">
      <c r="A188" s="267" t="s">
        <v>883</v>
      </c>
    </row>
    <row r="189" spans="1:1" x14ac:dyDescent="0.3">
      <c r="A189" s="267" t="s">
        <v>948</v>
      </c>
    </row>
    <row r="190" spans="1:1" x14ac:dyDescent="0.3">
      <c r="A190" s="267" t="s">
        <v>952</v>
      </c>
    </row>
    <row r="191" spans="1:1" x14ac:dyDescent="0.3">
      <c r="A191" s="267" t="s">
        <v>964</v>
      </c>
    </row>
    <row r="192" spans="1:1" x14ac:dyDescent="0.3">
      <c r="A192" s="267" t="s">
        <v>965</v>
      </c>
    </row>
    <row r="193" spans="1:1" x14ac:dyDescent="0.3">
      <c r="A193" s="267" t="s">
        <v>911</v>
      </c>
    </row>
    <row r="194" spans="1:1" x14ac:dyDescent="0.3">
      <c r="A194" s="267" t="s">
        <v>917</v>
      </c>
    </row>
    <row r="195" spans="1:1" x14ac:dyDescent="0.3">
      <c r="A195" s="267" t="s">
        <v>924</v>
      </c>
    </row>
    <row r="196" spans="1:1" x14ac:dyDescent="0.3">
      <c r="A196" s="267" t="s">
        <v>925</v>
      </c>
    </row>
    <row r="197" spans="1:1" x14ac:dyDescent="0.3">
      <c r="A197" s="267" t="s">
        <v>915</v>
      </c>
    </row>
    <row r="198" spans="1:1" x14ac:dyDescent="0.3">
      <c r="A198" s="267" t="s">
        <v>937</v>
      </c>
    </row>
    <row r="199" spans="1:1" x14ac:dyDescent="0.3">
      <c r="A199" s="267" t="s">
        <v>933</v>
      </c>
    </row>
    <row r="200" spans="1:1" x14ac:dyDescent="0.3">
      <c r="A200" s="267" t="s">
        <v>935</v>
      </c>
    </row>
    <row r="201" spans="1:1" x14ac:dyDescent="0.3">
      <c r="A201" s="267" t="s">
        <v>939</v>
      </c>
    </row>
    <row r="202" spans="1:1" x14ac:dyDescent="0.3">
      <c r="A202" s="267" t="s">
        <v>905</v>
      </c>
    </row>
    <row r="203" spans="1:1" x14ac:dyDescent="0.3">
      <c r="A203" s="267" t="s">
        <v>945</v>
      </c>
    </row>
    <row r="204" spans="1:1" x14ac:dyDescent="0.3">
      <c r="A204" s="267" t="s">
        <v>954</v>
      </c>
    </row>
    <row r="205" spans="1:1" x14ac:dyDescent="0.3">
      <c r="A205" s="267" t="s">
        <v>958</v>
      </c>
    </row>
    <row r="206" spans="1:1" x14ac:dyDescent="0.3">
      <c r="A206" s="267" t="s">
        <v>960</v>
      </c>
    </row>
    <row r="207" spans="1:1" x14ac:dyDescent="0.3">
      <c r="A207" s="267" t="s">
        <v>1368</v>
      </c>
    </row>
    <row r="208" spans="1:1" x14ac:dyDescent="0.3">
      <c r="A208" s="267" t="s">
        <v>776</v>
      </c>
    </row>
    <row r="209" spans="1:1" x14ac:dyDescent="0.3">
      <c r="A209" s="267" t="s">
        <v>1250</v>
      </c>
    </row>
    <row r="210" spans="1:1" x14ac:dyDescent="0.3">
      <c r="A210" s="267" t="s">
        <v>2393</v>
      </c>
    </row>
    <row r="211" spans="1:1" x14ac:dyDescent="0.3">
      <c r="A211" s="267" t="s">
        <v>1093</v>
      </c>
    </row>
    <row r="212" spans="1:1" x14ac:dyDescent="0.3">
      <c r="A212" s="267" t="s">
        <v>2110</v>
      </c>
    </row>
    <row r="213" spans="1:1" x14ac:dyDescent="0.3">
      <c r="A213" s="267" t="s">
        <v>1037</v>
      </c>
    </row>
    <row r="214" spans="1:1" x14ac:dyDescent="0.3">
      <c r="A214" s="267" t="s">
        <v>1044</v>
      </c>
    </row>
    <row r="215" spans="1:1" x14ac:dyDescent="0.3">
      <c r="A215" s="267" t="s">
        <v>150</v>
      </c>
    </row>
    <row r="216" spans="1:1" x14ac:dyDescent="0.3">
      <c r="A216" s="267" t="s">
        <v>1080</v>
      </c>
    </row>
    <row r="217" spans="1:1" x14ac:dyDescent="0.3">
      <c r="A217" s="267" t="s">
        <v>832</v>
      </c>
    </row>
    <row r="218" spans="1:1" x14ac:dyDescent="0.3">
      <c r="A218" s="267" t="s">
        <v>337</v>
      </c>
    </row>
    <row r="219" spans="1:1" x14ac:dyDescent="0.3">
      <c r="A219" s="267" t="s">
        <v>826</v>
      </c>
    </row>
    <row r="220" spans="1:1" x14ac:dyDescent="0.3">
      <c r="A220" s="267" t="s">
        <v>1076</v>
      </c>
    </row>
    <row r="221" spans="1:1" x14ac:dyDescent="0.3">
      <c r="A221" s="267" t="s">
        <v>134</v>
      </c>
    </row>
    <row r="222" spans="1:1" x14ac:dyDescent="0.3">
      <c r="A222" s="267" t="s">
        <v>2111</v>
      </c>
    </row>
    <row r="223" spans="1:1" x14ac:dyDescent="0.3">
      <c r="A223" s="267" t="s">
        <v>1375</v>
      </c>
    </row>
    <row r="224" spans="1:1" x14ac:dyDescent="0.3">
      <c r="A224" s="267" t="s">
        <v>1103</v>
      </c>
    </row>
    <row r="225" spans="1:1" x14ac:dyDescent="0.3">
      <c r="A225" s="267" t="s">
        <v>474</v>
      </c>
    </row>
    <row r="226" spans="1:1" x14ac:dyDescent="0.3">
      <c r="A226" s="267" t="s">
        <v>497</v>
      </c>
    </row>
    <row r="227" spans="1:1" x14ac:dyDescent="0.3">
      <c r="A227" s="267" t="s">
        <v>597</v>
      </c>
    </row>
    <row r="228" spans="1:1" x14ac:dyDescent="0.3">
      <c r="A228" s="267" t="s">
        <v>682</v>
      </c>
    </row>
    <row r="229" spans="1:1" x14ac:dyDescent="0.3">
      <c r="A229" s="267" t="s">
        <v>414</v>
      </c>
    </row>
    <row r="230" spans="1:1" x14ac:dyDescent="0.3">
      <c r="A230" s="267" t="s">
        <v>426</v>
      </c>
    </row>
    <row r="231" spans="1:1" x14ac:dyDescent="0.3">
      <c r="A231" s="267" t="s">
        <v>885</v>
      </c>
    </row>
    <row r="232" spans="1:1" x14ac:dyDescent="0.3">
      <c r="A232" s="267" t="s">
        <v>888</v>
      </c>
    </row>
    <row r="233" spans="1:1" x14ac:dyDescent="0.3">
      <c r="A233" s="267" t="s">
        <v>1437</v>
      </c>
    </row>
    <row r="234" spans="1:1" x14ac:dyDescent="0.3">
      <c r="A234" s="267" t="s">
        <v>1442</v>
      </c>
    </row>
    <row r="235" spans="1:1" x14ac:dyDescent="0.3">
      <c r="A235" s="267" t="s">
        <v>568</v>
      </c>
    </row>
    <row r="236" spans="1:1" x14ac:dyDescent="0.3">
      <c r="A236" s="267" t="s">
        <v>731</v>
      </c>
    </row>
    <row r="237" spans="1:1" x14ac:dyDescent="0.3">
      <c r="A237" s="267" t="s">
        <v>1074</v>
      </c>
    </row>
    <row r="238" spans="1:1" x14ac:dyDescent="0.3">
      <c r="A238" s="267" t="s">
        <v>841</v>
      </c>
    </row>
    <row r="239" spans="1:1" x14ac:dyDescent="0.3">
      <c r="A239" t="s">
        <v>1343</v>
      </c>
    </row>
    <row r="240" spans="1:1" x14ac:dyDescent="0.3">
      <c r="A240" t="s">
        <v>1347</v>
      </c>
    </row>
    <row r="241" spans="1:1" x14ac:dyDescent="0.3">
      <c r="A241" t="s">
        <v>1351</v>
      </c>
    </row>
    <row r="242" spans="1:1" x14ac:dyDescent="0.3">
      <c r="A242" t="s">
        <v>1349</v>
      </c>
    </row>
    <row r="243" spans="1:1" x14ac:dyDescent="0.3">
      <c r="A243" t="s">
        <v>1353</v>
      </c>
    </row>
    <row r="244" spans="1:1" x14ac:dyDescent="0.3">
      <c r="A244" t="s">
        <v>1355</v>
      </c>
    </row>
    <row r="245" spans="1:1" x14ac:dyDescent="0.3">
      <c r="A245" t="s">
        <v>1335</v>
      </c>
    </row>
    <row r="246" spans="1:1" x14ac:dyDescent="0.3">
      <c r="A246" t="s">
        <v>1338</v>
      </c>
    </row>
    <row r="247" spans="1:1" x14ac:dyDescent="0.3">
      <c r="A247" t="s">
        <v>2558</v>
      </c>
    </row>
  </sheetData>
  <autoFilter ref="A1:G261" xr:uid="{00000000-0009-0000-0000-00000F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2177</v>
      </c>
      <c r="B1" s="41" t="s">
        <v>2113</v>
      </c>
      <c r="C1" s="41" t="s">
        <v>2178</v>
      </c>
    </row>
    <row r="2" spans="1:3" ht="126" customHeight="1" x14ac:dyDescent="0.35">
      <c r="A2" s="9">
        <v>1</v>
      </c>
      <c r="B2" s="8" t="s">
        <v>2179</v>
      </c>
      <c r="C2" s="40" t="s">
        <v>2180</v>
      </c>
    </row>
    <row r="3" spans="1:3" x14ac:dyDescent="0.35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7" customWidth="1"/>
  </cols>
  <sheetData>
    <row r="1" spans="1:1" ht="110.25" customHeight="1" x14ac:dyDescent="0.35">
      <c r="A1" s="3" t="s">
        <v>2183</v>
      </c>
    </row>
    <row r="3" spans="1:1" x14ac:dyDescent="0.3">
      <c r="A3" s="10" t="s">
        <v>2184</v>
      </c>
    </row>
  </sheetData>
  <phoneticPr fontId="3" type="noConversion"/>
  <hyperlinks>
    <hyperlink ref="A3" r:id="rId1" xr:uid="{00000000-0004-0000-1200-000000000000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7" bestFit="1" customWidth="1"/>
    <col min="2" max="3" width="32.69921875" style="267" customWidth="1"/>
    <col min="4" max="4" width="12.69921875" style="267" customWidth="1"/>
    <col min="5" max="5" width="18.09765625" style="267" customWidth="1"/>
    <col min="6" max="6" width="12.19921875" style="267" customWidth="1"/>
    <col min="7" max="7" width="15.8984375" style="267" bestFit="1" customWidth="1"/>
    <col min="8" max="8" width="22.69921875" style="267" customWidth="1"/>
  </cols>
  <sheetData>
    <row r="1" spans="1:8" ht="37.5" customHeight="1" thickBot="1" x14ac:dyDescent="0.35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 x14ac:dyDescent="0.3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 x14ac:dyDescent="0.3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 x14ac:dyDescent="0.3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 x14ac:dyDescent="0.3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 x14ac:dyDescent="0.3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 x14ac:dyDescent="0.3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 x14ac:dyDescent="0.3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 x14ac:dyDescent="0.3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 x14ac:dyDescent="0.3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 x14ac:dyDescent="0.3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 x14ac:dyDescent="0.3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 x14ac:dyDescent="0.3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 x14ac:dyDescent="0.3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 x14ac:dyDescent="0.3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 x14ac:dyDescent="0.3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 x14ac:dyDescent="0.3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 x14ac:dyDescent="0.3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 x14ac:dyDescent="0.3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 x14ac:dyDescent="0.3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 x14ac:dyDescent="0.3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 x14ac:dyDescent="0.3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 x14ac:dyDescent="0.3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 x14ac:dyDescent="0.3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 x14ac:dyDescent="0.3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 x14ac:dyDescent="0.3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 x14ac:dyDescent="0.3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 x14ac:dyDescent="0.3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 x14ac:dyDescent="0.3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 x14ac:dyDescent="0.3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 x14ac:dyDescent="0.3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 x14ac:dyDescent="0.3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 x14ac:dyDescent="0.3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 x14ac:dyDescent="0.3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 x14ac:dyDescent="0.3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 x14ac:dyDescent="0.3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 x14ac:dyDescent="0.3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 x14ac:dyDescent="0.3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 x14ac:dyDescent="0.3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 x14ac:dyDescent="0.3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 x14ac:dyDescent="0.3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 x14ac:dyDescent="0.3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 x14ac:dyDescent="0.3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 x14ac:dyDescent="0.3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 x14ac:dyDescent="0.3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 x14ac:dyDescent="0.3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 x14ac:dyDescent="0.3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 x14ac:dyDescent="0.3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 x14ac:dyDescent="0.3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 x14ac:dyDescent="0.3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 x14ac:dyDescent="0.3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 x14ac:dyDescent="0.35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8" bestFit="1" customWidth="1"/>
    <col min="2" max="2" width="9.8984375" style="268" bestFit="1" customWidth="1"/>
    <col min="3" max="3" width="5.796875" style="268" bestFit="1" customWidth="1"/>
    <col min="4" max="4" width="10" style="268" bestFit="1" customWidth="1"/>
    <col min="5" max="5" width="5.796875" style="268" bestFit="1" customWidth="1"/>
    <col min="6" max="6" width="10.09765625" style="268" bestFit="1" customWidth="1"/>
    <col min="7" max="7" width="5.796875" style="268" bestFit="1" customWidth="1"/>
    <col min="8" max="8" width="9.796875" style="268" bestFit="1" customWidth="1"/>
    <col min="9" max="9" width="5.796875" style="268" bestFit="1" customWidth="1"/>
    <col min="10" max="10" width="10" style="268" bestFit="1" customWidth="1"/>
    <col min="11" max="11" width="5.796875" style="268" bestFit="1" customWidth="1"/>
    <col min="12" max="12" width="10.19921875" style="268" bestFit="1" customWidth="1"/>
    <col min="13" max="13" width="5.796875" style="268" bestFit="1" customWidth="1"/>
    <col min="14" max="14" width="10" style="268" bestFit="1" customWidth="1"/>
    <col min="15" max="15" width="5.796875" style="268" bestFit="1" customWidth="1"/>
    <col min="16" max="16" width="10.19921875" style="268" bestFit="1" customWidth="1"/>
    <col min="17" max="17" width="5.796875" style="268" bestFit="1" customWidth="1"/>
    <col min="18" max="18" width="10" style="268" bestFit="1" customWidth="1"/>
    <col min="19" max="19" width="5.796875" style="268" bestFit="1" customWidth="1"/>
    <col min="20" max="20" width="10.09765625" style="268" bestFit="1" customWidth="1"/>
    <col min="21" max="21" width="5.796875" style="268" bestFit="1" customWidth="1"/>
    <col min="22" max="22" width="9.59765625" style="268" bestFit="1" customWidth="1"/>
    <col min="23" max="23" width="5.796875" style="268" bestFit="1" customWidth="1"/>
    <col min="24" max="24" width="8.59765625" style="268" bestFit="1" customWidth="1"/>
    <col min="25" max="25" width="5.796875" style="268" bestFit="1" customWidth="1"/>
    <col min="26" max="26" width="9" style="268" bestFit="1" customWidth="1"/>
    <col min="27" max="27" width="5.796875" style="268" bestFit="1" customWidth="1"/>
    <col min="28" max="28" width="8.8984375" style="268" bestFit="1" customWidth="1"/>
    <col min="29" max="29" width="5.796875" style="268" bestFit="1" customWidth="1"/>
    <col min="30" max="30" width="9.09765625" style="268" bestFit="1" customWidth="1"/>
    <col min="31" max="31" width="5.796875" style="268" bestFit="1" customWidth="1"/>
    <col min="32" max="32" width="9.09765625" style="268" bestFit="1" customWidth="1"/>
    <col min="33" max="33" width="5.796875" style="268" bestFit="1" customWidth="1"/>
    <col min="34" max="34" width="9.59765625" style="268" bestFit="1" customWidth="1"/>
    <col min="35" max="35" width="5.796875" style="268" bestFit="1" customWidth="1"/>
    <col min="36" max="36" width="10.3984375" style="268" bestFit="1" customWidth="1"/>
    <col min="37" max="37" width="5.796875" style="268" bestFit="1" customWidth="1"/>
    <col min="38" max="38" width="9.796875" style="268" bestFit="1" customWidth="1"/>
    <col min="39" max="39" width="5.796875" style="268" bestFit="1" customWidth="1"/>
    <col min="40" max="40" width="9.796875" style="268" bestFit="1" customWidth="1"/>
    <col min="41" max="41" width="5.796875" style="268" bestFit="1" customWidth="1"/>
    <col min="42" max="42" width="9.59765625" style="268" bestFit="1" customWidth="1"/>
    <col min="43" max="43" width="5.796875" style="268" bestFit="1" customWidth="1"/>
    <col min="44" max="44" width="10" style="268" bestFit="1" customWidth="1"/>
    <col min="45" max="45" width="5.796875" style="268" bestFit="1" customWidth="1"/>
    <col min="46" max="46" width="10.19921875" style="268" bestFit="1" customWidth="1"/>
    <col min="47" max="47" width="5.796875" style="268" bestFit="1" customWidth="1"/>
    <col min="48" max="48" width="10.19921875" style="268" bestFit="1" customWidth="1"/>
    <col min="49" max="49" width="5.796875" style="268" bestFit="1" customWidth="1"/>
    <col min="50" max="50" width="10" style="268" bestFit="1" customWidth="1"/>
    <col min="51" max="51" width="5.796875" style="268" bestFit="1" customWidth="1"/>
    <col min="52" max="52" width="9.796875" style="268" bestFit="1" customWidth="1"/>
    <col min="53" max="53" width="5.796875" style="268" bestFit="1" customWidth="1"/>
    <col min="54" max="54" width="10" style="268" bestFit="1" customWidth="1"/>
    <col min="55" max="55" width="5.796875" style="268" bestFit="1" customWidth="1"/>
    <col min="56" max="56" width="10.19921875" style="268" bestFit="1" customWidth="1"/>
    <col min="57" max="57" width="5.796875" style="268" bestFit="1" customWidth="1"/>
    <col min="58" max="58" width="10.09765625" style="268" bestFit="1" customWidth="1"/>
    <col min="59" max="59" width="5.796875" style="268" bestFit="1" customWidth="1"/>
    <col min="60" max="60" width="9.796875" style="268" bestFit="1" customWidth="1"/>
    <col min="61" max="61" width="5.796875" style="268" bestFit="1" customWidth="1"/>
    <col min="62" max="62" width="9.296875" style="268" bestFit="1" customWidth="1"/>
    <col min="63" max="63" width="5.796875" style="268" bestFit="1" customWidth="1"/>
    <col min="64" max="64" width="10.8984375" style="268" bestFit="1" customWidth="1"/>
    <col min="65" max="65" width="5.796875" style="268" bestFit="1" customWidth="1"/>
    <col min="66" max="66" width="9.59765625" style="268" bestFit="1" customWidth="1"/>
    <col min="67" max="67" width="5.796875" style="268" bestFit="1" customWidth="1"/>
    <col min="68" max="68" width="9.796875" style="268" bestFit="1" customWidth="1"/>
    <col min="69" max="69" width="5.796875" style="268" bestFit="1" customWidth="1"/>
    <col min="70" max="70" width="10.296875" style="268" bestFit="1" customWidth="1"/>
    <col min="71" max="71" width="5.796875" style="268" bestFit="1" customWidth="1"/>
    <col min="72" max="72" width="10.5" style="268" bestFit="1" customWidth="1"/>
    <col min="73" max="73" width="5.796875" style="268" bestFit="1" customWidth="1"/>
    <col min="74" max="74" width="10.5" style="268" bestFit="1" customWidth="1"/>
    <col min="75" max="75" width="5.796875" style="268" bestFit="1" customWidth="1"/>
    <col min="76" max="76" width="10.3984375" style="268" bestFit="1" customWidth="1"/>
    <col min="77" max="77" width="5.796875" style="268" bestFit="1" customWidth="1"/>
    <col min="78" max="78" width="11" style="268" bestFit="1" customWidth="1"/>
    <col min="79" max="79" width="5.796875" style="268" bestFit="1" customWidth="1"/>
    <col min="80" max="80" width="10.796875" style="268" bestFit="1" customWidth="1"/>
    <col min="81" max="81" width="5.796875" style="268" bestFit="1" customWidth="1"/>
    <col min="82" max="82" width="10.796875" style="268" bestFit="1" customWidth="1"/>
    <col min="83" max="83" width="5.796875" style="268" bestFit="1" customWidth="1"/>
    <col min="84" max="84" width="11" style="268" bestFit="1" customWidth="1"/>
    <col min="85" max="85" width="5.796875" style="268" bestFit="1" customWidth="1"/>
    <col min="86" max="86" width="9.19921875" style="268" bestFit="1" customWidth="1"/>
    <col min="87" max="87" width="5.796875" style="268" bestFit="1" customWidth="1"/>
    <col min="88" max="88" width="10.3984375" style="268" bestFit="1" customWidth="1"/>
    <col min="89" max="89" width="5.796875" style="268" bestFit="1" customWidth="1"/>
    <col min="90" max="90" width="9.09765625" style="268" bestFit="1" customWidth="1"/>
    <col min="91" max="91" width="5.796875" style="268" bestFit="1" customWidth="1"/>
    <col min="92" max="92" width="11" style="268" bestFit="1" customWidth="1"/>
    <col min="93" max="93" width="5.796875" style="268" bestFit="1" customWidth="1"/>
    <col min="94" max="94" width="9.296875" style="268" bestFit="1" customWidth="1"/>
    <col min="95" max="95" width="5.796875" style="268" bestFit="1" customWidth="1"/>
    <col min="96" max="96" width="9.09765625" style="268" bestFit="1" customWidth="1"/>
    <col min="97" max="97" width="5.796875" style="268" bestFit="1" customWidth="1"/>
    <col min="98" max="98" width="9.59765625" style="268" bestFit="1" customWidth="1"/>
    <col min="99" max="99" width="5.796875" style="268" bestFit="1" customWidth="1"/>
    <col min="100" max="100" width="10" style="268" bestFit="1" customWidth="1"/>
    <col min="101" max="101" width="5.796875" style="268" bestFit="1" customWidth="1"/>
    <col min="102" max="102" width="9.5" style="268" bestFit="1" customWidth="1"/>
    <col min="103" max="103" width="5.796875" style="268" bestFit="1" customWidth="1"/>
    <col min="104" max="104" width="10" style="268" bestFit="1" customWidth="1"/>
    <col min="105" max="105" width="5.796875" style="268" bestFit="1" customWidth="1"/>
    <col min="106" max="106" width="9.796875" style="268" bestFit="1" customWidth="1"/>
    <col min="107" max="107" width="5.796875" style="268" bestFit="1" customWidth="1"/>
    <col min="108" max="108" width="10.19921875" style="268" bestFit="1" customWidth="1"/>
    <col min="109" max="109" width="5.796875" style="268" bestFit="1" customWidth="1"/>
    <col min="110" max="110" width="10" style="268" bestFit="1" customWidth="1"/>
    <col min="111" max="111" width="5.796875" style="268" bestFit="1" customWidth="1"/>
    <col min="112" max="112" width="10.3984375" style="268" bestFit="1" customWidth="1"/>
    <col min="113" max="113" width="5.796875" style="268" bestFit="1" customWidth="1"/>
    <col min="114" max="114" width="7.3984375" style="268" bestFit="1" customWidth="1"/>
    <col min="115" max="115" width="5.796875" style="268" bestFit="1" customWidth="1"/>
    <col min="116" max="117" width="13.19921875" style="268" bestFit="1" customWidth="1"/>
    <col min="118" max="16384" width="8.69921875" style="268"/>
  </cols>
  <sheetData>
    <row r="1" spans="1:61" x14ac:dyDescent="0.35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 x14ac:dyDescent="0.35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 x14ac:dyDescent="0.35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 x14ac:dyDescent="0.35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 x14ac:dyDescent="0.35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B39" s="616" t="s">
        <v>2311</v>
      </c>
    </row>
    <row r="40" spans="1:117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68" t="s">
        <v>74</v>
      </c>
      <c r="DL40" s="268" t="s">
        <v>2171</v>
      </c>
      <c r="DM40" s="268" t="s">
        <v>2172</v>
      </c>
    </row>
    <row r="41" spans="1:117" ht="15.75" customHeight="1" x14ac:dyDescent="0.35">
      <c r="A41" s="615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 x14ac:dyDescent="0.35">
      <c r="A42" s="2" t="s">
        <v>65</v>
      </c>
      <c r="B42" s="614">
        <v>8</v>
      </c>
      <c r="C42" s="614">
        <v>8</v>
      </c>
      <c r="D42" s="614">
        <v>4</v>
      </c>
      <c r="E42" s="614">
        <v>4</v>
      </c>
      <c r="F42" s="614">
        <v>3</v>
      </c>
      <c r="G42" s="614">
        <v>3</v>
      </c>
      <c r="H42" s="614"/>
      <c r="I42" s="614"/>
      <c r="J42" s="614"/>
      <c r="K42" s="614"/>
      <c r="L42" s="614"/>
      <c r="M42" s="614"/>
      <c r="N42" s="614"/>
      <c r="O42" s="614"/>
      <c r="P42" s="614"/>
      <c r="Q42" s="614"/>
      <c r="R42" s="614"/>
      <c r="S42" s="614"/>
      <c r="T42" s="614"/>
      <c r="U42" s="614"/>
      <c r="V42" s="614"/>
      <c r="W42" s="614"/>
      <c r="X42" s="614"/>
      <c r="Y42" s="614"/>
      <c r="Z42" s="614"/>
      <c r="AA42" s="614"/>
      <c r="AB42" s="614"/>
      <c r="AC42" s="614"/>
      <c r="AD42" s="614"/>
      <c r="AE42" s="614"/>
      <c r="AF42" s="614"/>
      <c r="AG42" s="614"/>
      <c r="AH42" s="614"/>
      <c r="AI42" s="614"/>
      <c r="AJ42" s="614"/>
      <c r="AK42" s="614"/>
      <c r="AL42" s="614"/>
      <c r="AM42" s="614"/>
      <c r="AN42" s="614"/>
      <c r="AO42" s="614"/>
      <c r="AP42" s="614"/>
      <c r="AQ42" s="614"/>
      <c r="AR42" s="614"/>
      <c r="AS42" s="614"/>
      <c r="AT42" s="614"/>
      <c r="AU42" s="614"/>
      <c r="AV42" s="614"/>
      <c r="AW42" s="614"/>
      <c r="AX42" s="614"/>
      <c r="AY42" s="614"/>
      <c r="AZ42" s="614"/>
      <c r="BA42" s="614"/>
      <c r="BB42" s="614"/>
      <c r="BC42" s="614"/>
      <c r="BD42" s="614"/>
      <c r="BE42" s="614"/>
      <c r="BF42" s="614"/>
      <c r="BG42" s="614"/>
      <c r="BH42" s="614"/>
      <c r="BI42" s="614"/>
      <c r="BJ42" s="614"/>
      <c r="BK42" s="614"/>
      <c r="BL42" s="614"/>
      <c r="BM42" s="614"/>
      <c r="BN42" s="614"/>
      <c r="BO42" s="614"/>
      <c r="BP42" s="614"/>
      <c r="BQ42" s="614"/>
      <c r="BR42" s="614"/>
      <c r="BS42" s="614"/>
      <c r="BT42" s="614"/>
      <c r="BU42" s="614"/>
      <c r="BV42" s="614"/>
      <c r="BW42" s="614"/>
      <c r="BX42" s="614"/>
      <c r="BY42" s="614"/>
      <c r="BZ42" s="614"/>
      <c r="CA42" s="614"/>
      <c r="CB42" s="614"/>
      <c r="CC42" s="614"/>
      <c r="CD42" s="614"/>
      <c r="CE42" s="614"/>
      <c r="CF42" s="614"/>
      <c r="CG42" s="614"/>
      <c r="CH42" s="614"/>
      <c r="CI42" s="614"/>
      <c r="CJ42" s="614"/>
      <c r="CK42" s="614"/>
      <c r="CL42" s="614"/>
      <c r="CM42" s="614"/>
      <c r="CN42" s="614"/>
      <c r="CO42" s="614"/>
      <c r="CP42" s="614"/>
      <c r="CQ42" s="614"/>
      <c r="CR42" s="614"/>
      <c r="CS42" s="614"/>
      <c r="CT42" s="614"/>
      <c r="CU42" s="614"/>
      <c r="CV42" s="614"/>
      <c r="CW42" s="614"/>
      <c r="CX42" s="614"/>
      <c r="CY42" s="614"/>
      <c r="CZ42" s="614"/>
      <c r="DA42" s="614"/>
      <c r="DB42" s="614"/>
      <c r="DC42" s="614"/>
      <c r="DD42" s="614"/>
      <c r="DE42" s="614"/>
      <c r="DF42" s="614"/>
      <c r="DG42" s="614"/>
      <c r="DH42" s="614"/>
      <c r="DI42" s="614"/>
      <c r="DJ42" s="614"/>
      <c r="DK42" s="614"/>
      <c r="DL42" s="614">
        <v>15</v>
      </c>
      <c r="DM42" s="614">
        <v>15</v>
      </c>
    </row>
    <row r="43" spans="1:117" ht="15.75" customHeight="1" x14ac:dyDescent="0.35">
      <c r="A43" s="2" t="s">
        <v>66</v>
      </c>
      <c r="B43" s="614"/>
      <c r="C43" s="614"/>
      <c r="D43" s="614">
        <v>5</v>
      </c>
      <c r="E43" s="614">
        <v>5</v>
      </c>
      <c r="F43" s="614"/>
      <c r="G43" s="614"/>
      <c r="H43" s="614">
        <v>10</v>
      </c>
      <c r="I43" s="614">
        <v>10</v>
      </c>
      <c r="J43" s="614">
        <v>9</v>
      </c>
      <c r="K43" s="614">
        <v>9</v>
      </c>
      <c r="L43" s="614">
        <v>6</v>
      </c>
      <c r="M43" s="614">
        <v>6</v>
      </c>
      <c r="N43" s="614">
        <v>4</v>
      </c>
      <c r="O43" s="614">
        <v>4</v>
      </c>
      <c r="P43" s="614">
        <v>4</v>
      </c>
      <c r="Q43" s="614">
        <v>4</v>
      </c>
      <c r="R43" s="614">
        <v>4</v>
      </c>
      <c r="S43" s="614">
        <v>4</v>
      </c>
      <c r="T43" s="614"/>
      <c r="U43" s="614"/>
      <c r="V43" s="614"/>
      <c r="W43" s="614"/>
      <c r="X43" s="614"/>
      <c r="Y43" s="614"/>
      <c r="Z43" s="614">
        <v>4</v>
      </c>
      <c r="AA43" s="614">
        <v>4</v>
      </c>
      <c r="AB43" s="614"/>
      <c r="AC43" s="614"/>
      <c r="AD43" s="614"/>
      <c r="AE43" s="614"/>
      <c r="AF43" s="614"/>
      <c r="AG43" s="614"/>
      <c r="AH43" s="614"/>
      <c r="AI43" s="614"/>
      <c r="AJ43" s="614"/>
      <c r="AK43" s="614"/>
      <c r="AL43" s="614">
        <v>3</v>
      </c>
      <c r="AM43" s="614">
        <v>3</v>
      </c>
      <c r="AN43" s="614"/>
      <c r="AO43" s="614"/>
      <c r="AP43" s="614"/>
      <c r="AQ43" s="614"/>
      <c r="AR43" s="614"/>
      <c r="AS43" s="614"/>
      <c r="AT43" s="614"/>
      <c r="AU43" s="614"/>
      <c r="AV43" s="614"/>
      <c r="AW43" s="614"/>
      <c r="AX43" s="614"/>
      <c r="AY43" s="614"/>
      <c r="AZ43" s="614"/>
      <c r="BA43" s="614"/>
      <c r="BB43" s="614"/>
      <c r="BC43" s="614"/>
      <c r="BD43" s="614"/>
      <c r="BE43" s="614"/>
      <c r="BF43" s="614"/>
      <c r="BG43" s="614"/>
      <c r="BH43" s="614"/>
      <c r="BI43" s="614"/>
      <c r="BJ43" s="614"/>
      <c r="BK43" s="614"/>
      <c r="BL43" s="614">
        <v>6</v>
      </c>
      <c r="BM43" s="614">
        <v>6</v>
      </c>
      <c r="BN43" s="614"/>
      <c r="BO43" s="614"/>
      <c r="BP43" s="614">
        <v>1</v>
      </c>
      <c r="BQ43" s="614">
        <v>1</v>
      </c>
      <c r="BR43" s="614">
        <v>5</v>
      </c>
      <c r="BS43" s="614">
        <v>5</v>
      </c>
      <c r="BT43" s="614">
        <v>4</v>
      </c>
      <c r="BU43" s="614">
        <v>4</v>
      </c>
      <c r="BV43" s="614"/>
      <c r="BW43" s="614"/>
      <c r="BX43" s="614"/>
      <c r="BY43" s="614"/>
      <c r="BZ43" s="614"/>
      <c r="CA43" s="614"/>
      <c r="CB43" s="614">
        <v>14</v>
      </c>
      <c r="CC43" s="614">
        <v>14</v>
      </c>
      <c r="CD43" s="614"/>
      <c r="CE43" s="614"/>
      <c r="CF43" s="614"/>
      <c r="CG43" s="614"/>
      <c r="CH43" s="614"/>
      <c r="CI43" s="614"/>
      <c r="CJ43" s="614"/>
      <c r="CK43" s="614"/>
      <c r="CL43" s="614"/>
      <c r="CM43" s="614"/>
      <c r="CN43" s="614"/>
      <c r="CO43" s="614"/>
      <c r="CP43" s="614"/>
      <c r="CQ43" s="614"/>
      <c r="CR43" s="614"/>
      <c r="CS43" s="614"/>
      <c r="CT43" s="614"/>
      <c r="CU43" s="614"/>
      <c r="CV43" s="614"/>
      <c r="CW43" s="614"/>
      <c r="CX43" s="614"/>
      <c r="CY43" s="614"/>
      <c r="CZ43" s="614"/>
      <c r="DA43" s="614"/>
      <c r="DB43" s="614"/>
      <c r="DC43" s="614"/>
      <c r="DD43" s="614"/>
      <c r="DE43" s="614"/>
      <c r="DF43" s="614"/>
      <c r="DG43" s="614"/>
      <c r="DH43" s="614"/>
      <c r="DI43" s="614"/>
      <c r="DJ43" s="614"/>
      <c r="DK43" s="614"/>
      <c r="DL43" s="614">
        <v>79</v>
      </c>
      <c r="DM43" s="614">
        <v>79</v>
      </c>
    </row>
    <row r="44" spans="1:117" ht="15.75" customHeight="1" x14ac:dyDescent="0.35">
      <c r="A44" s="2" t="s">
        <v>67</v>
      </c>
      <c r="B44" s="614"/>
      <c r="C44" s="614"/>
      <c r="D44" s="614"/>
      <c r="E44" s="614"/>
      <c r="F44" s="614"/>
      <c r="G44" s="614"/>
      <c r="H44" s="614"/>
      <c r="I44" s="614"/>
      <c r="J44" s="614"/>
      <c r="K44" s="614"/>
      <c r="L44" s="614"/>
      <c r="M44" s="614"/>
      <c r="N44" s="614"/>
      <c r="O44" s="614"/>
      <c r="P44" s="614"/>
      <c r="Q44" s="614"/>
      <c r="R44" s="614"/>
      <c r="S44" s="614"/>
      <c r="T44" s="614">
        <v>1</v>
      </c>
      <c r="U44" s="614">
        <v>1</v>
      </c>
      <c r="V44" s="614">
        <v>3</v>
      </c>
      <c r="W44" s="614">
        <v>3</v>
      </c>
      <c r="X44" s="614">
        <v>3</v>
      </c>
      <c r="Y44" s="614">
        <v>3</v>
      </c>
      <c r="Z44" s="614">
        <v>1</v>
      </c>
      <c r="AA44" s="614">
        <v>1</v>
      </c>
      <c r="AB44" s="614">
        <v>5</v>
      </c>
      <c r="AC44" s="614">
        <v>5</v>
      </c>
      <c r="AD44" s="614"/>
      <c r="AE44" s="614"/>
      <c r="AF44" s="614"/>
      <c r="AG44" s="614"/>
      <c r="AH44" s="614">
        <v>5</v>
      </c>
      <c r="AI44" s="614">
        <v>5</v>
      </c>
      <c r="AJ44" s="614"/>
      <c r="AK44" s="614"/>
      <c r="AL44" s="614"/>
      <c r="AM44" s="614"/>
      <c r="AN44" s="614"/>
      <c r="AO44" s="614"/>
      <c r="AP44" s="614"/>
      <c r="AQ44" s="614"/>
      <c r="AR44" s="614"/>
      <c r="AS44" s="614"/>
      <c r="AT44" s="614"/>
      <c r="AU44" s="614"/>
      <c r="AV44" s="614"/>
      <c r="AW44" s="614"/>
      <c r="AX44" s="614"/>
      <c r="AY44" s="614"/>
      <c r="AZ44" s="614"/>
      <c r="BA44" s="614"/>
      <c r="BB44" s="614"/>
      <c r="BC44" s="614"/>
      <c r="BD44" s="614"/>
      <c r="BE44" s="614"/>
      <c r="BF44" s="614"/>
      <c r="BG44" s="614"/>
      <c r="BH44" s="614"/>
      <c r="BI44" s="614"/>
      <c r="BJ44" s="614"/>
      <c r="BK44" s="614"/>
      <c r="BL44" s="614">
        <v>3</v>
      </c>
      <c r="BM44" s="614">
        <v>3</v>
      </c>
      <c r="BN44" s="614"/>
      <c r="BO44" s="614"/>
      <c r="BP44" s="614">
        <v>16</v>
      </c>
      <c r="BQ44" s="614">
        <v>16</v>
      </c>
      <c r="BR44" s="614"/>
      <c r="BS44" s="614"/>
      <c r="BT44" s="614">
        <v>1</v>
      </c>
      <c r="BU44" s="614">
        <v>1</v>
      </c>
      <c r="BV44" s="614"/>
      <c r="BW44" s="614"/>
      <c r="BX44" s="614"/>
      <c r="BY44" s="614"/>
      <c r="BZ44" s="614"/>
      <c r="CA44" s="614"/>
      <c r="CB44" s="614"/>
      <c r="CC44" s="614"/>
      <c r="CD44" s="614"/>
      <c r="CE44" s="614"/>
      <c r="CF44" s="614"/>
      <c r="CG44" s="614"/>
      <c r="CH44" s="614"/>
      <c r="CI44" s="614"/>
      <c r="CJ44" s="614"/>
      <c r="CK44" s="614"/>
      <c r="CL44" s="614"/>
      <c r="CM44" s="614"/>
      <c r="CN44" s="614"/>
      <c r="CO44" s="614"/>
      <c r="CP44" s="614"/>
      <c r="CQ44" s="614"/>
      <c r="CR44" s="614"/>
      <c r="CS44" s="614"/>
      <c r="CT44" s="614"/>
      <c r="CU44" s="614"/>
      <c r="CV44" s="614"/>
      <c r="CW44" s="614"/>
      <c r="CX44" s="614"/>
      <c r="CY44" s="614"/>
      <c r="CZ44" s="614"/>
      <c r="DA44" s="614"/>
      <c r="DB44" s="614"/>
      <c r="DC44" s="614"/>
      <c r="DD44" s="614"/>
      <c r="DE44" s="614"/>
      <c r="DF44" s="614"/>
      <c r="DG44" s="614"/>
      <c r="DH44" s="614"/>
      <c r="DI44" s="614"/>
      <c r="DJ44" s="614"/>
      <c r="DK44" s="614"/>
      <c r="DL44" s="614">
        <v>38</v>
      </c>
      <c r="DM44" s="614">
        <v>38</v>
      </c>
    </row>
    <row r="45" spans="1:117" ht="15.75" customHeight="1" x14ac:dyDescent="0.35">
      <c r="A45" s="2" t="s">
        <v>68</v>
      </c>
      <c r="B45" s="614"/>
      <c r="C45" s="614"/>
      <c r="D45" s="614"/>
      <c r="E45" s="614"/>
      <c r="F45" s="614"/>
      <c r="G45" s="614"/>
      <c r="H45" s="614"/>
      <c r="I45" s="614"/>
      <c r="J45" s="614"/>
      <c r="K45" s="614"/>
      <c r="L45" s="614"/>
      <c r="M45" s="614"/>
      <c r="N45" s="614"/>
      <c r="O45" s="614"/>
      <c r="P45" s="614"/>
      <c r="Q45" s="614"/>
      <c r="R45" s="614"/>
      <c r="S45" s="614"/>
      <c r="T45" s="614">
        <v>3</v>
      </c>
      <c r="U45" s="614">
        <v>3</v>
      </c>
      <c r="V45" s="614"/>
      <c r="W45" s="614"/>
      <c r="X45" s="614"/>
      <c r="Y45" s="614"/>
      <c r="Z45" s="614"/>
      <c r="AA45" s="614"/>
      <c r="AB45" s="614"/>
      <c r="AC45" s="614"/>
      <c r="AD45" s="614">
        <v>6</v>
      </c>
      <c r="AE45" s="614">
        <v>6</v>
      </c>
      <c r="AF45" s="614">
        <v>4</v>
      </c>
      <c r="AG45" s="614">
        <v>4</v>
      </c>
      <c r="AH45" s="614">
        <v>1</v>
      </c>
      <c r="AI45" s="614">
        <v>1</v>
      </c>
      <c r="AJ45" s="614">
        <v>5</v>
      </c>
      <c r="AK45" s="614">
        <v>5</v>
      </c>
      <c r="AL45" s="614"/>
      <c r="AM45" s="614"/>
      <c r="AN45" s="614">
        <v>12</v>
      </c>
      <c r="AO45" s="614">
        <v>12</v>
      </c>
      <c r="AP45" s="614">
        <v>5</v>
      </c>
      <c r="AQ45" s="614">
        <v>5</v>
      </c>
      <c r="AR45" s="614"/>
      <c r="AS45" s="614"/>
      <c r="AT45" s="614"/>
      <c r="AU45" s="614"/>
      <c r="AV45" s="614"/>
      <c r="AW45" s="614"/>
      <c r="AX45" s="614"/>
      <c r="AY45" s="614"/>
      <c r="AZ45" s="614"/>
      <c r="BA45" s="614"/>
      <c r="BB45" s="614"/>
      <c r="BC45" s="614"/>
      <c r="BD45" s="614">
        <v>6</v>
      </c>
      <c r="BE45" s="614">
        <v>6</v>
      </c>
      <c r="BF45" s="614">
        <v>11</v>
      </c>
      <c r="BG45" s="614">
        <v>11</v>
      </c>
      <c r="BH45" s="614">
        <v>2</v>
      </c>
      <c r="BI45" s="614">
        <v>2</v>
      </c>
      <c r="BJ45" s="614">
        <v>1</v>
      </c>
      <c r="BK45" s="614">
        <v>1</v>
      </c>
      <c r="BL45" s="614"/>
      <c r="BM45" s="614"/>
      <c r="BN45" s="614">
        <v>7</v>
      </c>
      <c r="BO45" s="614">
        <v>7</v>
      </c>
      <c r="BP45" s="614"/>
      <c r="BQ45" s="614"/>
      <c r="BR45" s="614"/>
      <c r="BS45" s="614"/>
      <c r="BT45" s="614"/>
      <c r="BU45" s="614"/>
      <c r="BV45" s="614">
        <v>5</v>
      </c>
      <c r="BW45" s="614">
        <v>5</v>
      </c>
      <c r="BX45" s="614">
        <v>8</v>
      </c>
      <c r="BY45" s="614">
        <v>8</v>
      </c>
      <c r="BZ45" s="614"/>
      <c r="CA45" s="614"/>
      <c r="CB45" s="614"/>
      <c r="CC45" s="614"/>
      <c r="CD45" s="614"/>
      <c r="CE45" s="614"/>
      <c r="CF45" s="614"/>
      <c r="CG45" s="614"/>
      <c r="CH45" s="614"/>
      <c r="CI45" s="614"/>
      <c r="CJ45" s="614"/>
      <c r="CK45" s="614"/>
      <c r="CL45" s="614"/>
      <c r="CM45" s="614"/>
      <c r="CN45" s="614"/>
      <c r="CO45" s="614"/>
      <c r="CP45" s="614"/>
      <c r="CQ45" s="614"/>
      <c r="CR45" s="614"/>
      <c r="CS45" s="614"/>
      <c r="CT45" s="614"/>
      <c r="CU45" s="614"/>
      <c r="CV45" s="614"/>
      <c r="CW45" s="614"/>
      <c r="CX45" s="614"/>
      <c r="CY45" s="614"/>
      <c r="CZ45" s="614"/>
      <c r="DA45" s="614"/>
      <c r="DB45" s="614"/>
      <c r="DC45" s="614"/>
      <c r="DD45" s="614"/>
      <c r="DE45" s="614"/>
      <c r="DF45" s="614"/>
      <c r="DG45" s="614"/>
      <c r="DH45" s="614"/>
      <c r="DI45" s="614"/>
      <c r="DJ45" s="614"/>
      <c r="DK45" s="614"/>
      <c r="DL45" s="614">
        <v>76</v>
      </c>
      <c r="DM45" s="614">
        <v>76</v>
      </c>
    </row>
    <row r="46" spans="1:117" ht="15.75" customHeight="1" x14ac:dyDescent="0.35">
      <c r="A46" s="2" t="s">
        <v>69</v>
      </c>
      <c r="B46" s="614"/>
      <c r="C46" s="614"/>
      <c r="D46" s="614"/>
      <c r="E46" s="614"/>
      <c r="F46" s="614"/>
      <c r="G46" s="614"/>
      <c r="H46" s="614"/>
      <c r="I46" s="614"/>
      <c r="J46" s="614"/>
      <c r="K46" s="614"/>
      <c r="L46" s="614"/>
      <c r="M46" s="614"/>
      <c r="N46" s="614"/>
      <c r="O46" s="614"/>
      <c r="P46" s="614"/>
      <c r="Q46" s="614"/>
      <c r="R46" s="614"/>
      <c r="S46" s="614"/>
      <c r="T46" s="614"/>
      <c r="U46" s="614"/>
      <c r="V46" s="614"/>
      <c r="W46" s="614"/>
      <c r="X46" s="614"/>
      <c r="Y46" s="614"/>
      <c r="Z46" s="614"/>
      <c r="AA46" s="614"/>
      <c r="AB46" s="614"/>
      <c r="AC46" s="614"/>
      <c r="AD46" s="614"/>
      <c r="AE46" s="614"/>
      <c r="AF46" s="614"/>
      <c r="AG46" s="614"/>
      <c r="AH46" s="614"/>
      <c r="AI46" s="614"/>
      <c r="AJ46" s="614"/>
      <c r="AK46" s="614"/>
      <c r="AL46" s="614"/>
      <c r="AM46" s="614"/>
      <c r="AN46" s="614"/>
      <c r="AO46" s="614"/>
      <c r="AP46" s="614"/>
      <c r="AQ46" s="614"/>
      <c r="AR46" s="614">
        <v>6</v>
      </c>
      <c r="AS46" s="614">
        <v>6</v>
      </c>
      <c r="AT46" s="614">
        <v>4</v>
      </c>
      <c r="AU46" s="614">
        <v>4</v>
      </c>
      <c r="AV46" s="614">
        <v>8</v>
      </c>
      <c r="AW46" s="614">
        <v>8</v>
      </c>
      <c r="AX46" s="614">
        <v>8</v>
      </c>
      <c r="AY46" s="614">
        <v>8</v>
      </c>
      <c r="AZ46" s="614"/>
      <c r="BA46" s="614"/>
      <c r="BB46" s="614"/>
      <c r="BC46" s="614"/>
      <c r="BD46" s="614"/>
      <c r="BE46" s="614"/>
      <c r="BF46" s="614"/>
      <c r="BG46" s="614"/>
      <c r="BH46" s="614"/>
      <c r="BI46" s="614"/>
      <c r="BJ46" s="614"/>
      <c r="BK46" s="614"/>
      <c r="BL46" s="614"/>
      <c r="BM46" s="614"/>
      <c r="BN46" s="614"/>
      <c r="BO46" s="614"/>
      <c r="BP46" s="614"/>
      <c r="BQ46" s="614"/>
      <c r="BR46" s="614"/>
      <c r="BS46" s="614"/>
      <c r="BT46" s="614"/>
      <c r="BU46" s="614"/>
      <c r="BV46" s="614"/>
      <c r="BW46" s="614"/>
      <c r="BX46" s="614"/>
      <c r="BY46" s="614"/>
      <c r="BZ46" s="614"/>
      <c r="CA46" s="614"/>
      <c r="CB46" s="614"/>
      <c r="CC46" s="614"/>
      <c r="CD46" s="614">
        <v>8</v>
      </c>
      <c r="CE46" s="614">
        <v>8</v>
      </c>
      <c r="CF46" s="614">
        <v>7</v>
      </c>
      <c r="CG46" s="614">
        <v>7</v>
      </c>
      <c r="CH46" s="614"/>
      <c r="CI46" s="614"/>
      <c r="CJ46" s="614">
        <v>3</v>
      </c>
      <c r="CK46" s="614">
        <v>3</v>
      </c>
      <c r="CL46" s="614">
        <v>4</v>
      </c>
      <c r="CM46" s="614">
        <v>4</v>
      </c>
      <c r="CN46" s="614"/>
      <c r="CO46" s="614"/>
      <c r="CP46" s="614">
        <v>7</v>
      </c>
      <c r="CQ46" s="614">
        <v>7</v>
      </c>
      <c r="CR46" s="614">
        <v>5</v>
      </c>
      <c r="CS46" s="614">
        <v>5</v>
      </c>
      <c r="CT46" s="614">
        <v>5</v>
      </c>
      <c r="CU46" s="614">
        <v>5</v>
      </c>
      <c r="CV46" s="614">
        <v>5</v>
      </c>
      <c r="CW46" s="614">
        <v>5</v>
      </c>
      <c r="CX46" s="614"/>
      <c r="CY46" s="614"/>
      <c r="CZ46" s="614">
        <v>8</v>
      </c>
      <c r="DA46" s="614">
        <v>8</v>
      </c>
      <c r="DB46" s="614">
        <v>1</v>
      </c>
      <c r="DC46" s="614">
        <v>1</v>
      </c>
      <c r="DD46" s="614">
        <v>3</v>
      </c>
      <c r="DE46" s="614">
        <v>3</v>
      </c>
      <c r="DF46" s="614">
        <v>5</v>
      </c>
      <c r="DG46" s="614">
        <v>5</v>
      </c>
      <c r="DH46" s="614"/>
      <c r="DI46" s="614"/>
      <c r="DJ46" s="614"/>
      <c r="DK46" s="614"/>
      <c r="DL46" s="614">
        <v>87</v>
      </c>
      <c r="DM46" s="614">
        <v>87</v>
      </c>
    </row>
    <row r="47" spans="1:117" ht="15.75" customHeight="1" x14ac:dyDescent="0.35">
      <c r="A47" s="2" t="s">
        <v>70</v>
      </c>
      <c r="B47" s="614">
        <v>1</v>
      </c>
      <c r="C47" s="614">
        <v>1</v>
      </c>
      <c r="D47" s="614"/>
      <c r="E47" s="614"/>
      <c r="F47" s="614"/>
      <c r="G47" s="614"/>
      <c r="H47" s="614">
        <v>2</v>
      </c>
      <c r="I47" s="614">
        <v>2</v>
      </c>
      <c r="J47" s="614"/>
      <c r="K47" s="614"/>
      <c r="L47" s="614"/>
      <c r="M47" s="614"/>
      <c r="N47" s="614">
        <v>2</v>
      </c>
      <c r="O47" s="614">
        <v>2</v>
      </c>
      <c r="P47" s="614"/>
      <c r="Q47" s="614"/>
      <c r="R47" s="614"/>
      <c r="S47" s="614"/>
      <c r="T47" s="614"/>
      <c r="U47" s="614"/>
      <c r="V47" s="614">
        <v>1</v>
      </c>
      <c r="W47" s="614">
        <v>1</v>
      </c>
      <c r="X47" s="614"/>
      <c r="Y47" s="614"/>
      <c r="Z47" s="614">
        <v>2</v>
      </c>
      <c r="AA47" s="614">
        <v>2</v>
      </c>
      <c r="AB47" s="614"/>
      <c r="AC47" s="614"/>
      <c r="AD47" s="614">
        <v>1</v>
      </c>
      <c r="AE47" s="614">
        <v>1</v>
      </c>
      <c r="AF47" s="614"/>
      <c r="AG47" s="614"/>
      <c r="AH47" s="614">
        <v>1</v>
      </c>
      <c r="AI47" s="614">
        <v>1</v>
      </c>
      <c r="AJ47" s="614"/>
      <c r="AK47" s="614"/>
      <c r="AL47" s="614"/>
      <c r="AM47" s="614"/>
      <c r="AN47" s="614"/>
      <c r="AO47" s="614"/>
      <c r="AP47" s="614"/>
      <c r="AQ47" s="614"/>
      <c r="AR47" s="614"/>
      <c r="AS47" s="614"/>
      <c r="AT47" s="614">
        <v>1</v>
      </c>
      <c r="AU47" s="614">
        <v>1</v>
      </c>
      <c r="AV47" s="614"/>
      <c r="AW47" s="614"/>
      <c r="AX47" s="614"/>
      <c r="AY47" s="614"/>
      <c r="AZ47" s="614">
        <v>14</v>
      </c>
      <c r="BA47" s="614">
        <v>14</v>
      </c>
      <c r="BB47" s="614">
        <v>21</v>
      </c>
      <c r="BC47" s="614">
        <v>21</v>
      </c>
      <c r="BD47" s="614"/>
      <c r="BE47" s="614"/>
      <c r="BF47" s="614"/>
      <c r="BG47" s="614"/>
      <c r="BH47" s="614"/>
      <c r="BI47" s="614"/>
      <c r="BJ47" s="614"/>
      <c r="BK47" s="614"/>
      <c r="BL47" s="614"/>
      <c r="BM47" s="614"/>
      <c r="BN47" s="614"/>
      <c r="BO47" s="614"/>
      <c r="BP47" s="614">
        <v>1</v>
      </c>
      <c r="BQ47" s="614">
        <v>1</v>
      </c>
      <c r="BR47" s="614"/>
      <c r="BS47" s="614"/>
      <c r="BT47" s="614">
        <v>10</v>
      </c>
      <c r="BU47" s="614">
        <v>10</v>
      </c>
      <c r="BV47" s="614">
        <v>3</v>
      </c>
      <c r="BW47" s="614">
        <v>3</v>
      </c>
      <c r="BX47" s="614"/>
      <c r="BY47" s="614"/>
      <c r="BZ47" s="614">
        <v>4</v>
      </c>
      <c r="CA47" s="614">
        <v>4</v>
      </c>
      <c r="CB47" s="614"/>
      <c r="CC47" s="614"/>
      <c r="CD47" s="614"/>
      <c r="CE47" s="614"/>
      <c r="CF47" s="614"/>
      <c r="CG47" s="614"/>
      <c r="CH47" s="614"/>
      <c r="CI47" s="614"/>
      <c r="CJ47" s="614"/>
      <c r="CK47" s="614"/>
      <c r="CL47" s="614"/>
      <c r="CM47" s="614"/>
      <c r="CN47" s="614"/>
      <c r="CO47" s="614"/>
      <c r="CP47" s="614"/>
      <c r="CQ47" s="614"/>
      <c r="CR47" s="614"/>
      <c r="CS47" s="614"/>
      <c r="CT47" s="614">
        <v>2</v>
      </c>
      <c r="CU47" s="614">
        <v>2</v>
      </c>
      <c r="CV47" s="614">
        <v>9</v>
      </c>
      <c r="CW47" s="614">
        <v>9</v>
      </c>
      <c r="CX47" s="614">
        <v>4</v>
      </c>
      <c r="CY47" s="614">
        <v>4</v>
      </c>
      <c r="CZ47" s="614"/>
      <c r="DA47" s="614"/>
      <c r="DB47" s="614"/>
      <c r="DC47" s="614"/>
      <c r="DD47" s="614"/>
      <c r="DE47" s="614"/>
      <c r="DF47" s="614"/>
      <c r="DG47" s="614"/>
      <c r="DH47" s="614">
        <v>17</v>
      </c>
      <c r="DI47" s="614">
        <v>17</v>
      </c>
      <c r="DJ47" s="614"/>
      <c r="DK47" s="614"/>
      <c r="DL47" s="614">
        <v>96</v>
      </c>
      <c r="DM47" s="614">
        <v>96</v>
      </c>
    </row>
    <row r="48" spans="1:117" ht="15.75" customHeight="1" x14ac:dyDescent="0.35">
      <c r="A48" s="2" t="s">
        <v>72</v>
      </c>
      <c r="B48" s="614"/>
      <c r="C48" s="614"/>
      <c r="D48" s="614"/>
      <c r="E48" s="614"/>
      <c r="F48" s="614"/>
      <c r="G48" s="614"/>
      <c r="H48" s="614"/>
      <c r="I48" s="614"/>
      <c r="J48" s="614"/>
      <c r="K48" s="614"/>
      <c r="L48" s="614"/>
      <c r="M48" s="614"/>
      <c r="N48" s="614"/>
      <c r="O48" s="614"/>
      <c r="P48" s="614"/>
      <c r="Q48" s="614"/>
      <c r="R48" s="614"/>
      <c r="S48" s="614"/>
      <c r="T48" s="614"/>
      <c r="U48" s="614"/>
      <c r="V48" s="614"/>
      <c r="W48" s="614"/>
      <c r="X48" s="614"/>
      <c r="Y48" s="614"/>
      <c r="Z48" s="614"/>
      <c r="AA48" s="614"/>
      <c r="AB48" s="614"/>
      <c r="AC48" s="614"/>
      <c r="AD48" s="614"/>
      <c r="AE48" s="614"/>
      <c r="AF48" s="614"/>
      <c r="AG48" s="614"/>
      <c r="AH48" s="614"/>
      <c r="AI48" s="614"/>
      <c r="AJ48" s="614"/>
      <c r="AK48" s="614"/>
      <c r="AL48" s="614"/>
      <c r="AM48" s="614"/>
      <c r="AN48" s="614"/>
      <c r="AO48" s="614"/>
      <c r="AP48" s="614"/>
      <c r="AQ48" s="614"/>
      <c r="AR48" s="614"/>
      <c r="AS48" s="614"/>
      <c r="AT48" s="614"/>
      <c r="AU48" s="614"/>
      <c r="AV48" s="614"/>
      <c r="AW48" s="614"/>
      <c r="AX48" s="614"/>
      <c r="AY48" s="614"/>
      <c r="AZ48" s="614">
        <v>31</v>
      </c>
      <c r="BA48" s="614">
        <v>31</v>
      </c>
      <c r="BB48" s="614">
        <v>21</v>
      </c>
      <c r="BC48" s="614">
        <v>21</v>
      </c>
      <c r="BD48" s="614"/>
      <c r="BE48" s="614"/>
      <c r="BF48" s="614"/>
      <c r="BG48" s="614"/>
      <c r="BH48" s="614"/>
      <c r="BI48" s="614"/>
      <c r="BJ48" s="614"/>
      <c r="BK48" s="614"/>
      <c r="BL48" s="614"/>
      <c r="BM48" s="614"/>
      <c r="BN48" s="614"/>
      <c r="BO48" s="614"/>
      <c r="BP48" s="614"/>
      <c r="BQ48" s="614"/>
      <c r="BR48" s="614"/>
      <c r="BS48" s="614"/>
      <c r="BT48" s="614"/>
      <c r="BU48" s="614"/>
      <c r="BV48" s="614"/>
      <c r="BW48" s="614"/>
      <c r="BX48" s="614"/>
      <c r="BY48" s="614"/>
      <c r="BZ48" s="614"/>
      <c r="CA48" s="614"/>
      <c r="CB48" s="614"/>
      <c r="CC48" s="614"/>
      <c r="CD48" s="614"/>
      <c r="CE48" s="614"/>
      <c r="CF48" s="614"/>
      <c r="CG48" s="614"/>
      <c r="CH48" s="614">
        <v>2</v>
      </c>
      <c r="CI48" s="614">
        <v>2</v>
      </c>
      <c r="CJ48" s="614">
        <v>11</v>
      </c>
      <c r="CK48" s="614">
        <v>11</v>
      </c>
      <c r="CL48" s="614">
        <v>1</v>
      </c>
      <c r="CM48" s="614">
        <v>1</v>
      </c>
      <c r="CN48" s="614">
        <v>10</v>
      </c>
      <c r="CO48" s="614">
        <v>10</v>
      </c>
      <c r="CP48" s="614"/>
      <c r="CQ48" s="614"/>
      <c r="CR48" s="614"/>
      <c r="CS48" s="614"/>
      <c r="CT48" s="614"/>
      <c r="CU48" s="614"/>
      <c r="CV48" s="614"/>
      <c r="CW48" s="614"/>
      <c r="CX48" s="614"/>
      <c r="CY48" s="614"/>
      <c r="CZ48" s="614">
        <v>30</v>
      </c>
      <c r="DA48" s="614">
        <v>30</v>
      </c>
      <c r="DB48" s="614">
        <v>12</v>
      </c>
      <c r="DC48" s="614">
        <v>12</v>
      </c>
      <c r="DD48" s="614"/>
      <c r="DE48" s="614"/>
      <c r="DF48" s="614">
        <v>18</v>
      </c>
      <c r="DG48" s="614">
        <v>18</v>
      </c>
      <c r="DH48" s="614"/>
      <c r="DI48" s="614"/>
      <c r="DJ48" s="614"/>
      <c r="DK48" s="614"/>
      <c r="DL48" s="614">
        <v>136</v>
      </c>
      <c r="DM48" s="614">
        <v>136</v>
      </c>
    </row>
    <row r="49" spans="1:117" ht="15.75" customHeight="1" x14ac:dyDescent="0.35">
      <c r="A49" s="2" t="s">
        <v>73</v>
      </c>
      <c r="B49" s="614"/>
      <c r="C49" s="614"/>
      <c r="D49" s="614"/>
      <c r="E49" s="614"/>
      <c r="F49" s="614"/>
      <c r="G49" s="614"/>
      <c r="H49" s="614"/>
      <c r="I49" s="614"/>
      <c r="J49" s="614"/>
      <c r="K49" s="614"/>
      <c r="L49" s="614"/>
      <c r="M49" s="614"/>
      <c r="N49" s="614"/>
      <c r="O49" s="614"/>
      <c r="P49" s="614"/>
      <c r="Q49" s="614"/>
      <c r="R49" s="614"/>
      <c r="S49" s="614"/>
      <c r="T49" s="614">
        <v>1</v>
      </c>
      <c r="U49" s="614">
        <v>1</v>
      </c>
      <c r="V49" s="614"/>
      <c r="W49" s="614"/>
      <c r="X49" s="614"/>
      <c r="Y49" s="614"/>
      <c r="Z49" s="614"/>
      <c r="AA49" s="614"/>
      <c r="AB49" s="614"/>
      <c r="AC49" s="614"/>
      <c r="AD49" s="614"/>
      <c r="AE49" s="614"/>
      <c r="AF49" s="614"/>
      <c r="AG49" s="614"/>
      <c r="AH49" s="614"/>
      <c r="AI49" s="614"/>
      <c r="AJ49" s="614"/>
      <c r="AK49" s="614"/>
      <c r="AL49" s="614"/>
      <c r="AM49" s="614"/>
      <c r="AN49" s="614"/>
      <c r="AO49" s="614"/>
      <c r="AP49" s="614"/>
      <c r="AQ49" s="614"/>
      <c r="AR49" s="614"/>
      <c r="AS49" s="614"/>
      <c r="AT49" s="614"/>
      <c r="AU49" s="614"/>
      <c r="AV49" s="614"/>
      <c r="AW49" s="614"/>
      <c r="AX49" s="614"/>
      <c r="AY49" s="614"/>
      <c r="AZ49" s="614"/>
      <c r="BA49" s="614"/>
      <c r="BB49" s="614"/>
      <c r="BC49" s="614"/>
      <c r="BD49" s="614"/>
      <c r="BE49" s="614"/>
      <c r="BF49" s="614"/>
      <c r="BG49" s="614"/>
      <c r="BH49" s="614"/>
      <c r="BI49" s="614"/>
      <c r="BJ49" s="614"/>
      <c r="BK49" s="614"/>
      <c r="BL49" s="614"/>
      <c r="BM49" s="614"/>
      <c r="BN49" s="614"/>
      <c r="BO49" s="614"/>
      <c r="BP49" s="614"/>
      <c r="BQ49" s="614"/>
      <c r="BR49" s="614"/>
      <c r="BS49" s="614"/>
      <c r="BT49" s="614"/>
      <c r="BU49" s="614"/>
      <c r="BV49" s="614"/>
      <c r="BW49" s="614"/>
      <c r="BX49" s="614"/>
      <c r="BY49" s="614"/>
      <c r="BZ49" s="614"/>
      <c r="CA49" s="614"/>
      <c r="CB49" s="614"/>
      <c r="CC49" s="614"/>
      <c r="CD49" s="614"/>
      <c r="CE49" s="614"/>
      <c r="CF49" s="614"/>
      <c r="CG49" s="614"/>
      <c r="CH49" s="614"/>
      <c r="CI49" s="614"/>
      <c r="CJ49" s="614"/>
      <c r="CK49" s="614"/>
      <c r="CL49" s="614"/>
      <c r="CM49" s="614"/>
      <c r="CN49" s="614"/>
      <c r="CO49" s="614"/>
      <c r="CP49" s="614"/>
      <c r="CQ49" s="614"/>
      <c r="CR49" s="614"/>
      <c r="CS49" s="614"/>
      <c r="CT49" s="614"/>
      <c r="CU49" s="614"/>
      <c r="CV49" s="614"/>
      <c r="CW49" s="614"/>
      <c r="CX49" s="614"/>
      <c r="CY49" s="614"/>
      <c r="CZ49" s="614"/>
      <c r="DA49" s="614"/>
      <c r="DB49" s="614"/>
      <c r="DC49" s="614"/>
      <c r="DD49" s="614"/>
      <c r="DE49" s="614"/>
      <c r="DF49" s="614"/>
      <c r="DG49" s="614"/>
      <c r="DH49" s="614"/>
      <c r="DI49" s="614"/>
      <c r="DJ49" s="614"/>
      <c r="DK49" s="614"/>
      <c r="DL49" s="614">
        <v>1</v>
      </c>
      <c r="DM49" s="614">
        <v>1</v>
      </c>
    </row>
    <row r="50" spans="1:117" ht="15.75" customHeight="1" x14ac:dyDescent="0.35">
      <c r="A50" s="2" t="s">
        <v>45</v>
      </c>
      <c r="B50" s="614">
        <v>9</v>
      </c>
      <c r="C50" s="614">
        <v>9</v>
      </c>
      <c r="D50" s="614">
        <v>9</v>
      </c>
      <c r="E50" s="614">
        <v>9</v>
      </c>
      <c r="F50" s="614">
        <v>3</v>
      </c>
      <c r="G50" s="614">
        <v>3</v>
      </c>
      <c r="H50" s="614">
        <v>12</v>
      </c>
      <c r="I50" s="614">
        <v>12</v>
      </c>
      <c r="J50" s="614">
        <v>9</v>
      </c>
      <c r="K50" s="614">
        <v>9</v>
      </c>
      <c r="L50" s="614">
        <v>6</v>
      </c>
      <c r="M50" s="614">
        <v>6</v>
      </c>
      <c r="N50" s="614">
        <v>6</v>
      </c>
      <c r="O50" s="614">
        <v>6</v>
      </c>
      <c r="P50" s="614">
        <v>4</v>
      </c>
      <c r="Q50" s="614">
        <v>4</v>
      </c>
      <c r="R50" s="614">
        <v>4</v>
      </c>
      <c r="S50" s="614">
        <v>4</v>
      </c>
      <c r="T50" s="614">
        <v>5</v>
      </c>
      <c r="U50" s="614">
        <v>5</v>
      </c>
      <c r="V50" s="614">
        <v>4</v>
      </c>
      <c r="W50" s="614">
        <v>4</v>
      </c>
      <c r="X50" s="614">
        <v>3</v>
      </c>
      <c r="Y50" s="614">
        <v>3</v>
      </c>
      <c r="Z50" s="614">
        <v>7</v>
      </c>
      <c r="AA50" s="614">
        <v>7</v>
      </c>
      <c r="AB50" s="614">
        <v>5</v>
      </c>
      <c r="AC50" s="614">
        <v>5</v>
      </c>
      <c r="AD50" s="614">
        <v>7</v>
      </c>
      <c r="AE50" s="614">
        <v>7</v>
      </c>
      <c r="AF50" s="614">
        <v>4</v>
      </c>
      <c r="AG50" s="614">
        <v>4</v>
      </c>
      <c r="AH50" s="614">
        <v>7</v>
      </c>
      <c r="AI50" s="614">
        <v>7</v>
      </c>
      <c r="AJ50" s="614">
        <v>5</v>
      </c>
      <c r="AK50" s="614">
        <v>5</v>
      </c>
      <c r="AL50" s="614">
        <v>3</v>
      </c>
      <c r="AM50" s="614">
        <v>3</v>
      </c>
      <c r="AN50" s="614">
        <v>12</v>
      </c>
      <c r="AO50" s="614">
        <v>12</v>
      </c>
      <c r="AP50" s="614">
        <v>5</v>
      </c>
      <c r="AQ50" s="614">
        <v>5</v>
      </c>
      <c r="AR50" s="614">
        <v>6</v>
      </c>
      <c r="AS50" s="614">
        <v>6</v>
      </c>
      <c r="AT50" s="614">
        <v>5</v>
      </c>
      <c r="AU50" s="614">
        <v>5</v>
      </c>
      <c r="AV50" s="614">
        <v>8</v>
      </c>
      <c r="AW50" s="614">
        <v>8</v>
      </c>
      <c r="AX50" s="614">
        <v>8</v>
      </c>
      <c r="AY50" s="614">
        <v>8</v>
      </c>
      <c r="AZ50" s="614">
        <v>45</v>
      </c>
      <c r="BA50" s="614">
        <v>45</v>
      </c>
      <c r="BB50" s="614">
        <v>42</v>
      </c>
      <c r="BC50" s="614">
        <v>42</v>
      </c>
      <c r="BD50" s="614">
        <v>6</v>
      </c>
      <c r="BE50" s="614">
        <v>6</v>
      </c>
      <c r="BF50" s="614">
        <v>11</v>
      </c>
      <c r="BG50" s="614">
        <v>11</v>
      </c>
      <c r="BH50" s="614">
        <v>2</v>
      </c>
      <c r="BI50" s="614">
        <v>2</v>
      </c>
      <c r="BJ50" s="614">
        <v>1</v>
      </c>
      <c r="BK50" s="614">
        <v>1</v>
      </c>
      <c r="BL50" s="614">
        <v>9</v>
      </c>
      <c r="BM50" s="614">
        <v>9</v>
      </c>
      <c r="BN50" s="614">
        <v>7</v>
      </c>
      <c r="BO50" s="614">
        <v>7</v>
      </c>
      <c r="BP50" s="614">
        <v>18</v>
      </c>
      <c r="BQ50" s="614">
        <v>18</v>
      </c>
      <c r="BR50" s="614">
        <v>5</v>
      </c>
      <c r="BS50" s="614">
        <v>5</v>
      </c>
      <c r="BT50" s="614">
        <v>15</v>
      </c>
      <c r="BU50" s="614">
        <v>15</v>
      </c>
      <c r="BV50" s="614">
        <v>8</v>
      </c>
      <c r="BW50" s="614">
        <v>8</v>
      </c>
      <c r="BX50" s="614">
        <v>8</v>
      </c>
      <c r="BY50" s="614">
        <v>8</v>
      </c>
      <c r="BZ50" s="614">
        <v>4</v>
      </c>
      <c r="CA50" s="614">
        <v>4</v>
      </c>
      <c r="CB50" s="614">
        <v>14</v>
      </c>
      <c r="CC50" s="614">
        <v>14</v>
      </c>
      <c r="CD50" s="614">
        <v>8</v>
      </c>
      <c r="CE50" s="614">
        <v>8</v>
      </c>
      <c r="CF50" s="614">
        <v>7</v>
      </c>
      <c r="CG50" s="614">
        <v>7</v>
      </c>
      <c r="CH50" s="614">
        <v>2</v>
      </c>
      <c r="CI50" s="614">
        <v>2</v>
      </c>
      <c r="CJ50" s="614">
        <v>14</v>
      </c>
      <c r="CK50" s="614">
        <v>14</v>
      </c>
      <c r="CL50" s="614">
        <v>5</v>
      </c>
      <c r="CM50" s="614">
        <v>5</v>
      </c>
      <c r="CN50" s="614">
        <v>10</v>
      </c>
      <c r="CO50" s="614">
        <v>10</v>
      </c>
      <c r="CP50" s="614">
        <v>7</v>
      </c>
      <c r="CQ50" s="614">
        <v>7</v>
      </c>
      <c r="CR50" s="614">
        <v>5</v>
      </c>
      <c r="CS50" s="614">
        <v>5</v>
      </c>
      <c r="CT50" s="614">
        <v>7</v>
      </c>
      <c r="CU50" s="614">
        <v>7</v>
      </c>
      <c r="CV50" s="614">
        <v>14</v>
      </c>
      <c r="CW50" s="614">
        <v>14</v>
      </c>
      <c r="CX50" s="614">
        <v>4</v>
      </c>
      <c r="CY50" s="614">
        <v>4</v>
      </c>
      <c r="CZ50" s="614">
        <v>38</v>
      </c>
      <c r="DA50" s="614">
        <v>38</v>
      </c>
      <c r="DB50" s="614">
        <v>13</v>
      </c>
      <c r="DC50" s="614">
        <v>13</v>
      </c>
      <c r="DD50" s="614">
        <v>3</v>
      </c>
      <c r="DE50" s="614">
        <v>3</v>
      </c>
      <c r="DF50" s="614">
        <v>23</v>
      </c>
      <c r="DG50" s="614">
        <v>23</v>
      </c>
      <c r="DH50" s="614">
        <v>17</v>
      </c>
      <c r="DI50" s="614">
        <v>17</v>
      </c>
      <c r="DJ50" s="614"/>
      <c r="DK50" s="614"/>
      <c r="DL50" s="614">
        <v>528</v>
      </c>
      <c r="DM50" s="614">
        <v>528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984375" style="268" bestFit="1" customWidth="1"/>
    <col min="6" max="6" width="9.796875" style="268" bestFit="1" customWidth="1"/>
    <col min="7" max="7" width="10" style="268" bestFit="1" customWidth="1"/>
    <col min="8" max="8" width="9.796875" style="268" bestFit="1" customWidth="1"/>
    <col min="9" max="10" width="10" style="268" bestFit="1" customWidth="1"/>
    <col min="11" max="11" width="10.09765625" style="268" bestFit="1" customWidth="1"/>
    <col min="12" max="12" width="9.09765625" style="268" bestFit="1" customWidth="1"/>
    <col min="13" max="13" width="10.19921875" style="268" bestFit="1" customWidth="1"/>
    <col min="14" max="14" width="11" style="268" bestFit="1" customWidth="1"/>
    <col min="15" max="15" width="10.796875" style="268" bestFit="1" customWidth="1"/>
    <col min="16" max="16" width="10" style="268" bestFit="1" customWidth="1"/>
    <col min="17" max="17" width="9.5" style="268" bestFit="1" customWidth="1"/>
    <col min="18" max="18" width="5.796875" style="268" bestFit="1" customWidth="1"/>
    <col min="19" max="20" width="8.69921875" style="268" customWidth="1"/>
    <col min="21" max="16384" width="8.69921875" style="268"/>
  </cols>
  <sheetData>
    <row r="3" spans="1:18" x14ac:dyDescent="0.35">
      <c r="A3" s="615" t="s">
        <v>2312</v>
      </c>
      <c r="B3" s="615" t="s">
        <v>64</v>
      </c>
    </row>
    <row r="4" spans="1:18" x14ac:dyDescent="0.35">
      <c r="A4" s="615" t="s">
        <v>2313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68" t="s">
        <v>45</v>
      </c>
    </row>
    <row r="5" spans="1:18" x14ac:dyDescent="0.35">
      <c r="A5" s="2" t="s">
        <v>108</v>
      </c>
      <c r="B5" s="614"/>
      <c r="C5" s="614"/>
      <c r="D5" s="614"/>
      <c r="E5" s="614">
        <v>1</v>
      </c>
      <c r="F5" s="614"/>
      <c r="G5" s="614"/>
      <c r="H5" s="614"/>
      <c r="I5" s="614"/>
      <c r="J5" s="614"/>
      <c r="K5" s="614"/>
      <c r="L5" s="614"/>
      <c r="M5" s="614">
        <v>1</v>
      </c>
      <c r="N5" s="614"/>
      <c r="O5" s="614"/>
      <c r="P5" s="614"/>
      <c r="Q5" s="614"/>
      <c r="R5" s="614">
        <v>2</v>
      </c>
    </row>
    <row r="6" spans="1:18" x14ac:dyDescent="0.35">
      <c r="A6" s="2" t="s">
        <v>114</v>
      </c>
      <c r="B6" s="614"/>
      <c r="C6" s="614"/>
      <c r="D6" s="614"/>
      <c r="E6" s="614">
        <v>13</v>
      </c>
      <c r="F6" s="614"/>
      <c r="G6" s="614">
        <v>4</v>
      </c>
      <c r="H6" s="614"/>
      <c r="I6" s="614"/>
      <c r="J6" s="614"/>
      <c r="K6" s="614"/>
      <c r="L6" s="614"/>
      <c r="M6" s="614"/>
      <c r="N6" s="614"/>
      <c r="O6" s="614"/>
      <c r="P6" s="614"/>
      <c r="Q6" s="614"/>
      <c r="R6" s="614">
        <v>17</v>
      </c>
    </row>
    <row r="7" spans="1:18" x14ac:dyDescent="0.35">
      <c r="A7" s="2" t="s">
        <v>121</v>
      </c>
      <c r="B7" s="614"/>
      <c r="C7" s="614"/>
      <c r="D7" s="614"/>
      <c r="E7" s="614">
        <v>10</v>
      </c>
      <c r="F7" s="614"/>
      <c r="G7" s="614"/>
      <c r="H7" s="614"/>
      <c r="I7" s="614"/>
      <c r="J7" s="614"/>
      <c r="K7" s="614"/>
      <c r="L7" s="614"/>
      <c r="M7" s="614"/>
      <c r="N7" s="614"/>
      <c r="O7" s="614"/>
      <c r="P7" s="614"/>
      <c r="Q7" s="614"/>
      <c r="R7" s="614">
        <v>10</v>
      </c>
    </row>
    <row r="8" spans="1:18" x14ac:dyDescent="0.35">
      <c r="A8" s="2" t="s">
        <v>137</v>
      </c>
      <c r="B8" s="614"/>
      <c r="C8" s="614"/>
      <c r="D8" s="614"/>
      <c r="E8" s="614">
        <v>2</v>
      </c>
      <c r="F8" s="614"/>
      <c r="G8" s="614"/>
      <c r="H8" s="614"/>
      <c r="I8" s="614"/>
      <c r="J8" s="614"/>
      <c r="K8" s="614"/>
      <c r="L8" s="614"/>
      <c r="M8" s="614"/>
      <c r="N8" s="614"/>
      <c r="O8" s="614"/>
      <c r="P8" s="614"/>
      <c r="Q8" s="614"/>
      <c r="R8" s="614">
        <v>2</v>
      </c>
    </row>
    <row r="9" spans="1:18" x14ac:dyDescent="0.35">
      <c r="A9" s="2" t="s">
        <v>148</v>
      </c>
      <c r="B9" s="614"/>
      <c r="C9" s="614"/>
      <c r="D9" s="614"/>
      <c r="E9" s="614"/>
      <c r="F9" s="614">
        <v>2</v>
      </c>
      <c r="G9" s="614"/>
      <c r="H9" s="614"/>
      <c r="I9" s="614"/>
      <c r="J9" s="614"/>
      <c r="K9" s="614"/>
      <c r="L9" s="614"/>
      <c r="M9" s="614"/>
      <c r="N9" s="614"/>
      <c r="O9" s="614"/>
      <c r="P9" s="614"/>
      <c r="Q9" s="614"/>
      <c r="R9" s="614">
        <v>2</v>
      </c>
    </row>
    <row r="10" spans="1:18" x14ac:dyDescent="0.35">
      <c r="A10" s="2" t="s">
        <v>143</v>
      </c>
      <c r="B10" s="614"/>
      <c r="C10" s="614"/>
      <c r="D10" s="614"/>
      <c r="E10" s="614"/>
      <c r="F10" s="614">
        <v>2</v>
      </c>
      <c r="G10" s="614"/>
      <c r="H10" s="614"/>
      <c r="I10" s="614"/>
      <c r="J10" s="614"/>
      <c r="K10" s="614"/>
      <c r="L10" s="614"/>
      <c r="M10" s="614"/>
      <c r="N10" s="614"/>
      <c r="O10" s="614"/>
      <c r="P10" s="614"/>
      <c r="Q10" s="614"/>
      <c r="R10" s="614">
        <v>2</v>
      </c>
    </row>
    <row r="11" spans="1:18" x14ac:dyDescent="0.35">
      <c r="A11" s="2" t="s">
        <v>139</v>
      </c>
      <c r="B11" s="614"/>
      <c r="C11" s="614"/>
      <c r="D11" s="614"/>
      <c r="E11" s="614"/>
      <c r="F11" s="614">
        <v>2</v>
      </c>
      <c r="G11" s="614"/>
      <c r="H11" s="614"/>
      <c r="I11" s="614"/>
      <c r="J11" s="614"/>
      <c r="K11" s="614"/>
      <c r="L11" s="614"/>
      <c r="M11" s="614"/>
      <c r="N11" s="614"/>
      <c r="O11" s="614"/>
      <c r="P11" s="614"/>
      <c r="Q11" s="614"/>
      <c r="R11" s="614">
        <v>2</v>
      </c>
    </row>
    <row r="12" spans="1:18" x14ac:dyDescent="0.35">
      <c r="A12" s="2" t="s">
        <v>257</v>
      </c>
      <c r="B12" s="614"/>
      <c r="C12" s="614"/>
      <c r="D12" s="614"/>
      <c r="E12" s="614">
        <v>1</v>
      </c>
      <c r="F12" s="614"/>
      <c r="G12" s="614"/>
      <c r="H12" s="614"/>
      <c r="I12" s="614"/>
      <c r="J12" s="614"/>
      <c r="K12" s="614"/>
      <c r="L12" s="614"/>
      <c r="M12" s="614"/>
      <c r="N12" s="614"/>
      <c r="O12" s="614">
        <v>1</v>
      </c>
      <c r="P12" s="614"/>
      <c r="Q12" s="614"/>
      <c r="R12" s="614">
        <v>2</v>
      </c>
    </row>
    <row r="13" spans="1:18" x14ac:dyDescent="0.35">
      <c r="A13" s="2" t="s">
        <v>298</v>
      </c>
      <c r="B13" s="614"/>
      <c r="C13" s="614"/>
      <c r="D13" s="614">
        <v>1</v>
      </c>
      <c r="E13" s="614"/>
      <c r="F13" s="614"/>
      <c r="G13" s="614"/>
      <c r="H13" s="614">
        <v>1</v>
      </c>
      <c r="I13" s="614"/>
      <c r="J13" s="614"/>
      <c r="K13" s="614">
        <v>4</v>
      </c>
      <c r="L13" s="614"/>
      <c r="M13" s="614"/>
      <c r="N13" s="614"/>
      <c r="O13" s="614"/>
      <c r="P13" s="614"/>
      <c r="Q13" s="614"/>
      <c r="R13" s="614">
        <v>6</v>
      </c>
    </row>
    <row r="14" spans="1:18" x14ac:dyDescent="0.35">
      <c r="A14" s="2" t="s">
        <v>991</v>
      </c>
      <c r="B14" s="614">
        <v>1</v>
      </c>
      <c r="C14" s="614"/>
      <c r="D14" s="614"/>
      <c r="E14" s="614"/>
      <c r="F14" s="614"/>
      <c r="G14" s="614"/>
      <c r="H14" s="614"/>
      <c r="I14" s="614"/>
      <c r="J14" s="614"/>
      <c r="K14" s="614"/>
      <c r="L14" s="614"/>
      <c r="M14" s="614"/>
      <c r="N14" s="614"/>
      <c r="O14" s="614"/>
      <c r="P14" s="614"/>
      <c r="Q14" s="614"/>
      <c r="R14" s="614">
        <v>1</v>
      </c>
    </row>
    <row r="15" spans="1:18" x14ac:dyDescent="0.35">
      <c r="A15" s="2" t="s">
        <v>1003</v>
      </c>
      <c r="B15" s="614"/>
      <c r="C15" s="614">
        <v>3</v>
      </c>
      <c r="D15" s="614"/>
      <c r="E15" s="614"/>
      <c r="F15" s="614"/>
      <c r="G15" s="614"/>
      <c r="H15" s="614"/>
      <c r="I15" s="614"/>
      <c r="J15" s="614"/>
      <c r="K15" s="614"/>
      <c r="L15" s="614"/>
      <c r="M15" s="614"/>
      <c r="N15" s="614"/>
      <c r="O15" s="614"/>
      <c r="P15" s="614"/>
      <c r="Q15" s="614"/>
      <c r="R15" s="614">
        <v>3</v>
      </c>
    </row>
    <row r="16" spans="1:18" x14ac:dyDescent="0.35">
      <c r="A16" s="2" t="s">
        <v>995</v>
      </c>
      <c r="B16" s="614"/>
      <c r="C16" s="614">
        <v>2</v>
      </c>
      <c r="D16" s="614"/>
      <c r="E16" s="614"/>
      <c r="F16" s="614"/>
      <c r="G16" s="614"/>
      <c r="H16" s="614"/>
      <c r="I16" s="614"/>
      <c r="J16" s="614"/>
      <c r="K16" s="614"/>
      <c r="L16" s="614"/>
      <c r="M16" s="614"/>
      <c r="N16" s="614"/>
      <c r="O16" s="614"/>
      <c r="P16" s="614"/>
      <c r="Q16" s="614"/>
      <c r="R16" s="614">
        <v>2</v>
      </c>
    </row>
    <row r="17" spans="1:18" x14ac:dyDescent="0.35">
      <c r="A17" s="2" t="s">
        <v>993</v>
      </c>
      <c r="B17" s="614">
        <v>4</v>
      </c>
      <c r="C17" s="614"/>
      <c r="D17" s="614"/>
      <c r="E17" s="614"/>
      <c r="F17" s="614"/>
      <c r="G17" s="614"/>
      <c r="H17" s="614"/>
      <c r="I17" s="614"/>
      <c r="J17" s="614"/>
      <c r="K17" s="614"/>
      <c r="L17" s="614"/>
      <c r="M17" s="614"/>
      <c r="N17" s="614"/>
      <c r="O17" s="614"/>
      <c r="P17" s="614"/>
      <c r="Q17" s="614"/>
      <c r="R17" s="614">
        <v>4</v>
      </c>
    </row>
    <row r="18" spans="1:18" x14ac:dyDescent="0.35">
      <c r="A18" s="2" t="s">
        <v>989</v>
      </c>
      <c r="B18" s="614">
        <v>2</v>
      </c>
      <c r="C18" s="614"/>
      <c r="D18" s="614"/>
      <c r="E18" s="614"/>
      <c r="F18" s="614"/>
      <c r="G18" s="614"/>
      <c r="H18" s="614"/>
      <c r="I18" s="614"/>
      <c r="J18" s="614"/>
      <c r="K18" s="614"/>
      <c r="L18" s="614"/>
      <c r="M18" s="614"/>
      <c r="N18" s="614"/>
      <c r="O18" s="614"/>
      <c r="P18" s="614"/>
      <c r="Q18" s="614"/>
      <c r="R18" s="614">
        <v>2</v>
      </c>
    </row>
    <row r="19" spans="1:18" x14ac:dyDescent="0.35">
      <c r="A19" s="2" t="s">
        <v>1001</v>
      </c>
      <c r="B19" s="614">
        <v>4</v>
      </c>
      <c r="C19" s="614"/>
      <c r="D19" s="614"/>
      <c r="E19" s="614"/>
      <c r="F19" s="614"/>
      <c r="G19" s="614"/>
      <c r="H19" s="614"/>
      <c r="I19" s="614"/>
      <c r="J19" s="614"/>
      <c r="K19" s="614"/>
      <c r="L19" s="614"/>
      <c r="M19" s="614"/>
      <c r="N19" s="614"/>
      <c r="O19" s="614"/>
      <c r="P19" s="614"/>
      <c r="Q19" s="614"/>
      <c r="R19" s="614">
        <v>4</v>
      </c>
    </row>
    <row r="20" spans="1:18" x14ac:dyDescent="0.35">
      <c r="A20" s="2" t="s">
        <v>997</v>
      </c>
      <c r="B20" s="614"/>
      <c r="C20" s="614">
        <v>1</v>
      </c>
      <c r="D20" s="614"/>
      <c r="E20" s="614"/>
      <c r="F20" s="614"/>
      <c r="G20" s="614"/>
      <c r="H20" s="614"/>
      <c r="I20" s="614"/>
      <c r="J20" s="614"/>
      <c r="K20" s="614"/>
      <c r="L20" s="614"/>
      <c r="M20" s="614"/>
      <c r="N20" s="614"/>
      <c r="O20" s="614"/>
      <c r="P20" s="614"/>
      <c r="Q20" s="614"/>
      <c r="R20" s="614">
        <v>1</v>
      </c>
    </row>
    <row r="21" spans="1:18" x14ac:dyDescent="0.35">
      <c r="A21" s="2" t="s">
        <v>1007</v>
      </c>
      <c r="B21" s="614"/>
      <c r="C21" s="614">
        <v>1</v>
      </c>
      <c r="D21" s="614"/>
      <c r="E21" s="614"/>
      <c r="F21" s="614"/>
      <c r="G21" s="614"/>
      <c r="H21" s="614"/>
      <c r="I21" s="614"/>
      <c r="J21" s="614"/>
      <c r="K21" s="614"/>
      <c r="L21" s="614"/>
      <c r="M21" s="614"/>
      <c r="N21" s="614"/>
      <c r="O21" s="614"/>
      <c r="P21" s="614"/>
      <c r="Q21" s="614"/>
      <c r="R21" s="614">
        <v>1</v>
      </c>
    </row>
    <row r="22" spans="1:18" x14ac:dyDescent="0.35">
      <c r="A22" s="2" t="s">
        <v>1052</v>
      </c>
      <c r="B22" s="614"/>
      <c r="C22" s="614"/>
      <c r="D22" s="614">
        <v>2</v>
      </c>
      <c r="E22" s="614"/>
      <c r="F22" s="614"/>
      <c r="G22" s="614"/>
      <c r="H22" s="614"/>
      <c r="I22" s="614"/>
      <c r="J22" s="614"/>
      <c r="K22" s="614"/>
      <c r="L22" s="614"/>
      <c r="M22" s="614"/>
      <c r="N22" s="614"/>
      <c r="O22" s="614"/>
      <c r="P22" s="614"/>
      <c r="Q22" s="614"/>
      <c r="R22" s="614">
        <v>2</v>
      </c>
    </row>
    <row r="23" spans="1:18" x14ac:dyDescent="0.35">
      <c r="A23" s="2" t="s">
        <v>1416</v>
      </c>
      <c r="B23" s="614"/>
      <c r="C23" s="614"/>
      <c r="D23" s="614">
        <v>2</v>
      </c>
      <c r="E23" s="614"/>
      <c r="F23" s="614"/>
      <c r="G23" s="614"/>
      <c r="H23" s="614"/>
      <c r="I23" s="614"/>
      <c r="J23" s="614"/>
      <c r="K23" s="614"/>
      <c r="L23" s="614"/>
      <c r="M23" s="614"/>
      <c r="N23" s="614"/>
      <c r="O23" s="614"/>
      <c r="P23" s="614">
        <v>1</v>
      </c>
      <c r="Q23" s="614"/>
      <c r="R23" s="614">
        <v>3</v>
      </c>
    </row>
    <row r="24" spans="1:18" x14ac:dyDescent="0.35">
      <c r="A24" s="2" t="s">
        <v>1419</v>
      </c>
      <c r="B24" s="614"/>
      <c r="C24" s="614"/>
      <c r="D24" s="614">
        <v>2</v>
      </c>
      <c r="E24" s="614"/>
      <c r="F24" s="614"/>
      <c r="G24" s="614"/>
      <c r="H24" s="614"/>
      <c r="I24" s="614"/>
      <c r="J24" s="614"/>
      <c r="K24" s="614"/>
      <c r="L24" s="614"/>
      <c r="M24" s="614"/>
      <c r="N24" s="614"/>
      <c r="O24" s="614"/>
      <c r="P24" s="614">
        <v>1</v>
      </c>
      <c r="Q24" s="614"/>
      <c r="R24" s="614">
        <v>3</v>
      </c>
    </row>
    <row r="25" spans="1:18" x14ac:dyDescent="0.35">
      <c r="A25" s="2" t="s">
        <v>981</v>
      </c>
      <c r="B25" s="614">
        <v>3</v>
      </c>
      <c r="C25" s="614"/>
      <c r="D25" s="614"/>
      <c r="E25" s="614"/>
      <c r="F25" s="614"/>
      <c r="G25" s="614"/>
      <c r="H25" s="614"/>
      <c r="I25" s="614"/>
      <c r="J25" s="614"/>
      <c r="K25" s="614"/>
      <c r="L25" s="614"/>
      <c r="M25" s="614"/>
      <c r="N25" s="614"/>
      <c r="O25" s="614"/>
      <c r="P25" s="614"/>
      <c r="Q25" s="614"/>
      <c r="R25" s="614">
        <v>3</v>
      </c>
    </row>
    <row r="26" spans="1:18" x14ac:dyDescent="0.35">
      <c r="A26" s="2" t="s">
        <v>1025</v>
      </c>
      <c r="B26" s="614"/>
      <c r="C26" s="614">
        <v>3</v>
      </c>
      <c r="D26" s="614"/>
      <c r="E26" s="614"/>
      <c r="F26" s="614"/>
      <c r="G26" s="614"/>
      <c r="H26" s="614"/>
      <c r="I26" s="614"/>
      <c r="J26" s="614"/>
      <c r="K26" s="614"/>
      <c r="L26" s="614"/>
      <c r="M26" s="614"/>
      <c r="N26" s="614"/>
      <c r="O26" s="614"/>
      <c r="P26" s="614"/>
      <c r="Q26" s="614"/>
      <c r="R26" s="614">
        <v>3</v>
      </c>
    </row>
    <row r="27" spans="1:18" x14ac:dyDescent="0.35">
      <c r="A27" s="2" t="s">
        <v>1019</v>
      </c>
      <c r="B27" s="614"/>
      <c r="C27" s="614">
        <v>3</v>
      </c>
      <c r="D27" s="614"/>
      <c r="E27" s="614"/>
      <c r="F27" s="614"/>
      <c r="G27" s="614"/>
      <c r="H27" s="614"/>
      <c r="I27" s="614"/>
      <c r="J27" s="614"/>
      <c r="K27" s="614"/>
      <c r="L27" s="614"/>
      <c r="M27" s="614"/>
      <c r="N27" s="614"/>
      <c r="O27" s="614"/>
      <c r="P27" s="614"/>
      <c r="Q27" s="614"/>
      <c r="R27" s="614">
        <v>3</v>
      </c>
    </row>
    <row r="28" spans="1:18" x14ac:dyDescent="0.35">
      <c r="A28" s="2" t="s">
        <v>986</v>
      </c>
      <c r="B28" s="614">
        <v>1</v>
      </c>
      <c r="C28" s="614"/>
      <c r="D28" s="614"/>
      <c r="E28" s="614"/>
      <c r="F28" s="614"/>
      <c r="G28" s="614"/>
      <c r="H28" s="614"/>
      <c r="I28" s="614"/>
      <c r="J28" s="614"/>
      <c r="K28" s="614"/>
      <c r="L28" s="614"/>
      <c r="M28" s="614"/>
      <c r="N28" s="614"/>
      <c r="O28" s="614"/>
      <c r="P28" s="614"/>
      <c r="Q28" s="614"/>
      <c r="R28" s="614">
        <v>1</v>
      </c>
    </row>
    <row r="29" spans="1:18" x14ac:dyDescent="0.35">
      <c r="A29" s="2" t="s">
        <v>1013</v>
      </c>
      <c r="B29" s="614"/>
      <c r="C29" s="614"/>
      <c r="D29" s="614">
        <v>4</v>
      </c>
      <c r="E29" s="614"/>
      <c r="F29" s="614"/>
      <c r="G29" s="614"/>
      <c r="H29" s="614"/>
      <c r="I29" s="614"/>
      <c r="J29" s="614"/>
      <c r="K29" s="614"/>
      <c r="L29" s="614"/>
      <c r="M29" s="614"/>
      <c r="N29" s="614"/>
      <c r="O29" s="614"/>
      <c r="P29" s="614"/>
      <c r="Q29" s="614"/>
      <c r="R29" s="614">
        <v>4</v>
      </c>
    </row>
    <row r="30" spans="1:18" x14ac:dyDescent="0.35">
      <c r="A30" s="2" t="s">
        <v>1015</v>
      </c>
      <c r="B30" s="614"/>
      <c r="C30" s="614"/>
      <c r="D30" s="614">
        <v>1</v>
      </c>
      <c r="E30" s="614"/>
      <c r="F30" s="614"/>
      <c r="G30" s="614"/>
      <c r="H30" s="614"/>
      <c r="I30" s="614"/>
      <c r="J30" s="614"/>
      <c r="K30" s="614"/>
      <c r="L30" s="614"/>
      <c r="M30" s="614"/>
      <c r="N30" s="614"/>
      <c r="O30" s="614"/>
      <c r="P30" s="614"/>
      <c r="Q30" s="614"/>
      <c r="R30" s="614">
        <v>1</v>
      </c>
    </row>
    <row r="31" spans="1:18" x14ac:dyDescent="0.35">
      <c r="A31" s="2" t="s">
        <v>1023</v>
      </c>
      <c r="B31" s="614"/>
      <c r="C31" s="614">
        <v>3</v>
      </c>
      <c r="D31" s="614"/>
      <c r="E31" s="614"/>
      <c r="F31" s="614"/>
      <c r="G31" s="614"/>
      <c r="H31" s="614"/>
      <c r="I31" s="614"/>
      <c r="J31" s="614"/>
      <c r="K31" s="614"/>
      <c r="L31" s="614"/>
      <c r="M31" s="614"/>
      <c r="N31" s="614"/>
      <c r="O31" s="614"/>
      <c r="P31" s="614"/>
      <c r="Q31" s="614"/>
      <c r="R31" s="614">
        <v>3</v>
      </c>
    </row>
    <row r="32" spans="1:18" x14ac:dyDescent="0.35">
      <c r="A32" s="2" t="s">
        <v>1513</v>
      </c>
      <c r="B32" s="614"/>
      <c r="C32" s="614"/>
      <c r="D32" s="614">
        <v>1</v>
      </c>
      <c r="E32" s="614"/>
      <c r="F32" s="614"/>
      <c r="G32" s="614"/>
      <c r="H32" s="614"/>
      <c r="I32" s="614"/>
      <c r="J32" s="614"/>
      <c r="K32" s="614"/>
      <c r="L32" s="614"/>
      <c r="M32" s="614"/>
      <c r="N32" s="614"/>
      <c r="O32" s="614"/>
      <c r="P32" s="614">
        <v>3</v>
      </c>
      <c r="Q32" s="614"/>
      <c r="R32" s="614">
        <v>4</v>
      </c>
    </row>
    <row r="33" spans="1:18" x14ac:dyDescent="0.35">
      <c r="A33" s="2" t="s">
        <v>1517</v>
      </c>
      <c r="B33" s="614"/>
      <c r="C33" s="614"/>
      <c r="D33" s="614">
        <v>1</v>
      </c>
      <c r="E33" s="614"/>
      <c r="F33" s="614"/>
      <c r="G33" s="614"/>
      <c r="H33" s="614"/>
      <c r="I33" s="614"/>
      <c r="J33" s="614"/>
      <c r="K33" s="614"/>
      <c r="L33" s="614"/>
      <c r="M33" s="614"/>
      <c r="N33" s="614"/>
      <c r="O33" s="614"/>
      <c r="P33" s="614">
        <v>2</v>
      </c>
      <c r="Q33" s="614"/>
      <c r="R33" s="614">
        <v>3</v>
      </c>
    </row>
    <row r="34" spans="1:18" x14ac:dyDescent="0.35">
      <c r="A34" s="2" t="s">
        <v>118</v>
      </c>
      <c r="B34" s="614"/>
      <c r="C34" s="614"/>
      <c r="D34" s="614"/>
      <c r="E34" s="614"/>
      <c r="F34" s="614"/>
      <c r="G34" s="614">
        <v>11</v>
      </c>
      <c r="H34" s="614"/>
      <c r="I34" s="614"/>
      <c r="J34" s="614"/>
      <c r="K34" s="614"/>
      <c r="L34" s="614"/>
      <c r="M34" s="614"/>
      <c r="N34" s="614"/>
      <c r="O34" s="614"/>
      <c r="P34" s="614"/>
      <c r="Q34" s="614"/>
      <c r="R34" s="614">
        <v>11</v>
      </c>
    </row>
    <row r="35" spans="1:18" x14ac:dyDescent="0.35">
      <c r="A35" s="2" t="s">
        <v>125</v>
      </c>
      <c r="B35" s="614"/>
      <c r="C35" s="614"/>
      <c r="D35" s="614"/>
      <c r="E35" s="614"/>
      <c r="F35" s="614"/>
      <c r="G35" s="614">
        <v>7</v>
      </c>
      <c r="H35" s="614"/>
      <c r="I35" s="614"/>
      <c r="J35" s="614"/>
      <c r="K35" s="614"/>
      <c r="L35" s="614"/>
      <c r="M35" s="614"/>
      <c r="N35" s="614"/>
      <c r="O35" s="614"/>
      <c r="P35" s="614"/>
      <c r="Q35" s="614"/>
      <c r="R35" s="614">
        <v>7</v>
      </c>
    </row>
    <row r="36" spans="1:18" x14ac:dyDescent="0.35">
      <c r="A36" s="2" t="s">
        <v>1390</v>
      </c>
      <c r="B36" s="614"/>
      <c r="C36" s="614"/>
      <c r="D36" s="614"/>
      <c r="E36" s="614"/>
      <c r="F36" s="614"/>
      <c r="G36" s="614">
        <v>3</v>
      </c>
      <c r="H36" s="614"/>
      <c r="I36" s="614"/>
      <c r="J36" s="614"/>
      <c r="K36" s="614"/>
      <c r="L36" s="614"/>
      <c r="M36" s="614"/>
      <c r="N36" s="614"/>
      <c r="O36" s="614"/>
      <c r="P36" s="614"/>
      <c r="Q36" s="614"/>
      <c r="R36" s="614">
        <v>3</v>
      </c>
    </row>
    <row r="37" spans="1:18" x14ac:dyDescent="0.35">
      <c r="A37" s="2" t="s">
        <v>1569</v>
      </c>
      <c r="B37" s="614"/>
      <c r="C37" s="614"/>
      <c r="D37" s="614"/>
      <c r="E37" s="614"/>
      <c r="F37" s="614"/>
      <c r="G37" s="614">
        <v>5</v>
      </c>
      <c r="H37" s="614"/>
      <c r="I37" s="614"/>
      <c r="J37" s="614"/>
      <c r="K37" s="614"/>
      <c r="L37" s="614"/>
      <c r="M37" s="614"/>
      <c r="N37" s="614"/>
      <c r="O37" s="614"/>
      <c r="P37" s="614"/>
      <c r="Q37" s="614"/>
      <c r="R37" s="614">
        <v>5</v>
      </c>
    </row>
    <row r="38" spans="1:18" x14ac:dyDescent="0.35">
      <c r="A38" s="2" t="s">
        <v>818</v>
      </c>
      <c r="B38" s="614"/>
      <c r="C38" s="614"/>
      <c r="D38" s="614"/>
      <c r="E38" s="614"/>
      <c r="F38" s="614"/>
      <c r="G38" s="614">
        <v>1</v>
      </c>
      <c r="H38" s="614"/>
      <c r="I38" s="614"/>
      <c r="J38" s="614"/>
      <c r="K38" s="614"/>
      <c r="L38" s="614"/>
      <c r="M38" s="614"/>
      <c r="N38" s="614">
        <v>1</v>
      </c>
      <c r="O38" s="614"/>
      <c r="P38" s="614"/>
      <c r="Q38" s="614"/>
      <c r="R38" s="614">
        <v>2</v>
      </c>
    </row>
    <row r="39" spans="1:18" x14ac:dyDescent="0.35">
      <c r="A39" s="2" t="s">
        <v>172</v>
      </c>
      <c r="B39" s="614"/>
      <c r="C39" s="614"/>
      <c r="D39" s="614"/>
      <c r="E39" s="614"/>
      <c r="F39" s="614"/>
      <c r="G39" s="614">
        <v>5</v>
      </c>
      <c r="H39" s="614"/>
      <c r="I39" s="614"/>
      <c r="J39" s="614"/>
      <c r="K39" s="614"/>
      <c r="L39" s="614"/>
      <c r="M39" s="614"/>
      <c r="N39" s="614"/>
      <c r="O39" s="614"/>
      <c r="P39" s="614"/>
      <c r="Q39" s="614"/>
      <c r="R39" s="614">
        <v>5</v>
      </c>
    </row>
    <row r="40" spans="1:18" x14ac:dyDescent="0.35">
      <c r="A40" s="2" t="s">
        <v>174</v>
      </c>
      <c r="B40" s="614"/>
      <c r="C40" s="614"/>
      <c r="D40" s="614"/>
      <c r="E40" s="614"/>
      <c r="F40" s="614"/>
      <c r="G40" s="614">
        <v>2</v>
      </c>
      <c r="H40" s="614"/>
      <c r="I40" s="614"/>
      <c r="J40" s="614"/>
      <c r="K40" s="614"/>
      <c r="L40" s="614"/>
      <c r="M40" s="614"/>
      <c r="N40" s="614"/>
      <c r="O40" s="614"/>
      <c r="P40" s="614"/>
      <c r="Q40" s="614"/>
      <c r="R40" s="614">
        <v>2</v>
      </c>
    </row>
    <row r="41" spans="1:18" x14ac:dyDescent="0.35">
      <c r="A41" s="2" t="s">
        <v>178</v>
      </c>
      <c r="B41" s="614"/>
      <c r="C41" s="614"/>
      <c r="D41" s="614"/>
      <c r="E41" s="614"/>
      <c r="F41" s="614"/>
      <c r="G41" s="614">
        <v>6</v>
      </c>
      <c r="H41" s="614"/>
      <c r="I41" s="614"/>
      <c r="J41" s="614">
        <v>3</v>
      </c>
      <c r="K41" s="614"/>
      <c r="L41" s="614"/>
      <c r="M41" s="614"/>
      <c r="N41" s="614"/>
      <c r="O41" s="614"/>
      <c r="P41" s="614"/>
      <c r="Q41" s="614"/>
      <c r="R41" s="614">
        <v>9</v>
      </c>
    </row>
    <row r="42" spans="1:18" x14ac:dyDescent="0.35">
      <c r="A42" s="2" t="s">
        <v>185</v>
      </c>
      <c r="B42" s="614"/>
      <c r="C42" s="614"/>
      <c r="D42" s="614"/>
      <c r="E42" s="614"/>
      <c r="F42" s="614"/>
      <c r="G42" s="614">
        <v>3</v>
      </c>
      <c r="H42" s="614"/>
      <c r="I42" s="614"/>
      <c r="J42" s="614"/>
      <c r="K42" s="614"/>
      <c r="L42" s="614"/>
      <c r="M42" s="614"/>
      <c r="N42" s="614"/>
      <c r="O42" s="614"/>
      <c r="P42" s="614"/>
      <c r="Q42" s="614"/>
      <c r="R42" s="614">
        <v>3</v>
      </c>
    </row>
    <row r="43" spans="1:18" x14ac:dyDescent="0.35">
      <c r="A43" s="2" t="s">
        <v>180</v>
      </c>
      <c r="B43" s="614"/>
      <c r="C43" s="614"/>
      <c r="D43" s="614"/>
      <c r="E43" s="614"/>
      <c r="F43" s="614"/>
      <c r="G43" s="614">
        <v>11</v>
      </c>
      <c r="H43" s="614"/>
      <c r="I43" s="614"/>
      <c r="J43" s="614"/>
      <c r="K43" s="614"/>
      <c r="L43" s="614"/>
      <c r="M43" s="614"/>
      <c r="N43" s="614"/>
      <c r="O43" s="614"/>
      <c r="P43" s="614"/>
      <c r="Q43" s="614"/>
      <c r="R43" s="614">
        <v>11</v>
      </c>
    </row>
    <row r="44" spans="1:18" x14ac:dyDescent="0.35">
      <c r="A44" s="2" t="s">
        <v>188</v>
      </c>
      <c r="B44" s="614"/>
      <c r="C44" s="614"/>
      <c r="D44" s="614"/>
      <c r="E44" s="614"/>
      <c r="F44" s="614"/>
      <c r="G44" s="614"/>
      <c r="H44" s="614">
        <v>1</v>
      </c>
      <c r="I44" s="614"/>
      <c r="J44" s="614"/>
      <c r="K44" s="614"/>
      <c r="L44" s="614"/>
      <c r="M44" s="614"/>
      <c r="N44" s="614"/>
      <c r="O44" s="614"/>
      <c r="P44" s="614"/>
      <c r="Q44" s="614"/>
      <c r="R44" s="614">
        <v>1</v>
      </c>
    </row>
    <row r="45" spans="1:18" x14ac:dyDescent="0.35">
      <c r="A45" s="2" t="s">
        <v>191</v>
      </c>
      <c r="B45" s="614"/>
      <c r="C45" s="614"/>
      <c r="D45" s="614"/>
      <c r="E45" s="614"/>
      <c r="F45" s="614"/>
      <c r="G45" s="614"/>
      <c r="H45" s="614">
        <v>7</v>
      </c>
      <c r="I45" s="614"/>
      <c r="J45" s="614"/>
      <c r="K45" s="614"/>
      <c r="L45" s="614">
        <v>2</v>
      </c>
      <c r="M45" s="614"/>
      <c r="N45" s="614"/>
      <c r="O45" s="614"/>
      <c r="P45" s="614"/>
      <c r="Q45" s="614"/>
      <c r="R45" s="614">
        <v>9</v>
      </c>
    </row>
    <row r="46" spans="1:18" x14ac:dyDescent="0.35">
      <c r="A46" s="2" t="s">
        <v>1379</v>
      </c>
      <c r="B46" s="614"/>
      <c r="C46" s="614"/>
      <c r="D46" s="614"/>
      <c r="E46" s="614"/>
      <c r="F46" s="614"/>
      <c r="G46" s="614"/>
      <c r="H46" s="614">
        <v>1</v>
      </c>
      <c r="I46" s="614"/>
      <c r="J46" s="614"/>
      <c r="K46" s="614"/>
      <c r="L46" s="614"/>
      <c r="M46" s="614"/>
      <c r="N46" s="614"/>
      <c r="O46" s="614"/>
      <c r="P46" s="614"/>
      <c r="Q46" s="614">
        <v>1</v>
      </c>
      <c r="R46" s="614">
        <v>2</v>
      </c>
    </row>
    <row r="47" spans="1:18" x14ac:dyDescent="0.35">
      <c r="A47" s="2" t="s">
        <v>209</v>
      </c>
      <c r="B47" s="614"/>
      <c r="C47" s="614"/>
      <c r="D47" s="614"/>
      <c r="E47" s="614"/>
      <c r="F47" s="614"/>
      <c r="G47" s="614"/>
      <c r="H47" s="614">
        <v>3</v>
      </c>
      <c r="I47" s="614"/>
      <c r="J47" s="614"/>
      <c r="K47" s="614"/>
      <c r="L47" s="614"/>
      <c r="M47" s="614"/>
      <c r="N47" s="614"/>
      <c r="O47" s="614"/>
      <c r="P47" s="614"/>
      <c r="Q47" s="614"/>
      <c r="R47" s="614">
        <v>3</v>
      </c>
    </row>
    <row r="48" spans="1:18" x14ac:dyDescent="0.35">
      <c r="A48" s="2" t="s">
        <v>211</v>
      </c>
      <c r="B48" s="614"/>
      <c r="C48" s="614"/>
      <c r="D48" s="614"/>
      <c r="E48" s="614"/>
      <c r="F48" s="614"/>
      <c r="G48" s="614"/>
      <c r="H48" s="614"/>
      <c r="I48" s="614">
        <v>2</v>
      </c>
      <c r="J48" s="614"/>
      <c r="K48" s="614"/>
      <c r="L48" s="614"/>
      <c r="M48" s="614"/>
      <c r="N48" s="614"/>
      <c r="O48" s="614"/>
      <c r="P48" s="614"/>
      <c r="Q48" s="614"/>
      <c r="R48" s="614">
        <v>2</v>
      </c>
    </row>
    <row r="49" spans="1:18" x14ac:dyDescent="0.35">
      <c r="A49" s="2" t="s">
        <v>214</v>
      </c>
      <c r="B49" s="614"/>
      <c r="C49" s="614"/>
      <c r="D49" s="614"/>
      <c r="E49" s="614"/>
      <c r="F49" s="614"/>
      <c r="G49" s="614"/>
      <c r="H49" s="614"/>
      <c r="I49" s="614">
        <v>4</v>
      </c>
      <c r="J49" s="614"/>
      <c r="K49" s="614"/>
      <c r="L49" s="614"/>
      <c r="M49" s="614"/>
      <c r="N49" s="614"/>
      <c r="O49" s="614"/>
      <c r="P49" s="614"/>
      <c r="Q49" s="614"/>
      <c r="R49" s="614">
        <v>4</v>
      </c>
    </row>
    <row r="50" spans="1:18" x14ac:dyDescent="0.35">
      <c r="A50" s="2" t="s">
        <v>197</v>
      </c>
      <c r="B50" s="614"/>
      <c r="C50" s="614"/>
      <c r="D50" s="614"/>
      <c r="E50" s="614"/>
      <c r="F50" s="614"/>
      <c r="G50" s="614"/>
      <c r="H50" s="614"/>
      <c r="I50" s="614">
        <v>3</v>
      </c>
      <c r="J50" s="614"/>
      <c r="K50" s="614"/>
      <c r="L50" s="614"/>
      <c r="M50" s="614"/>
      <c r="N50" s="614"/>
      <c r="O50" s="614"/>
      <c r="P50" s="614"/>
      <c r="Q50" s="614"/>
      <c r="R50" s="614">
        <v>3</v>
      </c>
    </row>
    <row r="51" spans="1:18" x14ac:dyDescent="0.35">
      <c r="A51" s="2" t="s">
        <v>201</v>
      </c>
      <c r="B51" s="614"/>
      <c r="C51" s="614"/>
      <c r="D51" s="614"/>
      <c r="E51" s="614"/>
      <c r="F51" s="614"/>
      <c r="G51" s="614"/>
      <c r="H51" s="614"/>
      <c r="I51" s="614">
        <v>6</v>
      </c>
      <c r="J51" s="614"/>
      <c r="K51" s="614"/>
      <c r="L51" s="614"/>
      <c r="M51" s="614"/>
      <c r="N51" s="614"/>
      <c r="O51" s="614"/>
      <c r="P51" s="614"/>
      <c r="Q51" s="614"/>
      <c r="R51" s="614">
        <v>6</v>
      </c>
    </row>
    <row r="52" spans="1:18" x14ac:dyDescent="0.35">
      <c r="A52" s="2" t="s">
        <v>203</v>
      </c>
      <c r="B52" s="614"/>
      <c r="C52" s="614"/>
      <c r="D52" s="614"/>
      <c r="E52" s="614"/>
      <c r="F52" s="614"/>
      <c r="G52" s="614"/>
      <c r="H52" s="614"/>
      <c r="I52" s="614">
        <v>2</v>
      </c>
      <c r="J52" s="614"/>
      <c r="K52" s="614"/>
      <c r="L52" s="614"/>
      <c r="M52" s="614"/>
      <c r="N52" s="614"/>
      <c r="O52" s="614"/>
      <c r="P52" s="614"/>
      <c r="Q52" s="614"/>
      <c r="R52" s="614">
        <v>2</v>
      </c>
    </row>
    <row r="53" spans="1:18" x14ac:dyDescent="0.35">
      <c r="A53" s="2" t="s">
        <v>1011</v>
      </c>
      <c r="B53" s="614"/>
      <c r="C53" s="614"/>
      <c r="D53" s="614">
        <v>1</v>
      </c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614"/>
      <c r="R53" s="614">
        <v>1</v>
      </c>
    </row>
    <row r="54" spans="1:18" x14ac:dyDescent="0.35">
      <c r="A54" s="2" t="s">
        <v>820</v>
      </c>
      <c r="B54" s="614"/>
      <c r="C54" s="614"/>
      <c r="D54" s="614"/>
      <c r="E54" s="614"/>
      <c r="F54" s="614"/>
      <c r="G54" s="614">
        <v>1</v>
      </c>
      <c r="H54" s="614"/>
      <c r="I54" s="614"/>
      <c r="J54" s="614"/>
      <c r="K54" s="614"/>
      <c r="L54" s="614"/>
      <c r="M54" s="614"/>
      <c r="N54" s="614">
        <v>3</v>
      </c>
      <c r="O54" s="614"/>
      <c r="P54" s="614"/>
      <c r="Q54" s="614"/>
      <c r="R54" s="614">
        <v>4</v>
      </c>
    </row>
    <row r="55" spans="1:18" x14ac:dyDescent="0.35">
      <c r="A55" s="2" t="s">
        <v>194</v>
      </c>
      <c r="B55" s="614"/>
      <c r="C55" s="614"/>
      <c r="D55" s="614"/>
      <c r="E55" s="614"/>
      <c r="F55" s="614"/>
      <c r="G55" s="614"/>
      <c r="H55" s="614">
        <v>1</v>
      </c>
      <c r="I55" s="614"/>
      <c r="J55" s="614"/>
      <c r="K55" s="614"/>
      <c r="L55" s="614"/>
      <c r="M55" s="614"/>
      <c r="N55" s="614"/>
      <c r="O55" s="614"/>
      <c r="P55" s="614"/>
      <c r="Q55" s="614"/>
      <c r="R55" s="614">
        <v>1</v>
      </c>
    </row>
    <row r="56" spans="1:18" x14ac:dyDescent="0.35">
      <c r="A56" s="2" t="s">
        <v>45</v>
      </c>
      <c r="B56" s="614">
        <v>15</v>
      </c>
      <c r="C56" s="614">
        <v>16</v>
      </c>
      <c r="D56" s="614">
        <v>15</v>
      </c>
      <c r="E56" s="614">
        <v>27</v>
      </c>
      <c r="F56" s="614">
        <v>6</v>
      </c>
      <c r="G56" s="614">
        <v>59</v>
      </c>
      <c r="H56" s="614">
        <v>14</v>
      </c>
      <c r="I56" s="614">
        <v>17</v>
      </c>
      <c r="J56" s="614">
        <v>3</v>
      </c>
      <c r="K56" s="614">
        <v>4</v>
      </c>
      <c r="L56" s="614">
        <v>2</v>
      </c>
      <c r="M56" s="614">
        <v>1</v>
      </c>
      <c r="N56" s="614">
        <v>4</v>
      </c>
      <c r="O56" s="614">
        <v>1</v>
      </c>
      <c r="P56" s="614">
        <v>7</v>
      </c>
      <c r="Q56" s="614">
        <v>1</v>
      </c>
      <c r="R56" s="614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A72"/>
  <sheetViews>
    <sheetView workbookViewId="0">
      <selection activeCell="D38" sqref="D38"/>
    </sheetView>
  </sheetViews>
  <sheetFormatPr defaultColWidth="8.69921875" defaultRowHeight="14.5" x14ac:dyDescent="0.35"/>
  <cols>
    <col min="1" max="1" width="12.69921875" style="53" bestFit="1" customWidth="1"/>
    <col min="2" max="2" width="30" style="268" bestFit="1" customWidth="1"/>
    <col min="3" max="11" width="19.09765625" style="268" bestFit="1" customWidth="1"/>
    <col min="12" max="12" width="19.796875" style="268" bestFit="1" customWidth="1"/>
    <col min="13" max="49" width="19.09765625" style="268" bestFit="1" customWidth="1"/>
    <col min="50" max="50" width="22.19921875" style="268" bestFit="1" customWidth="1"/>
    <col min="51" max="77" width="19.09765625" style="268" bestFit="1" customWidth="1"/>
    <col min="78" max="79" width="26.8984375" style="268" bestFit="1" customWidth="1"/>
    <col min="80" max="16384" width="8.69921875" style="268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5" customFormat="1" x14ac:dyDescent="0.35">
      <c r="A2" s="346"/>
      <c r="B2" s="50"/>
      <c r="C2" s="50"/>
      <c r="F2" s="347"/>
    </row>
    <row r="3" spans="1:22" s="56" customFormat="1" x14ac:dyDescent="0.35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8"/>
    </row>
    <row r="34" spans="1:79" x14ac:dyDescent="0.35">
      <c r="B34" s="612" t="s">
        <v>2316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68" t="s">
        <v>2142</v>
      </c>
      <c r="N35" s="53">
        <v>44421</v>
      </c>
      <c r="P35" s="53">
        <v>44419</v>
      </c>
      <c r="R35" s="268" t="s">
        <v>74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68" t="s">
        <v>2163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68" t="s">
        <v>2314</v>
      </c>
      <c r="CA35" s="268" t="s">
        <v>2315</v>
      </c>
    </row>
    <row r="36" spans="1:79" x14ac:dyDescent="0.35">
      <c r="A36" s="613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 x14ac:dyDescent="0.35">
      <c r="A37" s="42">
        <v>44396</v>
      </c>
      <c r="B37" s="614"/>
      <c r="C37" s="614"/>
      <c r="D37" s="614"/>
      <c r="E37" s="614"/>
      <c r="F37" s="614"/>
      <c r="G37" s="614"/>
      <c r="H37" s="614"/>
      <c r="I37" s="614"/>
      <c r="J37" s="614"/>
      <c r="K37" s="614"/>
      <c r="L37" s="614"/>
      <c r="M37" s="614"/>
      <c r="N37" s="614"/>
      <c r="O37" s="614"/>
      <c r="P37" s="614"/>
      <c r="Q37" s="614"/>
      <c r="R37" s="614"/>
      <c r="S37" s="614"/>
      <c r="T37" s="614"/>
      <c r="U37" s="614"/>
      <c r="V37" s="614"/>
      <c r="W37" s="614"/>
      <c r="X37" s="614"/>
      <c r="Y37" s="614"/>
      <c r="Z37" s="614"/>
      <c r="AA37" s="614"/>
      <c r="AB37" s="614"/>
      <c r="AC37" s="614"/>
      <c r="AD37" s="614"/>
      <c r="AE37" s="614"/>
      <c r="AF37" s="614"/>
      <c r="AG37" s="614"/>
      <c r="AH37" s="614"/>
      <c r="AI37" s="614"/>
      <c r="AJ37" s="614"/>
      <c r="AK37" s="614"/>
      <c r="AL37" s="614"/>
      <c r="AM37" s="614"/>
      <c r="AN37" s="614"/>
      <c r="AO37" s="614"/>
      <c r="AP37" s="614"/>
      <c r="AQ37" s="614"/>
      <c r="AR37" s="614"/>
      <c r="AS37" s="614"/>
      <c r="AT37" s="614"/>
      <c r="AU37" s="614"/>
      <c r="AV37" s="614"/>
      <c r="AW37" s="614"/>
      <c r="AX37" s="614"/>
      <c r="AY37" s="614"/>
      <c r="AZ37" s="614"/>
      <c r="BA37" s="614"/>
      <c r="BB37" s="614"/>
      <c r="BC37" s="614"/>
      <c r="BD37" s="614"/>
      <c r="BE37" s="614"/>
      <c r="BF37" s="614"/>
      <c r="BG37" s="614"/>
      <c r="BH37" s="614"/>
      <c r="BI37" s="614"/>
      <c r="BJ37" s="614">
        <v>1</v>
      </c>
      <c r="BK37" s="614">
        <v>1</v>
      </c>
      <c r="BL37" s="614"/>
      <c r="BM37" s="614"/>
      <c r="BN37" s="614"/>
      <c r="BO37" s="614"/>
      <c r="BP37" s="614"/>
      <c r="BQ37" s="614"/>
      <c r="BR37" s="614"/>
      <c r="BS37" s="614"/>
      <c r="BT37" s="614"/>
      <c r="BU37" s="614"/>
      <c r="BV37" s="614"/>
      <c r="BW37" s="614"/>
      <c r="BX37" s="614"/>
      <c r="BY37" s="614"/>
      <c r="BZ37" s="614">
        <v>1</v>
      </c>
      <c r="CA37" s="614">
        <v>1</v>
      </c>
    </row>
    <row r="38" spans="1:79" x14ac:dyDescent="0.35">
      <c r="A38" s="42">
        <v>44397</v>
      </c>
      <c r="B38" s="614">
        <v>2</v>
      </c>
      <c r="C38" s="614">
        <v>2</v>
      </c>
      <c r="D38" s="614"/>
      <c r="E38" s="614"/>
      <c r="F38" s="614"/>
      <c r="G38" s="614"/>
      <c r="H38" s="614"/>
      <c r="I38" s="614"/>
      <c r="J38" s="614"/>
      <c r="K38" s="614"/>
      <c r="L38" s="614"/>
      <c r="M38" s="614"/>
      <c r="N38" s="614"/>
      <c r="O38" s="614"/>
      <c r="P38" s="614"/>
      <c r="Q38" s="614"/>
      <c r="R38" s="614"/>
      <c r="S38" s="614"/>
      <c r="T38" s="614"/>
      <c r="U38" s="614"/>
      <c r="V38" s="614"/>
      <c r="W38" s="614"/>
      <c r="X38" s="614"/>
      <c r="Y38" s="614"/>
      <c r="Z38" s="614"/>
      <c r="AA38" s="614"/>
      <c r="AB38" s="614"/>
      <c r="AC38" s="614"/>
      <c r="AD38" s="614"/>
      <c r="AE38" s="614"/>
      <c r="AF38" s="614"/>
      <c r="AG38" s="614"/>
      <c r="AH38" s="614"/>
      <c r="AI38" s="614"/>
      <c r="AJ38" s="614"/>
      <c r="AK38" s="614"/>
      <c r="AL38" s="614"/>
      <c r="AM38" s="614"/>
      <c r="AN38" s="614"/>
      <c r="AO38" s="614"/>
      <c r="AP38" s="614"/>
      <c r="AQ38" s="614"/>
      <c r="AR38" s="614"/>
      <c r="AS38" s="614"/>
      <c r="AT38" s="614"/>
      <c r="AU38" s="614"/>
      <c r="AV38" s="614"/>
      <c r="AW38" s="614"/>
      <c r="AX38" s="614"/>
      <c r="AY38" s="614"/>
      <c r="AZ38" s="614"/>
      <c r="BA38" s="614"/>
      <c r="BB38" s="614"/>
      <c r="BC38" s="614"/>
      <c r="BD38" s="614"/>
      <c r="BE38" s="614"/>
      <c r="BF38" s="614"/>
      <c r="BG38" s="614"/>
      <c r="BH38" s="614"/>
      <c r="BI38" s="614"/>
      <c r="BJ38" s="614"/>
      <c r="BK38" s="614"/>
      <c r="BL38" s="614"/>
      <c r="BM38" s="614"/>
      <c r="BN38" s="614"/>
      <c r="BO38" s="614"/>
      <c r="BP38" s="614"/>
      <c r="BQ38" s="614"/>
      <c r="BR38" s="614"/>
      <c r="BS38" s="614"/>
      <c r="BT38" s="614"/>
      <c r="BU38" s="614"/>
      <c r="BV38" s="614"/>
      <c r="BW38" s="614"/>
      <c r="BX38" s="614"/>
      <c r="BY38" s="614"/>
      <c r="BZ38" s="614">
        <v>2</v>
      </c>
      <c r="CA38" s="614">
        <v>2</v>
      </c>
    </row>
    <row r="39" spans="1:79" x14ac:dyDescent="0.35">
      <c r="A39" s="42">
        <v>44398</v>
      </c>
      <c r="B39" s="614">
        <v>1</v>
      </c>
      <c r="C39" s="614">
        <v>1</v>
      </c>
      <c r="D39" s="614">
        <v>1</v>
      </c>
      <c r="E39" s="614"/>
      <c r="F39" s="614"/>
      <c r="G39" s="614"/>
      <c r="H39" s="614"/>
      <c r="I39" s="614"/>
      <c r="J39" s="614">
        <v>4</v>
      </c>
      <c r="K39" s="614">
        <v>4</v>
      </c>
      <c r="L39" s="614"/>
      <c r="M39" s="614"/>
      <c r="N39" s="614"/>
      <c r="O39" s="614"/>
      <c r="P39" s="614"/>
      <c r="Q39" s="614"/>
      <c r="R39" s="614"/>
      <c r="S39" s="614"/>
      <c r="T39" s="614"/>
      <c r="U39" s="614"/>
      <c r="V39" s="614"/>
      <c r="W39" s="614"/>
      <c r="X39" s="614"/>
      <c r="Y39" s="614"/>
      <c r="Z39" s="614"/>
      <c r="AA39" s="614"/>
      <c r="AB39" s="614"/>
      <c r="AC39" s="614"/>
      <c r="AD39" s="614"/>
      <c r="AE39" s="614"/>
      <c r="AF39" s="614"/>
      <c r="AG39" s="614"/>
      <c r="AH39" s="614"/>
      <c r="AI39" s="614"/>
      <c r="AJ39" s="614"/>
      <c r="AK39" s="614"/>
      <c r="AL39" s="614"/>
      <c r="AM39" s="614"/>
      <c r="AN39" s="614"/>
      <c r="AO39" s="614"/>
      <c r="AP39" s="614"/>
      <c r="AQ39" s="614"/>
      <c r="AR39" s="614"/>
      <c r="AS39" s="614"/>
      <c r="AT39" s="614"/>
      <c r="AU39" s="614"/>
      <c r="AV39" s="614"/>
      <c r="AW39" s="614"/>
      <c r="AX39" s="614"/>
      <c r="AY39" s="614"/>
      <c r="AZ39" s="614"/>
      <c r="BA39" s="614"/>
      <c r="BB39" s="614"/>
      <c r="BC39" s="614"/>
      <c r="BD39" s="614"/>
      <c r="BE39" s="614"/>
      <c r="BF39" s="614"/>
      <c r="BG39" s="614"/>
      <c r="BH39" s="614"/>
      <c r="BI39" s="614"/>
      <c r="BJ39" s="614"/>
      <c r="BK39" s="614"/>
      <c r="BL39" s="614"/>
      <c r="BM39" s="614"/>
      <c r="BN39" s="614"/>
      <c r="BO39" s="614"/>
      <c r="BP39" s="614"/>
      <c r="BQ39" s="614"/>
      <c r="BR39" s="614"/>
      <c r="BS39" s="614"/>
      <c r="BT39" s="614"/>
      <c r="BU39" s="614"/>
      <c r="BV39" s="614"/>
      <c r="BW39" s="614"/>
      <c r="BX39" s="614"/>
      <c r="BY39" s="614"/>
      <c r="BZ39" s="614">
        <v>6</v>
      </c>
      <c r="CA39" s="614">
        <v>5</v>
      </c>
    </row>
    <row r="40" spans="1:79" x14ac:dyDescent="0.35">
      <c r="A40" s="42">
        <v>44399</v>
      </c>
      <c r="B40" s="614">
        <v>2</v>
      </c>
      <c r="C40" s="614">
        <v>2</v>
      </c>
      <c r="D40" s="614"/>
      <c r="E40" s="614"/>
      <c r="F40" s="614">
        <v>1</v>
      </c>
      <c r="G40" s="614">
        <v>1</v>
      </c>
      <c r="H40" s="614"/>
      <c r="I40" s="614"/>
      <c r="J40" s="614"/>
      <c r="K40" s="614"/>
      <c r="L40" s="614"/>
      <c r="M40" s="614"/>
      <c r="N40" s="614">
        <v>1</v>
      </c>
      <c r="O40" s="614">
        <v>1</v>
      </c>
      <c r="P40" s="614"/>
      <c r="Q40" s="614"/>
      <c r="R40" s="614"/>
      <c r="S40" s="614"/>
      <c r="T40" s="614"/>
      <c r="U40" s="614"/>
      <c r="V40" s="614"/>
      <c r="W40" s="614"/>
      <c r="X40" s="614"/>
      <c r="Y40" s="614"/>
      <c r="Z40" s="614"/>
      <c r="AA40" s="614"/>
      <c r="AB40" s="614"/>
      <c r="AC40" s="614"/>
      <c r="AD40" s="614"/>
      <c r="AE40" s="614"/>
      <c r="AF40" s="614"/>
      <c r="AG40" s="614"/>
      <c r="AH40" s="614"/>
      <c r="AI40" s="614"/>
      <c r="AJ40" s="614"/>
      <c r="AK40" s="614"/>
      <c r="AL40" s="614"/>
      <c r="AM40" s="614"/>
      <c r="AN40" s="614"/>
      <c r="AO40" s="614"/>
      <c r="AP40" s="614"/>
      <c r="AQ40" s="614"/>
      <c r="AR40" s="614"/>
      <c r="AS40" s="614"/>
      <c r="AT40" s="614"/>
      <c r="AU40" s="614"/>
      <c r="AV40" s="614"/>
      <c r="AW40" s="614"/>
      <c r="AX40" s="614"/>
      <c r="AY40" s="614"/>
      <c r="AZ40" s="614"/>
      <c r="BA40" s="614"/>
      <c r="BB40" s="614"/>
      <c r="BC40" s="614"/>
      <c r="BD40" s="614"/>
      <c r="BE40" s="614"/>
      <c r="BF40" s="614"/>
      <c r="BG40" s="614"/>
      <c r="BH40" s="614"/>
      <c r="BI40" s="614"/>
      <c r="BJ40" s="614"/>
      <c r="BK40" s="614"/>
      <c r="BL40" s="614"/>
      <c r="BM40" s="614"/>
      <c r="BN40" s="614"/>
      <c r="BO40" s="614"/>
      <c r="BP40" s="614"/>
      <c r="BQ40" s="614"/>
      <c r="BR40" s="614"/>
      <c r="BS40" s="614"/>
      <c r="BT40" s="614"/>
      <c r="BU40" s="614"/>
      <c r="BV40" s="614"/>
      <c r="BW40" s="614"/>
      <c r="BX40" s="614"/>
      <c r="BY40" s="614"/>
      <c r="BZ40" s="614">
        <v>4</v>
      </c>
      <c r="CA40" s="614">
        <v>4</v>
      </c>
    </row>
    <row r="41" spans="1:79" x14ac:dyDescent="0.35">
      <c r="A41" s="42">
        <v>44400</v>
      </c>
      <c r="B41" s="614">
        <v>1</v>
      </c>
      <c r="C41" s="614">
        <v>1</v>
      </c>
      <c r="D41" s="614"/>
      <c r="E41" s="614"/>
      <c r="F41" s="614"/>
      <c r="G41" s="614"/>
      <c r="H41" s="614">
        <v>1</v>
      </c>
      <c r="I41" s="614">
        <v>1</v>
      </c>
      <c r="J41" s="614"/>
      <c r="K41" s="614"/>
      <c r="L41" s="614"/>
      <c r="M41" s="614"/>
      <c r="N41" s="614"/>
      <c r="O41" s="614"/>
      <c r="P41" s="614"/>
      <c r="Q41" s="614"/>
      <c r="R41" s="614"/>
      <c r="S41" s="614"/>
      <c r="T41" s="614"/>
      <c r="U41" s="614"/>
      <c r="V41" s="614"/>
      <c r="W41" s="614"/>
      <c r="X41" s="614"/>
      <c r="Y41" s="614"/>
      <c r="Z41" s="614"/>
      <c r="AA41" s="614"/>
      <c r="AB41" s="614"/>
      <c r="AC41" s="614"/>
      <c r="AD41" s="614"/>
      <c r="AE41" s="614"/>
      <c r="AF41" s="614"/>
      <c r="AG41" s="614"/>
      <c r="AH41" s="614"/>
      <c r="AI41" s="614"/>
      <c r="AJ41" s="614"/>
      <c r="AK41" s="614"/>
      <c r="AL41" s="614"/>
      <c r="AM41" s="614"/>
      <c r="AN41" s="614"/>
      <c r="AO41" s="614"/>
      <c r="AP41" s="614"/>
      <c r="AQ41" s="614"/>
      <c r="AR41" s="614"/>
      <c r="AS41" s="614"/>
      <c r="AT41" s="614"/>
      <c r="AU41" s="614"/>
      <c r="AV41" s="614"/>
      <c r="AW41" s="614"/>
      <c r="AX41" s="614"/>
      <c r="AY41" s="614"/>
      <c r="AZ41" s="614"/>
      <c r="BA41" s="614"/>
      <c r="BB41" s="614"/>
      <c r="BC41" s="614"/>
      <c r="BD41" s="614"/>
      <c r="BE41" s="614"/>
      <c r="BF41" s="614"/>
      <c r="BG41" s="614"/>
      <c r="BH41" s="614"/>
      <c r="BI41" s="614"/>
      <c r="BJ41" s="614"/>
      <c r="BK41" s="614"/>
      <c r="BL41" s="614"/>
      <c r="BM41" s="614"/>
      <c r="BN41" s="614"/>
      <c r="BO41" s="614"/>
      <c r="BP41" s="614"/>
      <c r="BQ41" s="614"/>
      <c r="BR41" s="614"/>
      <c r="BS41" s="614"/>
      <c r="BT41" s="614"/>
      <c r="BU41" s="614"/>
      <c r="BV41" s="614"/>
      <c r="BW41" s="614"/>
      <c r="BX41" s="614"/>
      <c r="BY41" s="614"/>
      <c r="BZ41" s="614">
        <v>2</v>
      </c>
      <c r="CA41" s="614">
        <v>2</v>
      </c>
    </row>
    <row r="42" spans="1:79" x14ac:dyDescent="0.35">
      <c r="A42" s="2" t="s">
        <v>74</v>
      </c>
      <c r="B42" s="614"/>
      <c r="C42" s="614"/>
      <c r="D42" s="614"/>
      <c r="E42" s="614"/>
      <c r="F42" s="614"/>
      <c r="G42" s="614"/>
      <c r="H42" s="614"/>
      <c r="I42" s="614"/>
      <c r="J42" s="614"/>
      <c r="K42" s="614"/>
      <c r="L42" s="614"/>
      <c r="M42" s="614"/>
      <c r="N42" s="614"/>
      <c r="O42" s="614"/>
      <c r="P42" s="614"/>
      <c r="Q42" s="614"/>
      <c r="R42" s="614"/>
      <c r="S42" s="614"/>
      <c r="T42" s="614"/>
      <c r="U42" s="614"/>
      <c r="V42" s="614"/>
      <c r="W42" s="614"/>
      <c r="X42" s="614"/>
      <c r="Y42" s="614"/>
      <c r="Z42" s="614"/>
      <c r="AA42" s="614"/>
      <c r="AB42" s="614"/>
      <c r="AC42" s="614"/>
      <c r="AD42" s="614"/>
      <c r="AE42" s="614"/>
      <c r="AF42" s="614"/>
      <c r="AG42" s="614"/>
      <c r="AH42" s="614"/>
      <c r="AI42" s="614"/>
      <c r="AJ42" s="614"/>
      <c r="AK42" s="614"/>
      <c r="AL42" s="614"/>
      <c r="AM42" s="614"/>
      <c r="AN42" s="614"/>
      <c r="AO42" s="614"/>
      <c r="AP42" s="614"/>
      <c r="AQ42" s="614"/>
      <c r="AR42" s="614"/>
      <c r="AS42" s="614"/>
      <c r="AT42" s="614"/>
      <c r="AU42" s="614"/>
      <c r="AV42" s="614"/>
      <c r="AW42" s="614"/>
      <c r="AX42" s="614"/>
      <c r="AY42" s="614"/>
      <c r="AZ42" s="614"/>
      <c r="BA42" s="614"/>
      <c r="BB42" s="614"/>
      <c r="BC42" s="614"/>
      <c r="BD42" s="614"/>
      <c r="BE42" s="614"/>
      <c r="BF42" s="614"/>
      <c r="BG42" s="614"/>
      <c r="BH42" s="614"/>
      <c r="BI42" s="614"/>
      <c r="BJ42" s="614"/>
      <c r="BK42" s="614"/>
      <c r="BL42" s="614"/>
      <c r="BM42" s="614"/>
      <c r="BN42" s="614"/>
      <c r="BO42" s="614"/>
      <c r="BP42" s="614"/>
      <c r="BQ42" s="614"/>
      <c r="BR42" s="614"/>
      <c r="BS42" s="614"/>
      <c r="BT42" s="614"/>
      <c r="BU42" s="614"/>
      <c r="BV42" s="614"/>
      <c r="BW42" s="614"/>
      <c r="BX42" s="614"/>
      <c r="BY42" s="614"/>
      <c r="BZ42" s="614"/>
      <c r="CA42" s="614"/>
    </row>
    <row r="43" spans="1:79" x14ac:dyDescent="0.35">
      <c r="A43" s="42">
        <v>44403</v>
      </c>
      <c r="B43" s="614"/>
      <c r="C43" s="614"/>
      <c r="D43" s="614">
        <v>2</v>
      </c>
      <c r="E43" s="614">
        <v>2</v>
      </c>
      <c r="F43" s="614"/>
      <c r="G43" s="614"/>
      <c r="H43" s="614">
        <v>1</v>
      </c>
      <c r="I43" s="614">
        <v>1</v>
      </c>
      <c r="J43" s="614">
        <v>6</v>
      </c>
      <c r="K43" s="614">
        <v>6</v>
      </c>
      <c r="L43" s="614"/>
      <c r="M43" s="614"/>
      <c r="N43" s="614"/>
      <c r="O43" s="614"/>
      <c r="P43" s="614"/>
      <c r="Q43" s="614"/>
      <c r="R43" s="614"/>
      <c r="S43" s="614"/>
      <c r="T43" s="614"/>
      <c r="U43" s="614"/>
      <c r="V43" s="614"/>
      <c r="W43" s="614"/>
      <c r="X43" s="614"/>
      <c r="Y43" s="614"/>
      <c r="Z43" s="614"/>
      <c r="AA43" s="614"/>
      <c r="AB43" s="614"/>
      <c r="AC43" s="614"/>
      <c r="AD43" s="614"/>
      <c r="AE43" s="614"/>
      <c r="AF43" s="614"/>
      <c r="AG43" s="614"/>
      <c r="AH43" s="614"/>
      <c r="AI43" s="614"/>
      <c r="AJ43" s="614"/>
      <c r="AK43" s="614"/>
      <c r="AL43" s="614"/>
      <c r="AM43" s="614"/>
      <c r="AN43" s="614"/>
      <c r="AO43" s="614"/>
      <c r="AP43" s="614"/>
      <c r="AQ43" s="614"/>
      <c r="AR43" s="614"/>
      <c r="AS43" s="614"/>
      <c r="AT43" s="614"/>
      <c r="AU43" s="614"/>
      <c r="AV43" s="614"/>
      <c r="AW43" s="614"/>
      <c r="AX43" s="614"/>
      <c r="AY43" s="614"/>
      <c r="AZ43" s="614"/>
      <c r="BA43" s="614"/>
      <c r="BB43" s="614"/>
      <c r="BC43" s="614"/>
      <c r="BD43" s="614"/>
      <c r="BE43" s="614"/>
      <c r="BF43" s="614"/>
      <c r="BG43" s="614"/>
      <c r="BH43" s="614"/>
      <c r="BI43" s="614"/>
      <c r="BJ43" s="614"/>
      <c r="BK43" s="614"/>
      <c r="BL43" s="614"/>
      <c r="BM43" s="614"/>
      <c r="BN43" s="614"/>
      <c r="BO43" s="614"/>
      <c r="BP43" s="614"/>
      <c r="BQ43" s="614"/>
      <c r="BR43" s="614"/>
      <c r="BS43" s="614"/>
      <c r="BT43" s="614"/>
      <c r="BU43" s="614"/>
      <c r="BV43" s="614"/>
      <c r="BW43" s="614"/>
      <c r="BX43" s="614"/>
      <c r="BY43" s="614"/>
      <c r="BZ43" s="614">
        <v>9</v>
      </c>
      <c r="CA43" s="614">
        <v>9</v>
      </c>
    </row>
    <row r="44" spans="1:79" x14ac:dyDescent="0.35">
      <c r="A44" s="42">
        <v>44404</v>
      </c>
      <c r="B44" s="614"/>
      <c r="C44" s="614"/>
      <c r="D44" s="614">
        <v>1</v>
      </c>
      <c r="E44" s="614">
        <v>1</v>
      </c>
      <c r="F44" s="614"/>
      <c r="G44" s="614"/>
      <c r="H44" s="614"/>
      <c r="I44" s="614"/>
      <c r="J44" s="614"/>
      <c r="K44" s="614"/>
      <c r="L44" s="614">
        <v>1</v>
      </c>
      <c r="M44" s="614">
        <v>1</v>
      </c>
      <c r="N44" s="614">
        <v>2</v>
      </c>
      <c r="O44" s="614">
        <v>2</v>
      </c>
      <c r="P44" s="614"/>
      <c r="Q44" s="614"/>
      <c r="R44" s="614"/>
      <c r="S44" s="614"/>
      <c r="T44" s="614"/>
      <c r="U44" s="614"/>
      <c r="V44" s="614"/>
      <c r="W44" s="614"/>
      <c r="X44" s="614"/>
      <c r="Y44" s="614"/>
      <c r="Z44" s="614"/>
      <c r="AA44" s="614"/>
      <c r="AB44" s="614"/>
      <c r="AC44" s="614"/>
      <c r="AD44" s="614"/>
      <c r="AE44" s="614"/>
      <c r="AF44" s="614"/>
      <c r="AG44" s="614"/>
      <c r="AH44" s="614"/>
      <c r="AI44" s="614"/>
      <c r="AJ44" s="614"/>
      <c r="AK44" s="614"/>
      <c r="AL44" s="614"/>
      <c r="AM44" s="614"/>
      <c r="AN44" s="614"/>
      <c r="AO44" s="614"/>
      <c r="AP44" s="614"/>
      <c r="AQ44" s="614"/>
      <c r="AR44" s="614"/>
      <c r="AS44" s="614"/>
      <c r="AT44" s="614"/>
      <c r="AU44" s="614"/>
      <c r="AV44" s="614"/>
      <c r="AW44" s="614"/>
      <c r="AX44" s="614"/>
      <c r="AY44" s="614"/>
      <c r="AZ44" s="614"/>
      <c r="BA44" s="614"/>
      <c r="BB44" s="614"/>
      <c r="BC44" s="614"/>
      <c r="BD44" s="614"/>
      <c r="BE44" s="614"/>
      <c r="BF44" s="614"/>
      <c r="BG44" s="614"/>
      <c r="BH44" s="614"/>
      <c r="BI44" s="614"/>
      <c r="BJ44" s="614"/>
      <c r="BK44" s="614"/>
      <c r="BL44" s="614"/>
      <c r="BM44" s="614"/>
      <c r="BN44" s="614"/>
      <c r="BO44" s="614"/>
      <c r="BP44" s="614"/>
      <c r="BQ44" s="614"/>
      <c r="BR44" s="614"/>
      <c r="BS44" s="614"/>
      <c r="BT44" s="614"/>
      <c r="BU44" s="614"/>
      <c r="BV44" s="614"/>
      <c r="BW44" s="614"/>
      <c r="BX44" s="614"/>
      <c r="BY44" s="614"/>
      <c r="BZ44" s="614">
        <v>4</v>
      </c>
      <c r="CA44" s="614">
        <v>4</v>
      </c>
    </row>
    <row r="45" spans="1:79" x14ac:dyDescent="0.35">
      <c r="A45" s="42">
        <v>44405</v>
      </c>
      <c r="B45" s="614"/>
      <c r="C45" s="614"/>
      <c r="D45" s="614"/>
      <c r="E45" s="614"/>
      <c r="F45" s="614"/>
      <c r="G45" s="614"/>
      <c r="H45" s="614"/>
      <c r="I45" s="614"/>
      <c r="J45" s="614"/>
      <c r="K45" s="614"/>
      <c r="L45" s="614"/>
      <c r="M45" s="614"/>
      <c r="N45" s="614"/>
      <c r="O45" s="614"/>
      <c r="P45" s="614">
        <v>6</v>
      </c>
      <c r="Q45" s="614">
        <v>6</v>
      </c>
      <c r="R45" s="614"/>
      <c r="S45" s="614"/>
      <c r="T45" s="614"/>
      <c r="U45" s="614"/>
      <c r="V45" s="614"/>
      <c r="W45" s="614"/>
      <c r="X45" s="614"/>
      <c r="Y45" s="614"/>
      <c r="Z45" s="614"/>
      <c r="AA45" s="614"/>
      <c r="AB45" s="614"/>
      <c r="AC45" s="614"/>
      <c r="AD45" s="614"/>
      <c r="AE45" s="614"/>
      <c r="AF45" s="614"/>
      <c r="AG45" s="614"/>
      <c r="AH45" s="614"/>
      <c r="AI45" s="614"/>
      <c r="AJ45" s="614"/>
      <c r="AK45" s="614"/>
      <c r="AL45" s="614"/>
      <c r="AM45" s="614"/>
      <c r="AN45" s="614"/>
      <c r="AO45" s="614"/>
      <c r="AP45" s="614"/>
      <c r="AQ45" s="614"/>
      <c r="AR45" s="614"/>
      <c r="AS45" s="614"/>
      <c r="AT45" s="614"/>
      <c r="AU45" s="614"/>
      <c r="AV45" s="614"/>
      <c r="AW45" s="614"/>
      <c r="AX45" s="614"/>
      <c r="AY45" s="614"/>
      <c r="AZ45" s="614"/>
      <c r="BA45" s="614"/>
      <c r="BB45" s="614"/>
      <c r="BC45" s="614"/>
      <c r="BD45" s="614"/>
      <c r="BE45" s="614"/>
      <c r="BF45" s="614"/>
      <c r="BG45" s="614"/>
      <c r="BH45" s="614"/>
      <c r="BI45" s="614"/>
      <c r="BJ45" s="614"/>
      <c r="BK45" s="614"/>
      <c r="BL45" s="614"/>
      <c r="BM45" s="614"/>
      <c r="BN45" s="614"/>
      <c r="BO45" s="614"/>
      <c r="BP45" s="614"/>
      <c r="BQ45" s="614"/>
      <c r="BR45" s="614"/>
      <c r="BS45" s="614"/>
      <c r="BT45" s="614"/>
      <c r="BU45" s="614"/>
      <c r="BV45" s="614"/>
      <c r="BW45" s="614"/>
      <c r="BX45" s="614"/>
      <c r="BY45" s="614"/>
      <c r="BZ45" s="614">
        <v>6</v>
      </c>
      <c r="CA45" s="614">
        <v>6</v>
      </c>
    </row>
    <row r="46" spans="1:79" x14ac:dyDescent="0.35">
      <c r="A46" s="42">
        <v>44431</v>
      </c>
      <c r="B46" s="614"/>
      <c r="C46" s="614"/>
      <c r="D46" s="614"/>
      <c r="E46" s="614"/>
      <c r="F46" s="614"/>
      <c r="G46" s="614"/>
      <c r="H46" s="614"/>
      <c r="I46" s="614"/>
      <c r="J46" s="614"/>
      <c r="K46" s="614"/>
      <c r="L46" s="614"/>
      <c r="M46" s="614"/>
      <c r="N46" s="614"/>
      <c r="O46" s="614"/>
      <c r="P46" s="614"/>
      <c r="Q46" s="614"/>
      <c r="R46" s="614"/>
      <c r="S46" s="614"/>
      <c r="T46" s="614">
        <v>2</v>
      </c>
      <c r="U46" s="614">
        <v>2</v>
      </c>
      <c r="V46" s="614"/>
      <c r="W46" s="614"/>
      <c r="X46" s="614"/>
      <c r="Y46" s="614"/>
      <c r="Z46" s="614"/>
      <c r="AA46" s="614"/>
      <c r="AB46" s="614"/>
      <c r="AC46" s="614"/>
      <c r="AD46" s="614"/>
      <c r="AE46" s="614"/>
      <c r="AF46" s="614"/>
      <c r="AG46" s="614"/>
      <c r="AH46" s="614"/>
      <c r="AI46" s="614"/>
      <c r="AJ46" s="614"/>
      <c r="AK46" s="614"/>
      <c r="AL46" s="614"/>
      <c r="AM46" s="614"/>
      <c r="AN46" s="614"/>
      <c r="AO46" s="614"/>
      <c r="AP46" s="614"/>
      <c r="AQ46" s="614"/>
      <c r="AR46" s="614"/>
      <c r="AS46" s="614"/>
      <c r="AT46" s="614"/>
      <c r="AU46" s="614"/>
      <c r="AV46" s="614"/>
      <c r="AW46" s="614"/>
      <c r="AX46" s="614"/>
      <c r="AY46" s="614"/>
      <c r="AZ46" s="614"/>
      <c r="BA46" s="614"/>
      <c r="BB46" s="614"/>
      <c r="BC46" s="614"/>
      <c r="BD46" s="614"/>
      <c r="BE46" s="614"/>
      <c r="BF46" s="614"/>
      <c r="BG46" s="614"/>
      <c r="BH46" s="614"/>
      <c r="BI46" s="614"/>
      <c r="BJ46" s="614"/>
      <c r="BK46" s="614"/>
      <c r="BL46" s="614"/>
      <c r="BM46" s="614"/>
      <c r="BN46" s="614"/>
      <c r="BO46" s="614"/>
      <c r="BP46" s="614"/>
      <c r="BQ46" s="614"/>
      <c r="BR46" s="614"/>
      <c r="BS46" s="614"/>
      <c r="BT46" s="614"/>
      <c r="BU46" s="614"/>
      <c r="BV46" s="614"/>
      <c r="BW46" s="614"/>
      <c r="BX46" s="614"/>
      <c r="BY46" s="614"/>
      <c r="BZ46" s="614">
        <v>2</v>
      </c>
      <c r="CA46" s="614">
        <v>2</v>
      </c>
    </row>
    <row r="47" spans="1:79" x14ac:dyDescent="0.35">
      <c r="A47" s="42">
        <v>44432</v>
      </c>
      <c r="B47" s="614"/>
      <c r="C47" s="614"/>
      <c r="D47" s="614"/>
      <c r="E47" s="614"/>
      <c r="F47" s="614"/>
      <c r="G47" s="614"/>
      <c r="H47" s="614"/>
      <c r="I47" s="614"/>
      <c r="J47" s="614"/>
      <c r="K47" s="614"/>
      <c r="L47" s="614"/>
      <c r="M47" s="614"/>
      <c r="N47" s="614"/>
      <c r="O47" s="614"/>
      <c r="P47" s="614"/>
      <c r="Q47" s="614"/>
      <c r="R47" s="614"/>
      <c r="S47" s="614"/>
      <c r="T47" s="614"/>
      <c r="U47" s="614"/>
      <c r="V47" s="614">
        <v>1</v>
      </c>
      <c r="W47" s="614">
        <v>1</v>
      </c>
      <c r="X47" s="614">
        <v>2</v>
      </c>
      <c r="Y47" s="614">
        <v>2</v>
      </c>
      <c r="Z47" s="614"/>
      <c r="AA47" s="614"/>
      <c r="AB47" s="614"/>
      <c r="AC47" s="614"/>
      <c r="AD47" s="614"/>
      <c r="AE47" s="614"/>
      <c r="AF47" s="614"/>
      <c r="AG47" s="614"/>
      <c r="AH47" s="614"/>
      <c r="AI47" s="614"/>
      <c r="AJ47" s="614"/>
      <c r="AK47" s="614"/>
      <c r="AL47" s="614"/>
      <c r="AM47" s="614"/>
      <c r="AN47" s="614"/>
      <c r="AO47" s="614"/>
      <c r="AP47" s="614"/>
      <c r="AQ47" s="614"/>
      <c r="AR47" s="614"/>
      <c r="AS47" s="614"/>
      <c r="AT47" s="614"/>
      <c r="AU47" s="614"/>
      <c r="AV47" s="614"/>
      <c r="AW47" s="614"/>
      <c r="AX47" s="614"/>
      <c r="AY47" s="614"/>
      <c r="AZ47" s="614"/>
      <c r="BA47" s="614"/>
      <c r="BB47" s="614"/>
      <c r="BC47" s="614"/>
      <c r="BD47" s="614"/>
      <c r="BE47" s="614"/>
      <c r="BF47" s="614"/>
      <c r="BG47" s="614"/>
      <c r="BH47" s="614"/>
      <c r="BI47" s="614"/>
      <c r="BJ47" s="614"/>
      <c r="BK47" s="614"/>
      <c r="BL47" s="614"/>
      <c r="BM47" s="614"/>
      <c r="BN47" s="614"/>
      <c r="BO47" s="614"/>
      <c r="BP47" s="614"/>
      <c r="BQ47" s="614"/>
      <c r="BR47" s="614">
        <v>1</v>
      </c>
      <c r="BS47" s="614">
        <v>1</v>
      </c>
      <c r="BT47" s="614">
        <v>2</v>
      </c>
      <c r="BU47" s="614"/>
      <c r="BV47" s="614"/>
      <c r="BW47" s="614"/>
      <c r="BX47" s="614"/>
      <c r="BY47" s="614"/>
      <c r="BZ47" s="614">
        <v>6</v>
      </c>
      <c r="CA47" s="614">
        <v>4</v>
      </c>
    </row>
    <row r="48" spans="1:79" x14ac:dyDescent="0.35">
      <c r="A48" s="42">
        <v>44433</v>
      </c>
      <c r="B48" s="614"/>
      <c r="C48" s="614"/>
      <c r="D48" s="614"/>
      <c r="E48" s="614"/>
      <c r="F48" s="614"/>
      <c r="G48" s="614"/>
      <c r="H48" s="614"/>
      <c r="I48" s="614"/>
      <c r="J48" s="614"/>
      <c r="K48" s="614"/>
      <c r="L48" s="614"/>
      <c r="M48" s="614"/>
      <c r="N48" s="614"/>
      <c r="O48" s="614"/>
      <c r="P48" s="614"/>
      <c r="Q48" s="614"/>
      <c r="R48" s="614"/>
      <c r="S48" s="614"/>
      <c r="T48" s="614"/>
      <c r="U48" s="614"/>
      <c r="V48" s="614"/>
      <c r="W48" s="614"/>
      <c r="X48" s="614"/>
      <c r="Y48" s="614"/>
      <c r="Z48" s="614"/>
      <c r="AA48" s="614"/>
      <c r="AB48" s="614"/>
      <c r="AC48" s="614"/>
      <c r="AD48" s="614"/>
      <c r="AE48" s="614"/>
      <c r="AF48" s="614"/>
      <c r="AG48" s="614"/>
      <c r="AH48" s="614"/>
      <c r="AI48" s="614"/>
      <c r="AJ48" s="614"/>
      <c r="AK48" s="614"/>
      <c r="AL48" s="614"/>
      <c r="AM48" s="614"/>
      <c r="AN48" s="614"/>
      <c r="AO48" s="614"/>
      <c r="AP48" s="614"/>
      <c r="AQ48" s="614"/>
      <c r="AR48" s="614"/>
      <c r="AS48" s="614"/>
      <c r="AT48" s="614"/>
      <c r="AU48" s="614"/>
      <c r="AV48" s="614"/>
      <c r="AW48" s="614"/>
      <c r="AX48" s="614"/>
      <c r="AY48" s="614"/>
      <c r="AZ48" s="614"/>
      <c r="BA48" s="614"/>
      <c r="BB48" s="614"/>
      <c r="BC48" s="614"/>
      <c r="BD48" s="614"/>
      <c r="BE48" s="614"/>
      <c r="BF48" s="614"/>
      <c r="BG48" s="614"/>
      <c r="BH48" s="614"/>
      <c r="BI48" s="614"/>
      <c r="BJ48" s="614"/>
      <c r="BK48" s="614"/>
      <c r="BL48" s="614"/>
      <c r="BM48" s="614"/>
      <c r="BN48" s="614"/>
      <c r="BO48" s="614"/>
      <c r="BP48" s="614"/>
      <c r="BQ48" s="614"/>
      <c r="BR48" s="614"/>
      <c r="BS48" s="614"/>
      <c r="BT48" s="614">
        <v>1</v>
      </c>
      <c r="BU48" s="614"/>
      <c r="BV48" s="614">
        <v>1</v>
      </c>
      <c r="BW48" s="614">
        <v>1</v>
      </c>
      <c r="BX48" s="614"/>
      <c r="BY48" s="614"/>
      <c r="BZ48" s="614">
        <v>2</v>
      </c>
      <c r="CA48" s="614">
        <v>1</v>
      </c>
    </row>
    <row r="49" spans="1:79" x14ac:dyDescent="0.35">
      <c r="A49" s="42">
        <v>44438</v>
      </c>
      <c r="B49" s="614"/>
      <c r="C49" s="614"/>
      <c r="D49" s="614"/>
      <c r="E49" s="614"/>
      <c r="F49" s="614"/>
      <c r="G49" s="614"/>
      <c r="H49" s="614"/>
      <c r="I49" s="614"/>
      <c r="J49" s="614"/>
      <c r="K49" s="614"/>
      <c r="L49" s="614"/>
      <c r="M49" s="614"/>
      <c r="N49" s="614"/>
      <c r="O49" s="614"/>
      <c r="P49" s="614"/>
      <c r="Q49" s="614"/>
      <c r="R49" s="614"/>
      <c r="S49" s="614"/>
      <c r="T49" s="614"/>
      <c r="U49" s="614"/>
      <c r="V49" s="614"/>
      <c r="W49" s="614"/>
      <c r="X49" s="614"/>
      <c r="Y49" s="614"/>
      <c r="Z49" s="614">
        <v>3</v>
      </c>
      <c r="AA49" s="614">
        <v>3</v>
      </c>
      <c r="AB49" s="614">
        <v>1</v>
      </c>
      <c r="AC49" s="614">
        <v>1</v>
      </c>
      <c r="AD49" s="614"/>
      <c r="AE49" s="614"/>
      <c r="AF49" s="614"/>
      <c r="AG49" s="614"/>
      <c r="AH49" s="614"/>
      <c r="AI49" s="614"/>
      <c r="AJ49" s="614"/>
      <c r="AK49" s="614"/>
      <c r="AL49" s="614"/>
      <c r="AM49" s="614"/>
      <c r="AN49" s="614"/>
      <c r="AO49" s="614"/>
      <c r="AP49" s="614"/>
      <c r="AQ49" s="614"/>
      <c r="AR49" s="614"/>
      <c r="AS49" s="614"/>
      <c r="AT49" s="614"/>
      <c r="AU49" s="614"/>
      <c r="AV49" s="614"/>
      <c r="AW49" s="614"/>
      <c r="AX49" s="614"/>
      <c r="AY49" s="614"/>
      <c r="AZ49" s="614"/>
      <c r="BA49" s="614"/>
      <c r="BB49" s="614"/>
      <c r="BC49" s="614"/>
      <c r="BD49" s="614"/>
      <c r="BE49" s="614"/>
      <c r="BF49" s="614"/>
      <c r="BG49" s="614"/>
      <c r="BH49" s="614"/>
      <c r="BI49" s="614"/>
      <c r="BJ49" s="614"/>
      <c r="BK49" s="614"/>
      <c r="BL49" s="614"/>
      <c r="BM49" s="614"/>
      <c r="BN49" s="614"/>
      <c r="BO49" s="614"/>
      <c r="BP49" s="614"/>
      <c r="BQ49" s="614"/>
      <c r="BR49" s="614"/>
      <c r="BS49" s="614"/>
      <c r="BT49" s="614"/>
      <c r="BU49" s="614"/>
      <c r="BV49" s="614"/>
      <c r="BW49" s="614"/>
      <c r="BX49" s="614"/>
      <c r="BY49" s="614"/>
      <c r="BZ49" s="614">
        <v>4</v>
      </c>
      <c r="CA49" s="614">
        <v>4</v>
      </c>
    </row>
    <row r="50" spans="1:79" x14ac:dyDescent="0.35">
      <c r="A50" s="42">
        <v>44439</v>
      </c>
      <c r="B50" s="614"/>
      <c r="C50" s="614"/>
      <c r="D50" s="614"/>
      <c r="E50" s="614"/>
      <c r="F50" s="614"/>
      <c r="G50" s="614"/>
      <c r="H50" s="614"/>
      <c r="I50" s="614"/>
      <c r="J50" s="614"/>
      <c r="K50" s="614"/>
      <c r="L50" s="614"/>
      <c r="M50" s="614"/>
      <c r="N50" s="614"/>
      <c r="O50" s="614"/>
      <c r="P50" s="614"/>
      <c r="Q50" s="614"/>
      <c r="R50" s="614"/>
      <c r="S50" s="614"/>
      <c r="T50" s="614"/>
      <c r="U50" s="614"/>
      <c r="V50" s="614"/>
      <c r="W50" s="614"/>
      <c r="X50" s="614"/>
      <c r="Y50" s="614"/>
      <c r="Z50" s="614">
        <v>1</v>
      </c>
      <c r="AA50" s="614">
        <v>1</v>
      </c>
      <c r="AB50" s="614">
        <v>1</v>
      </c>
      <c r="AC50" s="614">
        <v>1</v>
      </c>
      <c r="AD50" s="614"/>
      <c r="AE50" s="614"/>
      <c r="AF50" s="614"/>
      <c r="AG50" s="614"/>
      <c r="AH50" s="614"/>
      <c r="AI50" s="614"/>
      <c r="AJ50" s="614"/>
      <c r="AK50" s="614"/>
      <c r="AL50" s="614"/>
      <c r="AM50" s="614"/>
      <c r="AN50" s="614"/>
      <c r="AO50" s="614"/>
      <c r="AP50" s="614"/>
      <c r="AQ50" s="614"/>
      <c r="AR50" s="614"/>
      <c r="AS50" s="614"/>
      <c r="AT50" s="614"/>
      <c r="AU50" s="614"/>
      <c r="AV50" s="614"/>
      <c r="AW50" s="614"/>
      <c r="AX50" s="614"/>
      <c r="AY50" s="614"/>
      <c r="AZ50" s="614"/>
      <c r="BA50" s="614"/>
      <c r="BB50" s="614"/>
      <c r="BC50" s="614"/>
      <c r="BD50" s="614"/>
      <c r="BE50" s="614"/>
      <c r="BF50" s="614"/>
      <c r="BG50" s="614"/>
      <c r="BH50" s="614"/>
      <c r="BI50" s="614"/>
      <c r="BJ50" s="614"/>
      <c r="BK50" s="614"/>
      <c r="BL50" s="614"/>
      <c r="BM50" s="614"/>
      <c r="BN50" s="614"/>
      <c r="BO50" s="614"/>
      <c r="BP50" s="614"/>
      <c r="BQ50" s="614"/>
      <c r="BR50" s="614"/>
      <c r="BS50" s="614"/>
      <c r="BT50" s="614"/>
      <c r="BU50" s="614"/>
      <c r="BV50" s="614"/>
      <c r="BW50" s="614"/>
      <c r="BX50" s="614"/>
      <c r="BY50" s="614"/>
      <c r="BZ50" s="614">
        <v>2</v>
      </c>
      <c r="CA50" s="614">
        <v>2</v>
      </c>
    </row>
    <row r="51" spans="1:79" x14ac:dyDescent="0.35">
      <c r="A51" s="42">
        <v>44452</v>
      </c>
      <c r="B51" s="614"/>
      <c r="C51" s="614"/>
      <c r="D51" s="614"/>
      <c r="E51" s="614"/>
      <c r="F51" s="614"/>
      <c r="G51" s="614"/>
      <c r="H51" s="614"/>
      <c r="I51" s="614"/>
      <c r="J51" s="614"/>
      <c r="K51" s="614"/>
      <c r="L51" s="614"/>
      <c r="M51" s="614"/>
      <c r="N51" s="614"/>
      <c r="O51" s="614"/>
      <c r="P51" s="614"/>
      <c r="Q51" s="614"/>
      <c r="R51" s="614"/>
      <c r="S51" s="614"/>
      <c r="T51" s="614"/>
      <c r="U51" s="614"/>
      <c r="V51" s="614"/>
      <c r="W51" s="614"/>
      <c r="X51" s="614"/>
      <c r="Y51" s="614"/>
      <c r="Z51" s="614"/>
      <c r="AA51" s="614"/>
      <c r="AB51" s="614">
        <v>2</v>
      </c>
      <c r="AC51" s="614">
        <v>1</v>
      </c>
      <c r="AD51" s="614"/>
      <c r="AE51" s="614"/>
      <c r="AF51" s="614"/>
      <c r="AG51" s="614"/>
      <c r="AH51" s="614"/>
      <c r="AI51" s="614"/>
      <c r="AJ51" s="614"/>
      <c r="AK51" s="614"/>
      <c r="AL51" s="614"/>
      <c r="AM51" s="614"/>
      <c r="AN51" s="614"/>
      <c r="AO51" s="614"/>
      <c r="AP51" s="614"/>
      <c r="AQ51" s="614"/>
      <c r="AR51" s="614"/>
      <c r="AS51" s="614"/>
      <c r="AT51" s="614"/>
      <c r="AU51" s="614"/>
      <c r="AV51" s="614"/>
      <c r="AW51" s="614"/>
      <c r="AX51" s="614"/>
      <c r="AY51" s="614"/>
      <c r="AZ51" s="614"/>
      <c r="BA51" s="614"/>
      <c r="BB51" s="614"/>
      <c r="BC51" s="614"/>
      <c r="BD51" s="614"/>
      <c r="BE51" s="614"/>
      <c r="BF51" s="614"/>
      <c r="BG51" s="614"/>
      <c r="BH51" s="614"/>
      <c r="BI51" s="614"/>
      <c r="BJ51" s="614"/>
      <c r="BK51" s="614"/>
      <c r="BL51" s="614"/>
      <c r="BM51" s="614"/>
      <c r="BN51" s="614"/>
      <c r="BO51" s="614"/>
      <c r="BP51" s="614"/>
      <c r="BQ51" s="614"/>
      <c r="BR51" s="614"/>
      <c r="BS51" s="614"/>
      <c r="BT51" s="614"/>
      <c r="BU51" s="614"/>
      <c r="BV51" s="614"/>
      <c r="BW51" s="614"/>
      <c r="BX51" s="614"/>
      <c r="BY51" s="614"/>
      <c r="BZ51" s="614">
        <v>2</v>
      </c>
      <c r="CA51" s="614">
        <v>1</v>
      </c>
    </row>
    <row r="52" spans="1:79" x14ac:dyDescent="0.35">
      <c r="A52" s="42">
        <v>44455</v>
      </c>
      <c r="B52" s="614"/>
      <c r="C52" s="614"/>
      <c r="D52" s="614"/>
      <c r="E52" s="614"/>
      <c r="F52" s="614"/>
      <c r="G52" s="614"/>
      <c r="H52" s="614"/>
      <c r="I52" s="614"/>
      <c r="J52" s="614"/>
      <c r="K52" s="614"/>
      <c r="L52" s="614"/>
      <c r="M52" s="614"/>
      <c r="N52" s="614"/>
      <c r="O52" s="614"/>
      <c r="P52" s="614"/>
      <c r="Q52" s="614"/>
      <c r="R52" s="614"/>
      <c r="S52" s="614"/>
      <c r="T52" s="614"/>
      <c r="U52" s="614"/>
      <c r="V52" s="614"/>
      <c r="W52" s="614"/>
      <c r="X52" s="614"/>
      <c r="Y52" s="614"/>
      <c r="Z52" s="614"/>
      <c r="AA52" s="614"/>
      <c r="AB52" s="614"/>
      <c r="AC52" s="614"/>
      <c r="AD52" s="614">
        <v>3</v>
      </c>
      <c r="AE52" s="614">
        <v>2</v>
      </c>
      <c r="AF52" s="614">
        <v>1</v>
      </c>
      <c r="AG52" s="614">
        <v>1</v>
      </c>
      <c r="AH52" s="614"/>
      <c r="AI52" s="614"/>
      <c r="AJ52" s="614"/>
      <c r="AK52" s="614"/>
      <c r="AL52" s="614"/>
      <c r="AM52" s="614"/>
      <c r="AN52" s="614"/>
      <c r="AO52" s="614"/>
      <c r="AP52" s="614"/>
      <c r="AQ52" s="614"/>
      <c r="AR52" s="614"/>
      <c r="AS52" s="614"/>
      <c r="AT52" s="614"/>
      <c r="AU52" s="614"/>
      <c r="AV52" s="614"/>
      <c r="AW52" s="614"/>
      <c r="AX52" s="614"/>
      <c r="AY52" s="614"/>
      <c r="AZ52" s="614"/>
      <c r="BA52" s="614"/>
      <c r="BB52" s="614"/>
      <c r="BC52" s="614"/>
      <c r="BD52" s="614"/>
      <c r="BE52" s="614"/>
      <c r="BF52" s="614"/>
      <c r="BG52" s="614"/>
      <c r="BH52" s="614"/>
      <c r="BI52" s="614"/>
      <c r="BJ52" s="614"/>
      <c r="BK52" s="614"/>
      <c r="BL52" s="614"/>
      <c r="BM52" s="614"/>
      <c r="BN52" s="614"/>
      <c r="BO52" s="614"/>
      <c r="BP52" s="614"/>
      <c r="BQ52" s="614"/>
      <c r="BR52" s="614"/>
      <c r="BS52" s="614"/>
      <c r="BT52" s="614"/>
      <c r="BU52" s="614"/>
      <c r="BV52" s="614"/>
      <c r="BW52" s="614"/>
      <c r="BX52" s="614"/>
      <c r="BY52" s="614"/>
      <c r="BZ52" s="614">
        <v>4</v>
      </c>
      <c r="CA52" s="614">
        <v>3</v>
      </c>
    </row>
    <row r="53" spans="1:79" x14ac:dyDescent="0.35">
      <c r="A53" s="42">
        <v>44462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614"/>
      <c r="R53" s="614"/>
      <c r="S53" s="614"/>
      <c r="T53" s="614"/>
      <c r="U53" s="614"/>
      <c r="V53" s="614"/>
      <c r="W53" s="614"/>
      <c r="X53" s="614"/>
      <c r="Y53" s="614"/>
      <c r="Z53" s="614"/>
      <c r="AA53" s="614"/>
      <c r="AB53" s="614"/>
      <c r="AC53" s="614"/>
      <c r="AD53" s="614"/>
      <c r="AE53" s="614"/>
      <c r="AF53" s="614"/>
      <c r="AG53" s="614"/>
      <c r="AH53" s="614">
        <v>1</v>
      </c>
      <c r="AI53" s="614">
        <v>1</v>
      </c>
      <c r="AJ53" s="614"/>
      <c r="AK53" s="614"/>
      <c r="AL53" s="614"/>
      <c r="AM53" s="614"/>
      <c r="AN53" s="614"/>
      <c r="AO53" s="614"/>
      <c r="AP53" s="614"/>
      <c r="AQ53" s="614"/>
      <c r="AR53" s="614"/>
      <c r="AS53" s="614"/>
      <c r="AT53" s="614"/>
      <c r="AU53" s="614"/>
      <c r="AV53" s="614"/>
      <c r="AW53" s="614"/>
      <c r="AX53" s="614"/>
      <c r="AY53" s="614"/>
      <c r="AZ53" s="614"/>
      <c r="BA53" s="614"/>
      <c r="BB53" s="614"/>
      <c r="BC53" s="614"/>
      <c r="BD53" s="614"/>
      <c r="BE53" s="614"/>
      <c r="BF53" s="614"/>
      <c r="BG53" s="614"/>
      <c r="BH53" s="614"/>
      <c r="BI53" s="614"/>
      <c r="BJ53" s="614"/>
      <c r="BK53" s="614"/>
      <c r="BL53" s="614"/>
      <c r="BM53" s="614"/>
      <c r="BN53" s="614"/>
      <c r="BO53" s="614"/>
      <c r="BP53" s="614"/>
      <c r="BQ53" s="614"/>
      <c r="BR53" s="614"/>
      <c r="BS53" s="614"/>
      <c r="BT53" s="614"/>
      <c r="BU53" s="614"/>
      <c r="BV53" s="614"/>
      <c r="BW53" s="614"/>
      <c r="BX53" s="614"/>
      <c r="BY53" s="614"/>
      <c r="BZ53" s="614">
        <v>1</v>
      </c>
      <c r="CA53" s="614">
        <v>1</v>
      </c>
    </row>
    <row r="54" spans="1:79" x14ac:dyDescent="0.35">
      <c r="A54" s="42">
        <v>44463</v>
      </c>
      <c r="B54" s="614"/>
      <c r="C54" s="614"/>
      <c r="D54" s="614"/>
      <c r="E54" s="614"/>
      <c r="F54" s="614"/>
      <c r="G54" s="614"/>
      <c r="H54" s="614"/>
      <c r="I54" s="614"/>
      <c r="J54" s="614"/>
      <c r="K54" s="614"/>
      <c r="L54" s="614"/>
      <c r="M54" s="614"/>
      <c r="N54" s="614"/>
      <c r="O54" s="614"/>
      <c r="P54" s="614"/>
      <c r="Q54" s="614"/>
      <c r="R54" s="614"/>
      <c r="S54" s="614"/>
      <c r="T54" s="614"/>
      <c r="U54" s="614"/>
      <c r="V54" s="614"/>
      <c r="W54" s="614"/>
      <c r="X54" s="614"/>
      <c r="Y54" s="614"/>
      <c r="Z54" s="614"/>
      <c r="AA54" s="614"/>
      <c r="AB54" s="614">
        <v>2</v>
      </c>
      <c r="AC54" s="614">
        <v>2</v>
      </c>
      <c r="AD54" s="614"/>
      <c r="AE54" s="614"/>
      <c r="AF54" s="614"/>
      <c r="AG54" s="614"/>
      <c r="AH54" s="614"/>
      <c r="AI54" s="614"/>
      <c r="AJ54" s="614"/>
      <c r="AK54" s="614"/>
      <c r="AL54" s="614"/>
      <c r="AM54" s="614"/>
      <c r="AN54" s="614"/>
      <c r="AO54" s="614"/>
      <c r="AP54" s="614"/>
      <c r="AQ54" s="614"/>
      <c r="AR54" s="614"/>
      <c r="AS54" s="614"/>
      <c r="AT54" s="614"/>
      <c r="AU54" s="614"/>
      <c r="AV54" s="614"/>
      <c r="AW54" s="614"/>
      <c r="AX54" s="614"/>
      <c r="AY54" s="614"/>
      <c r="AZ54" s="614"/>
      <c r="BA54" s="614"/>
      <c r="BB54" s="614"/>
      <c r="BC54" s="614"/>
      <c r="BD54" s="614"/>
      <c r="BE54" s="614"/>
      <c r="BF54" s="614"/>
      <c r="BG54" s="614"/>
      <c r="BH54" s="614"/>
      <c r="BI54" s="614"/>
      <c r="BJ54" s="614"/>
      <c r="BK54" s="614"/>
      <c r="BL54" s="614"/>
      <c r="BM54" s="614"/>
      <c r="BN54" s="614"/>
      <c r="BO54" s="614"/>
      <c r="BP54" s="614"/>
      <c r="BQ54" s="614"/>
      <c r="BR54" s="614"/>
      <c r="BS54" s="614"/>
      <c r="BT54" s="614"/>
      <c r="BU54" s="614"/>
      <c r="BV54" s="614"/>
      <c r="BW54" s="614"/>
      <c r="BX54" s="614"/>
      <c r="BY54" s="614"/>
      <c r="BZ54" s="614">
        <v>2</v>
      </c>
      <c r="CA54" s="614">
        <v>2</v>
      </c>
    </row>
    <row r="55" spans="1:79" x14ac:dyDescent="0.35">
      <c r="A55" s="42">
        <v>44467</v>
      </c>
      <c r="B55" s="614"/>
      <c r="C55" s="614"/>
      <c r="D55" s="614"/>
      <c r="E55" s="614"/>
      <c r="F55" s="614"/>
      <c r="G55" s="614"/>
      <c r="H55" s="614"/>
      <c r="I55" s="614"/>
      <c r="J55" s="614"/>
      <c r="K55" s="614"/>
      <c r="L55" s="614"/>
      <c r="M55" s="614"/>
      <c r="N55" s="614"/>
      <c r="O55" s="614"/>
      <c r="P55" s="614"/>
      <c r="Q55" s="614"/>
      <c r="R55" s="614"/>
      <c r="S55" s="614"/>
      <c r="T55" s="614"/>
      <c r="U55" s="614"/>
      <c r="V55" s="614"/>
      <c r="W55" s="614"/>
      <c r="X55" s="614"/>
      <c r="Y55" s="614"/>
      <c r="Z55" s="614"/>
      <c r="AA55" s="614"/>
      <c r="AB55" s="614"/>
      <c r="AC55" s="614"/>
      <c r="AD55" s="614"/>
      <c r="AE55" s="614"/>
      <c r="AF55" s="614"/>
      <c r="AG55" s="614"/>
      <c r="AH55" s="614"/>
      <c r="AI55" s="614"/>
      <c r="AJ55" s="614">
        <v>1</v>
      </c>
      <c r="AK55" s="614">
        <v>1</v>
      </c>
      <c r="AL55" s="614"/>
      <c r="AM55" s="614"/>
      <c r="AN55" s="614"/>
      <c r="AO55" s="614"/>
      <c r="AP55" s="614"/>
      <c r="AQ55" s="614"/>
      <c r="AR55" s="614"/>
      <c r="AS55" s="614"/>
      <c r="AT55" s="614"/>
      <c r="AU55" s="614"/>
      <c r="AV55" s="614"/>
      <c r="AW55" s="614"/>
      <c r="AX55" s="614"/>
      <c r="AY55" s="614"/>
      <c r="AZ55" s="614"/>
      <c r="BA55" s="614"/>
      <c r="BB55" s="614"/>
      <c r="BC55" s="614"/>
      <c r="BD55" s="614"/>
      <c r="BE55" s="614"/>
      <c r="BF55" s="614"/>
      <c r="BG55" s="614"/>
      <c r="BH55" s="614"/>
      <c r="BI55" s="614"/>
      <c r="BJ55" s="614"/>
      <c r="BK55" s="614"/>
      <c r="BL55" s="614"/>
      <c r="BM55" s="614"/>
      <c r="BN55" s="614"/>
      <c r="BO55" s="614"/>
      <c r="BP55" s="614"/>
      <c r="BQ55" s="614"/>
      <c r="BR55" s="614"/>
      <c r="BS55" s="614"/>
      <c r="BT55" s="614"/>
      <c r="BU55" s="614"/>
      <c r="BV55" s="614"/>
      <c r="BW55" s="614"/>
      <c r="BX55" s="614"/>
      <c r="BY55" s="614"/>
      <c r="BZ55" s="614">
        <v>1</v>
      </c>
      <c r="CA55" s="614">
        <v>1</v>
      </c>
    </row>
    <row r="56" spans="1:79" x14ac:dyDescent="0.35">
      <c r="A56" s="42">
        <v>44468</v>
      </c>
      <c r="B56" s="614"/>
      <c r="C56" s="614"/>
      <c r="D56" s="614"/>
      <c r="E56" s="614"/>
      <c r="F56" s="614"/>
      <c r="G56" s="614"/>
      <c r="H56" s="614"/>
      <c r="I56" s="614"/>
      <c r="J56" s="614"/>
      <c r="K56" s="614"/>
      <c r="L56" s="614"/>
      <c r="M56" s="614"/>
      <c r="N56" s="614"/>
      <c r="O56" s="614"/>
      <c r="P56" s="614"/>
      <c r="Q56" s="614"/>
      <c r="R56" s="614"/>
      <c r="S56" s="614"/>
      <c r="T56" s="614"/>
      <c r="U56" s="614"/>
      <c r="V56" s="614"/>
      <c r="W56" s="614"/>
      <c r="X56" s="614"/>
      <c r="Y56" s="614"/>
      <c r="Z56" s="614"/>
      <c r="AA56" s="614"/>
      <c r="AB56" s="614"/>
      <c r="AC56" s="614"/>
      <c r="AD56" s="614"/>
      <c r="AE56" s="614"/>
      <c r="AF56" s="614"/>
      <c r="AG56" s="614"/>
      <c r="AH56" s="614"/>
      <c r="AI56" s="614"/>
      <c r="AJ56" s="614"/>
      <c r="AK56" s="614"/>
      <c r="AL56" s="614">
        <v>1</v>
      </c>
      <c r="AM56" s="614"/>
      <c r="AN56" s="614"/>
      <c r="AO56" s="614"/>
      <c r="AP56" s="614"/>
      <c r="AQ56" s="614"/>
      <c r="AR56" s="614"/>
      <c r="AS56" s="614"/>
      <c r="AT56" s="614"/>
      <c r="AU56" s="614"/>
      <c r="AV56" s="614"/>
      <c r="AW56" s="614"/>
      <c r="AX56" s="614"/>
      <c r="AY56" s="614"/>
      <c r="AZ56" s="614"/>
      <c r="BA56" s="614"/>
      <c r="BB56" s="614"/>
      <c r="BC56" s="614"/>
      <c r="BD56" s="614"/>
      <c r="BE56" s="614"/>
      <c r="BF56" s="614"/>
      <c r="BG56" s="614"/>
      <c r="BH56" s="614"/>
      <c r="BI56" s="614"/>
      <c r="BJ56" s="614"/>
      <c r="BK56" s="614"/>
      <c r="BL56" s="614"/>
      <c r="BM56" s="614"/>
      <c r="BN56" s="614"/>
      <c r="BO56" s="614"/>
      <c r="BP56" s="614"/>
      <c r="BQ56" s="614"/>
      <c r="BR56" s="614"/>
      <c r="BS56" s="614"/>
      <c r="BT56" s="614"/>
      <c r="BU56" s="614"/>
      <c r="BV56" s="614"/>
      <c r="BW56" s="614"/>
      <c r="BX56" s="614"/>
      <c r="BY56" s="614"/>
      <c r="BZ56" s="614">
        <v>1</v>
      </c>
      <c r="CA56" s="614"/>
    </row>
    <row r="57" spans="1:79" x14ac:dyDescent="0.35">
      <c r="A57" s="42">
        <v>44481</v>
      </c>
      <c r="B57" s="614"/>
      <c r="C57" s="614"/>
      <c r="D57" s="614"/>
      <c r="E57" s="614"/>
      <c r="F57" s="614"/>
      <c r="G57" s="614"/>
      <c r="H57" s="614"/>
      <c r="I57" s="614"/>
      <c r="J57" s="614"/>
      <c r="K57" s="614"/>
      <c r="L57" s="614"/>
      <c r="M57" s="614"/>
      <c r="N57" s="614"/>
      <c r="O57" s="614"/>
      <c r="P57" s="614"/>
      <c r="Q57" s="614"/>
      <c r="R57" s="614"/>
      <c r="S57" s="614"/>
      <c r="T57" s="614"/>
      <c r="U57" s="614"/>
      <c r="V57" s="614"/>
      <c r="W57" s="614"/>
      <c r="X57" s="614"/>
      <c r="Y57" s="614"/>
      <c r="Z57" s="614"/>
      <c r="AA57" s="614"/>
      <c r="AB57" s="614"/>
      <c r="AC57" s="614"/>
      <c r="AD57" s="614"/>
      <c r="AE57" s="614"/>
      <c r="AF57" s="614"/>
      <c r="AG57" s="614"/>
      <c r="AH57" s="614"/>
      <c r="AI57" s="614"/>
      <c r="AJ57" s="614"/>
      <c r="AK57" s="614"/>
      <c r="AL57" s="614"/>
      <c r="AM57" s="614"/>
      <c r="AN57" s="614">
        <v>1</v>
      </c>
      <c r="AO57" s="614">
        <v>1</v>
      </c>
      <c r="AP57" s="614"/>
      <c r="AQ57" s="614"/>
      <c r="AR57" s="614"/>
      <c r="AS57" s="614"/>
      <c r="AT57" s="614"/>
      <c r="AU57" s="614"/>
      <c r="AV57" s="614"/>
      <c r="AW57" s="614"/>
      <c r="AX57" s="614"/>
      <c r="AY57" s="614"/>
      <c r="AZ57" s="614"/>
      <c r="BA57" s="614"/>
      <c r="BB57" s="614"/>
      <c r="BC57" s="614"/>
      <c r="BD57" s="614"/>
      <c r="BE57" s="614"/>
      <c r="BF57" s="614"/>
      <c r="BG57" s="614"/>
      <c r="BH57" s="614"/>
      <c r="BI57" s="614"/>
      <c r="BJ57" s="614"/>
      <c r="BK57" s="614"/>
      <c r="BL57" s="614"/>
      <c r="BM57" s="614"/>
      <c r="BN57" s="614"/>
      <c r="BO57" s="614"/>
      <c r="BP57" s="614"/>
      <c r="BQ57" s="614"/>
      <c r="BR57" s="614"/>
      <c r="BS57" s="614"/>
      <c r="BT57" s="614"/>
      <c r="BU57" s="614"/>
      <c r="BV57" s="614"/>
      <c r="BW57" s="614"/>
      <c r="BX57" s="614"/>
      <c r="BY57" s="614"/>
      <c r="BZ57" s="614">
        <v>1</v>
      </c>
      <c r="CA57" s="614">
        <v>1</v>
      </c>
    </row>
    <row r="58" spans="1:79" x14ac:dyDescent="0.35">
      <c r="A58" s="42">
        <v>44484</v>
      </c>
      <c r="B58" s="614"/>
      <c r="C58" s="614"/>
      <c r="D58" s="614"/>
      <c r="E58" s="614"/>
      <c r="F58" s="614"/>
      <c r="G58" s="614"/>
      <c r="H58" s="614"/>
      <c r="I58" s="614"/>
      <c r="J58" s="614"/>
      <c r="K58" s="614"/>
      <c r="L58" s="614"/>
      <c r="M58" s="614"/>
      <c r="N58" s="614"/>
      <c r="O58" s="614"/>
      <c r="P58" s="614"/>
      <c r="Q58" s="614"/>
      <c r="R58" s="614"/>
      <c r="S58" s="614"/>
      <c r="T58" s="614"/>
      <c r="U58" s="614"/>
      <c r="V58" s="614"/>
      <c r="W58" s="614"/>
      <c r="X58" s="614"/>
      <c r="Y58" s="614"/>
      <c r="Z58" s="614"/>
      <c r="AA58" s="614"/>
      <c r="AB58" s="614"/>
      <c r="AC58" s="614"/>
      <c r="AD58" s="614"/>
      <c r="AE58" s="614"/>
      <c r="AF58" s="614"/>
      <c r="AG58" s="614"/>
      <c r="AH58" s="614"/>
      <c r="AI58" s="614"/>
      <c r="AJ58" s="614"/>
      <c r="AK58" s="614"/>
      <c r="AL58" s="614"/>
      <c r="AM58" s="614"/>
      <c r="AN58" s="614"/>
      <c r="AO58" s="614"/>
      <c r="AP58" s="614">
        <v>1</v>
      </c>
      <c r="AQ58" s="614">
        <v>1</v>
      </c>
      <c r="AR58" s="614"/>
      <c r="AS58" s="614"/>
      <c r="AT58" s="614"/>
      <c r="AU58" s="614"/>
      <c r="AV58" s="614"/>
      <c r="AW58" s="614"/>
      <c r="AX58" s="614"/>
      <c r="AY58" s="614"/>
      <c r="AZ58" s="614"/>
      <c r="BA58" s="614"/>
      <c r="BB58" s="614"/>
      <c r="BC58" s="614"/>
      <c r="BD58" s="614"/>
      <c r="BE58" s="614"/>
      <c r="BF58" s="614"/>
      <c r="BG58" s="614"/>
      <c r="BH58" s="614"/>
      <c r="BI58" s="614"/>
      <c r="BJ58" s="614"/>
      <c r="BK58" s="614"/>
      <c r="BL58" s="614"/>
      <c r="BM58" s="614"/>
      <c r="BN58" s="614"/>
      <c r="BO58" s="614"/>
      <c r="BP58" s="614"/>
      <c r="BQ58" s="614"/>
      <c r="BR58" s="614"/>
      <c r="BS58" s="614"/>
      <c r="BT58" s="614"/>
      <c r="BU58" s="614"/>
      <c r="BV58" s="614"/>
      <c r="BW58" s="614"/>
      <c r="BX58" s="614"/>
      <c r="BY58" s="614"/>
      <c r="BZ58" s="614">
        <v>1</v>
      </c>
      <c r="CA58" s="614">
        <v>1</v>
      </c>
    </row>
    <row r="59" spans="1:79" x14ac:dyDescent="0.35">
      <c r="A59" s="42">
        <v>44487</v>
      </c>
      <c r="B59" s="614"/>
      <c r="C59" s="614"/>
      <c r="D59" s="614"/>
      <c r="E59" s="614"/>
      <c r="F59" s="614"/>
      <c r="G59" s="614"/>
      <c r="H59" s="614"/>
      <c r="I59" s="614"/>
      <c r="J59" s="614"/>
      <c r="K59" s="614"/>
      <c r="L59" s="614"/>
      <c r="M59" s="614"/>
      <c r="N59" s="614"/>
      <c r="O59" s="614"/>
      <c r="P59" s="614"/>
      <c r="Q59" s="614"/>
      <c r="R59" s="614"/>
      <c r="S59" s="614"/>
      <c r="T59" s="614"/>
      <c r="U59" s="614"/>
      <c r="V59" s="614"/>
      <c r="W59" s="614"/>
      <c r="X59" s="614"/>
      <c r="Y59" s="614"/>
      <c r="Z59" s="614"/>
      <c r="AA59" s="614"/>
      <c r="AB59" s="614"/>
      <c r="AC59" s="614"/>
      <c r="AD59" s="614"/>
      <c r="AE59" s="614"/>
      <c r="AF59" s="614"/>
      <c r="AG59" s="614"/>
      <c r="AH59" s="614"/>
      <c r="AI59" s="614"/>
      <c r="AJ59" s="614"/>
      <c r="AK59" s="614"/>
      <c r="AL59" s="614"/>
      <c r="AM59" s="614"/>
      <c r="AN59" s="614">
        <v>1</v>
      </c>
      <c r="AO59" s="614">
        <v>1</v>
      </c>
      <c r="AP59" s="614"/>
      <c r="AQ59" s="614"/>
      <c r="AR59" s="614"/>
      <c r="AS59" s="614"/>
      <c r="AT59" s="614"/>
      <c r="AU59" s="614"/>
      <c r="AV59" s="614"/>
      <c r="AW59" s="614"/>
      <c r="AX59" s="614"/>
      <c r="AY59" s="614"/>
      <c r="AZ59" s="614"/>
      <c r="BA59" s="614"/>
      <c r="BB59" s="614"/>
      <c r="BC59" s="614"/>
      <c r="BD59" s="614"/>
      <c r="BE59" s="614"/>
      <c r="BF59" s="614"/>
      <c r="BG59" s="614"/>
      <c r="BH59" s="614"/>
      <c r="BI59" s="614"/>
      <c r="BJ59" s="614"/>
      <c r="BK59" s="614"/>
      <c r="BL59" s="614"/>
      <c r="BM59" s="614"/>
      <c r="BN59" s="614"/>
      <c r="BO59" s="614"/>
      <c r="BP59" s="614"/>
      <c r="BQ59" s="614"/>
      <c r="BR59" s="614"/>
      <c r="BS59" s="614"/>
      <c r="BT59" s="614"/>
      <c r="BU59" s="614"/>
      <c r="BV59" s="614"/>
      <c r="BW59" s="614"/>
      <c r="BX59" s="614"/>
      <c r="BY59" s="614"/>
      <c r="BZ59" s="614">
        <v>1</v>
      </c>
      <c r="CA59" s="614">
        <v>1</v>
      </c>
    </row>
    <row r="60" spans="1:79" x14ac:dyDescent="0.35">
      <c r="A60" s="42">
        <v>44488</v>
      </c>
      <c r="B60" s="614"/>
      <c r="C60" s="614"/>
      <c r="D60" s="614"/>
      <c r="E60" s="614"/>
      <c r="F60" s="614"/>
      <c r="G60" s="614"/>
      <c r="H60" s="614"/>
      <c r="I60" s="614"/>
      <c r="J60" s="614"/>
      <c r="K60" s="614"/>
      <c r="L60" s="614"/>
      <c r="M60" s="614"/>
      <c r="N60" s="614"/>
      <c r="O60" s="614"/>
      <c r="P60" s="614"/>
      <c r="Q60" s="614"/>
      <c r="R60" s="614"/>
      <c r="S60" s="614"/>
      <c r="T60" s="614"/>
      <c r="U60" s="614"/>
      <c r="V60" s="614"/>
      <c r="W60" s="614"/>
      <c r="X60" s="614"/>
      <c r="Y60" s="614"/>
      <c r="Z60" s="614"/>
      <c r="AA60" s="614"/>
      <c r="AB60" s="614"/>
      <c r="AC60" s="614"/>
      <c r="AD60" s="614"/>
      <c r="AE60" s="614"/>
      <c r="AF60" s="614"/>
      <c r="AG60" s="614"/>
      <c r="AH60" s="614"/>
      <c r="AI60" s="614"/>
      <c r="AJ60" s="614"/>
      <c r="AK60" s="614"/>
      <c r="AL60" s="614"/>
      <c r="AM60" s="614"/>
      <c r="AN60" s="614"/>
      <c r="AO60" s="614"/>
      <c r="AP60" s="614"/>
      <c r="AQ60" s="614"/>
      <c r="AR60" s="614">
        <v>4</v>
      </c>
      <c r="AS60" s="614">
        <v>4</v>
      </c>
      <c r="AT60" s="614">
        <v>1</v>
      </c>
      <c r="AU60" s="614">
        <v>1</v>
      </c>
      <c r="AV60" s="614">
        <v>1</v>
      </c>
      <c r="AW60" s="614">
        <v>1</v>
      </c>
      <c r="AX60" s="614"/>
      <c r="AY60" s="614"/>
      <c r="AZ60" s="614"/>
      <c r="BA60" s="614"/>
      <c r="BB60" s="614"/>
      <c r="BC60" s="614"/>
      <c r="BD60" s="614"/>
      <c r="BE60" s="614"/>
      <c r="BF60" s="614"/>
      <c r="BG60" s="614"/>
      <c r="BH60" s="614"/>
      <c r="BI60" s="614"/>
      <c r="BJ60" s="614"/>
      <c r="BK60" s="614"/>
      <c r="BL60" s="614"/>
      <c r="BM60" s="614"/>
      <c r="BN60" s="614"/>
      <c r="BO60" s="614"/>
      <c r="BP60" s="614"/>
      <c r="BQ60" s="614"/>
      <c r="BR60" s="614"/>
      <c r="BS60" s="614"/>
      <c r="BT60" s="614"/>
      <c r="BU60" s="614"/>
      <c r="BV60" s="614"/>
      <c r="BW60" s="614"/>
      <c r="BX60" s="614"/>
      <c r="BY60" s="614"/>
      <c r="BZ60" s="614">
        <v>6</v>
      </c>
      <c r="CA60" s="614">
        <v>6</v>
      </c>
    </row>
    <row r="61" spans="1:79" x14ac:dyDescent="0.35">
      <c r="A61" s="42">
        <v>44490</v>
      </c>
      <c r="B61" s="614"/>
      <c r="C61" s="614"/>
      <c r="D61" s="614"/>
      <c r="E61" s="614"/>
      <c r="F61" s="614"/>
      <c r="G61" s="614"/>
      <c r="H61" s="614"/>
      <c r="I61" s="614"/>
      <c r="J61" s="614"/>
      <c r="K61" s="614"/>
      <c r="L61" s="614"/>
      <c r="M61" s="614"/>
      <c r="N61" s="614"/>
      <c r="O61" s="614"/>
      <c r="P61" s="614"/>
      <c r="Q61" s="614"/>
      <c r="R61" s="614"/>
      <c r="S61" s="614"/>
      <c r="T61" s="614"/>
      <c r="U61" s="614"/>
      <c r="V61" s="614"/>
      <c r="W61" s="614"/>
      <c r="X61" s="614"/>
      <c r="Y61" s="614"/>
      <c r="Z61" s="614"/>
      <c r="AA61" s="614"/>
      <c r="AB61" s="614"/>
      <c r="AC61" s="614"/>
      <c r="AD61" s="614"/>
      <c r="AE61" s="614"/>
      <c r="AF61" s="614"/>
      <c r="AG61" s="614"/>
      <c r="AH61" s="614"/>
      <c r="AI61" s="614"/>
      <c r="AJ61" s="614"/>
      <c r="AK61" s="614"/>
      <c r="AL61" s="614"/>
      <c r="AM61" s="614"/>
      <c r="AN61" s="614"/>
      <c r="AO61" s="614"/>
      <c r="AP61" s="614">
        <v>1</v>
      </c>
      <c r="AQ61" s="614">
        <v>1</v>
      </c>
      <c r="AR61" s="614"/>
      <c r="AS61" s="614"/>
      <c r="AT61" s="614"/>
      <c r="AU61" s="614"/>
      <c r="AV61" s="614"/>
      <c r="AW61" s="614"/>
      <c r="AX61" s="614"/>
      <c r="AY61" s="614"/>
      <c r="AZ61" s="614"/>
      <c r="BA61" s="614"/>
      <c r="BB61" s="614"/>
      <c r="BC61" s="614"/>
      <c r="BD61" s="614"/>
      <c r="BE61" s="614"/>
      <c r="BF61" s="614"/>
      <c r="BG61" s="614"/>
      <c r="BH61" s="614"/>
      <c r="BI61" s="614"/>
      <c r="BJ61" s="614"/>
      <c r="BK61" s="614"/>
      <c r="BL61" s="614"/>
      <c r="BM61" s="614"/>
      <c r="BN61" s="614"/>
      <c r="BO61" s="614"/>
      <c r="BP61" s="614"/>
      <c r="BQ61" s="614"/>
      <c r="BR61" s="614"/>
      <c r="BS61" s="614"/>
      <c r="BT61" s="614"/>
      <c r="BU61" s="614"/>
      <c r="BV61" s="614"/>
      <c r="BW61" s="614"/>
      <c r="BX61" s="614"/>
      <c r="BY61" s="614"/>
      <c r="BZ61" s="614">
        <v>1</v>
      </c>
      <c r="CA61" s="614">
        <v>1</v>
      </c>
    </row>
    <row r="62" spans="1:79" x14ac:dyDescent="0.35">
      <c r="A62" s="42">
        <v>44496</v>
      </c>
      <c r="B62" s="614"/>
      <c r="C62" s="614"/>
      <c r="D62" s="614"/>
      <c r="E62" s="614"/>
      <c r="F62" s="614"/>
      <c r="G62" s="614"/>
      <c r="H62" s="614"/>
      <c r="I62" s="614"/>
      <c r="J62" s="614"/>
      <c r="K62" s="614"/>
      <c r="L62" s="614"/>
      <c r="M62" s="614"/>
      <c r="N62" s="614"/>
      <c r="O62" s="614"/>
      <c r="P62" s="614"/>
      <c r="Q62" s="614"/>
      <c r="R62" s="614"/>
      <c r="S62" s="614"/>
      <c r="T62" s="614"/>
      <c r="U62" s="614"/>
      <c r="V62" s="614"/>
      <c r="W62" s="614"/>
      <c r="X62" s="614"/>
      <c r="Y62" s="614"/>
      <c r="Z62" s="614"/>
      <c r="AA62" s="614"/>
      <c r="AB62" s="614"/>
      <c r="AC62" s="614"/>
      <c r="AD62" s="614"/>
      <c r="AE62" s="614"/>
      <c r="AF62" s="614"/>
      <c r="AG62" s="614"/>
      <c r="AH62" s="614"/>
      <c r="AI62" s="614"/>
      <c r="AJ62" s="614"/>
      <c r="AK62" s="614"/>
      <c r="AL62" s="614"/>
      <c r="AM62" s="614"/>
      <c r="AN62" s="614"/>
      <c r="AO62" s="614"/>
      <c r="AP62" s="614"/>
      <c r="AQ62" s="614"/>
      <c r="AR62" s="614"/>
      <c r="AS62" s="614"/>
      <c r="AT62" s="614"/>
      <c r="AU62" s="614"/>
      <c r="AV62" s="614"/>
      <c r="AW62" s="614"/>
      <c r="AX62" s="614">
        <v>1</v>
      </c>
      <c r="AY62" s="614">
        <v>1</v>
      </c>
      <c r="AZ62" s="614"/>
      <c r="BA62" s="614"/>
      <c r="BB62" s="614"/>
      <c r="BC62" s="614"/>
      <c r="BD62" s="614"/>
      <c r="BE62" s="614"/>
      <c r="BF62" s="614"/>
      <c r="BG62" s="614"/>
      <c r="BH62" s="614"/>
      <c r="BI62" s="614"/>
      <c r="BJ62" s="614"/>
      <c r="BK62" s="614"/>
      <c r="BL62" s="614">
        <v>1</v>
      </c>
      <c r="BM62" s="614">
        <v>1</v>
      </c>
      <c r="BN62" s="614"/>
      <c r="BO62" s="614"/>
      <c r="BP62" s="614"/>
      <c r="BQ62" s="614"/>
      <c r="BR62" s="614"/>
      <c r="BS62" s="614"/>
      <c r="BT62" s="614"/>
      <c r="BU62" s="614"/>
      <c r="BV62" s="614"/>
      <c r="BW62" s="614"/>
      <c r="BX62" s="614"/>
      <c r="BY62" s="614"/>
      <c r="BZ62" s="614">
        <v>2</v>
      </c>
      <c r="CA62" s="614">
        <v>2</v>
      </c>
    </row>
    <row r="63" spans="1:79" x14ac:dyDescent="0.35">
      <c r="A63" s="42">
        <v>44491</v>
      </c>
      <c r="B63" s="614"/>
      <c r="C63" s="614"/>
      <c r="D63" s="614"/>
      <c r="E63" s="614"/>
      <c r="F63" s="614"/>
      <c r="G63" s="614"/>
      <c r="H63" s="614"/>
      <c r="I63" s="614"/>
      <c r="J63" s="614"/>
      <c r="K63" s="614"/>
      <c r="L63" s="614"/>
      <c r="M63" s="614"/>
      <c r="N63" s="614"/>
      <c r="O63" s="614"/>
      <c r="P63" s="614"/>
      <c r="Q63" s="614"/>
      <c r="R63" s="614"/>
      <c r="S63" s="614"/>
      <c r="T63" s="614"/>
      <c r="U63" s="614"/>
      <c r="V63" s="614"/>
      <c r="W63" s="614"/>
      <c r="X63" s="614"/>
      <c r="Y63" s="614"/>
      <c r="Z63" s="614"/>
      <c r="AA63" s="614"/>
      <c r="AB63" s="614"/>
      <c r="AC63" s="614"/>
      <c r="AD63" s="614"/>
      <c r="AE63" s="614"/>
      <c r="AF63" s="614"/>
      <c r="AG63" s="614"/>
      <c r="AH63" s="614"/>
      <c r="AI63" s="614"/>
      <c r="AJ63" s="614"/>
      <c r="AK63" s="614"/>
      <c r="AL63" s="614"/>
      <c r="AM63" s="614"/>
      <c r="AN63" s="614"/>
      <c r="AO63" s="614"/>
      <c r="AP63" s="614"/>
      <c r="AQ63" s="614"/>
      <c r="AR63" s="614"/>
      <c r="AS63" s="614"/>
      <c r="AT63" s="614"/>
      <c r="AU63" s="614"/>
      <c r="AV63" s="614"/>
      <c r="AW63" s="614"/>
      <c r="AX63" s="614"/>
      <c r="AY63" s="614"/>
      <c r="AZ63" s="614">
        <v>1</v>
      </c>
      <c r="BA63" s="614">
        <v>1</v>
      </c>
      <c r="BB63" s="614"/>
      <c r="BC63" s="614"/>
      <c r="BD63" s="614"/>
      <c r="BE63" s="614"/>
      <c r="BF63" s="614"/>
      <c r="BG63" s="614"/>
      <c r="BH63" s="614"/>
      <c r="BI63" s="614"/>
      <c r="BJ63" s="614"/>
      <c r="BK63" s="614"/>
      <c r="BL63" s="614"/>
      <c r="BM63" s="614"/>
      <c r="BN63" s="614">
        <v>1</v>
      </c>
      <c r="BO63" s="614">
        <v>1</v>
      </c>
      <c r="BP63" s="614"/>
      <c r="BQ63" s="614"/>
      <c r="BR63" s="614"/>
      <c r="BS63" s="614"/>
      <c r="BT63" s="614"/>
      <c r="BU63" s="614"/>
      <c r="BV63" s="614"/>
      <c r="BW63" s="614"/>
      <c r="BX63" s="614"/>
      <c r="BY63" s="614"/>
      <c r="BZ63" s="614">
        <v>2</v>
      </c>
      <c r="CA63" s="614">
        <v>2</v>
      </c>
    </row>
    <row r="64" spans="1:79" x14ac:dyDescent="0.35">
      <c r="A64" s="42">
        <v>44494</v>
      </c>
      <c r="B64" s="614"/>
      <c r="C64" s="614"/>
      <c r="D64" s="614"/>
      <c r="E64" s="614"/>
      <c r="F64" s="614"/>
      <c r="G64" s="614"/>
      <c r="H64" s="614"/>
      <c r="I64" s="614"/>
      <c r="J64" s="614"/>
      <c r="K64" s="614"/>
      <c r="L64" s="614"/>
      <c r="M64" s="614"/>
      <c r="N64" s="614"/>
      <c r="O64" s="614"/>
      <c r="P64" s="614"/>
      <c r="Q64" s="614"/>
      <c r="R64" s="614"/>
      <c r="S64" s="614"/>
      <c r="T64" s="614"/>
      <c r="U64" s="614"/>
      <c r="V64" s="614"/>
      <c r="W64" s="614"/>
      <c r="X64" s="614"/>
      <c r="Y64" s="614"/>
      <c r="Z64" s="614"/>
      <c r="AA64" s="614"/>
      <c r="AB64" s="614"/>
      <c r="AC64" s="614"/>
      <c r="AD64" s="614"/>
      <c r="AE64" s="614"/>
      <c r="AF64" s="614"/>
      <c r="AG64" s="614"/>
      <c r="AH64" s="614"/>
      <c r="AI64" s="614"/>
      <c r="AJ64" s="614"/>
      <c r="AK64" s="614"/>
      <c r="AL64" s="614"/>
      <c r="AM64" s="614"/>
      <c r="AN64" s="614"/>
      <c r="AO64" s="614"/>
      <c r="AP64" s="614">
        <v>1</v>
      </c>
      <c r="AQ64" s="614">
        <v>1</v>
      </c>
      <c r="AR64" s="614"/>
      <c r="AS64" s="614"/>
      <c r="AT64" s="614"/>
      <c r="AU64" s="614"/>
      <c r="AV64" s="614"/>
      <c r="AW64" s="614"/>
      <c r="AX64" s="614"/>
      <c r="AY64" s="614"/>
      <c r="AZ64" s="614"/>
      <c r="BA64" s="614"/>
      <c r="BB64" s="614">
        <v>1</v>
      </c>
      <c r="BC64" s="614">
        <v>1</v>
      </c>
      <c r="BD64" s="614">
        <v>1</v>
      </c>
      <c r="BE64" s="614">
        <v>1</v>
      </c>
      <c r="BF64" s="614"/>
      <c r="BG64" s="614"/>
      <c r="BH64" s="614"/>
      <c r="BI64" s="614"/>
      <c r="BJ64" s="614"/>
      <c r="BK64" s="614"/>
      <c r="BL64" s="614"/>
      <c r="BM64" s="614"/>
      <c r="BN64" s="614"/>
      <c r="BO64" s="614"/>
      <c r="BP64" s="614"/>
      <c r="BQ64" s="614"/>
      <c r="BR64" s="614"/>
      <c r="BS64" s="614"/>
      <c r="BT64" s="614"/>
      <c r="BU64" s="614"/>
      <c r="BV64" s="614"/>
      <c r="BW64" s="614"/>
      <c r="BX64" s="614"/>
      <c r="BY64" s="614"/>
      <c r="BZ64" s="614">
        <v>3</v>
      </c>
      <c r="CA64" s="614">
        <v>3</v>
      </c>
    </row>
    <row r="65" spans="1:79" x14ac:dyDescent="0.35">
      <c r="A65" s="42">
        <v>44503</v>
      </c>
      <c r="B65" s="614"/>
      <c r="C65" s="614"/>
      <c r="D65" s="614"/>
      <c r="E65" s="614"/>
      <c r="F65" s="614"/>
      <c r="G65" s="614"/>
      <c r="H65" s="614"/>
      <c r="I65" s="614"/>
      <c r="J65" s="614"/>
      <c r="K65" s="614"/>
      <c r="L65" s="614"/>
      <c r="M65" s="614"/>
      <c r="N65" s="614"/>
      <c r="O65" s="614"/>
      <c r="P65" s="614"/>
      <c r="Q65" s="614"/>
      <c r="R65" s="614"/>
      <c r="S65" s="614">
        <v>1</v>
      </c>
      <c r="T65" s="614"/>
      <c r="U65" s="614"/>
      <c r="V65" s="614"/>
      <c r="W65" s="614"/>
      <c r="X65" s="614"/>
      <c r="Y65" s="614"/>
      <c r="Z65" s="614"/>
      <c r="AA65" s="614"/>
      <c r="AB65" s="614"/>
      <c r="AC65" s="614"/>
      <c r="AD65" s="614"/>
      <c r="AE65" s="614"/>
      <c r="AF65" s="614"/>
      <c r="AG65" s="614"/>
      <c r="AH65" s="614"/>
      <c r="AI65" s="614"/>
      <c r="AJ65" s="614"/>
      <c r="AK65" s="614"/>
      <c r="AL65" s="614"/>
      <c r="AM65" s="614"/>
      <c r="AN65" s="614"/>
      <c r="AO65" s="614"/>
      <c r="AP65" s="614"/>
      <c r="AQ65" s="614"/>
      <c r="AR65" s="614"/>
      <c r="AS65" s="614"/>
      <c r="AT65" s="614"/>
      <c r="AU65" s="614"/>
      <c r="AV65" s="614"/>
      <c r="AW65" s="614"/>
      <c r="AX65" s="614"/>
      <c r="AY65" s="614"/>
      <c r="AZ65" s="614"/>
      <c r="BA65" s="614"/>
      <c r="BB65" s="614"/>
      <c r="BC65" s="614"/>
      <c r="BD65" s="614"/>
      <c r="BE65" s="614"/>
      <c r="BF65" s="614">
        <v>2</v>
      </c>
      <c r="BG65" s="614">
        <v>2</v>
      </c>
      <c r="BH65" s="614"/>
      <c r="BI65" s="614"/>
      <c r="BJ65" s="614"/>
      <c r="BK65" s="614"/>
      <c r="BL65" s="614">
        <v>1</v>
      </c>
      <c r="BM65" s="614">
        <v>1</v>
      </c>
      <c r="BN65" s="614"/>
      <c r="BO65" s="614"/>
      <c r="BP65" s="614"/>
      <c r="BQ65" s="614"/>
      <c r="BR65" s="614"/>
      <c r="BS65" s="614"/>
      <c r="BT65" s="614"/>
      <c r="BU65" s="614"/>
      <c r="BV65" s="614"/>
      <c r="BW65" s="614"/>
      <c r="BX65" s="614"/>
      <c r="BY65" s="614"/>
      <c r="BZ65" s="614">
        <v>3</v>
      </c>
      <c r="CA65" s="614">
        <v>4</v>
      </c>
    </row>
    <row r="66" spans="1:79" x14ac:dyDescent="0.35">
      <c r="A66" s="42">
        <v>44504</v>
      </c>
      <c r="B66" s="614"/>
      <c r="C66" s="614"/>
      <c r="D66" s="614"/>
      <c r="E66" s="614"/>
      <c r="F66" s="614"/>
      <c r="G66" s="614"/>
      <c r="H66" s="614"/>
      <c r="I66" s="614"/>
      <c r="J66" s="614"/>
      <c r="K66" s="614"/>
      <c r="L66" s="614"/>
      <c r="M66" s="614"/>
      <c r="N66" s="614"/>
      <c r="O66" s="614"/>
      <c r="P66" s="614"/>
      <c r="Q66" s="614"/>
      <c r="R66" s="614"/>
      <c r="S66" s="614"/>
      <c r="T66" s="614"/>
      <c r="U66" s="614"/>
      <c r="V66" s="614"/>
      <c r="W66" s="614"/>
      <c r="X66" s="614"/>
      <c r="Y66" s="614"/>
      <c r="Z66" s="614"/>
      <c r="AA66" s="614"/>
      <c r="AB66" s="614"/>
      <c r="AC66" s="614"/>
      <c r="AD66" s="614"/>
      <c r="AE66" s="614"/>
      <c r="AF66" s="614"/>
      <c r="AG66" s="614"/>
      <c r="AH66" s="614"/>
      <c r="AI66" s="614"/>
      <c r="AJ66" s="614"/>
      <c r="AK66" s="614"/>
      <c r="AL66" s="614"/>
      <c r="AM66" s="614"/>
      <c r="AN66" s="614"/>
      <c r="AO66" s="614"/>
      <c r="AP66" s="614"/>
      <c r="AQ66" s="614"/>
      <c r="AR66" s="614"/>
      <c r="AS66" s="614"/>
      <c r="AT66" s="614"/>
      <c r="AU66" s="614"/>
      <c r="AV66" s="614"/>
      <c r="AW66" s="614"/>
      <c r="AX66" s="614"/>
      <c r="AY66" s="614"/>
      <c r="AZ66" s="614"/>
      <c r="BA66" s="614"/>
      <c r="BB66" s="614"/>
      <c r="BC66" s="614"/>
      <c r="BD66" s="614"/>
      <c r="BE66" s="614"/>
      <c r="BF66" s="614"/>
      <c r="BG66" s="614"/>
      <c r="BH66" s="614">
        <v>1</v>
      </c>
      <c r="BI66" s="614">
        <v>1</v>
      </c>
      <c r="BJ66" s="614"/>
      <c r="BK66" s="614"/>
      <c r="BL66" s="614"/>
      <c r="BM66" s="614"/>
      <c r="BN66" s="614"/>
      <c r="BO66" s="614"/>
      <c r="BP66" s="614">
        <v>1</v>
      </c>
      <c r="BQ66" s="614">
        <v>1</v>
      </c>
      <c r="BR66" s="614"/>
      <c r="BS66" s="614"/>
      <c r="BT66" s="614"/>
      <c r="BU66" s="614"/>
      <c r="BV66" s="614"/>
      <c r="BW66" s="614"/>
      <c r="BX66" s="614"/>
      <c r="BY66" s="614"/>
      <c r="BZ66" s="614">
        <v>2</v>
      </c>
      <c r="CA66" s="614">
        <v>2</v>
      </c>
    </row>
    <row r="67" spans="1:79" x14ac:dyDescent="0.35">
      <c r="A67" s="42">
        <v>44517</v>
      </c>
      <c r="B67" s="614"/>
      <c r="C67" s="614"/>
      <c r="D67" s="614"/>
      <c r="E67" s="614"/>
      <c r="F67" s="614"/>
      <c r="G67" s="614"/>
      <c r="H67" s="614"/>
      <c r="I67" s="614"/>
      <c r="J67" s="614"/>
      <c r="K67" s="614"/>
      <c r="L67" s="614"/>
      <c r="M67" s="614"/>
      <c r="N67" s="614"/>
      <c r="O67" s="614"/>
      <c r="P67" s="614"/>
      <c r="Q67" s="614"/>
      <c r="R67" s="614"/>
      <c r="S67" s="614"/>
      <c r="T67" s="614"/>
      <c r="U67" s="614"/>
      <c r="V67" s="614"/>
      <c r="W67" s="614"/>
      <c r="X67" s="614"/>
      <c r="Y67" s="614"/>
      <c r="Z67" s="614"/>
      <c r="AA67" s="614"/>
      <c r="AB67" s="614"/>
      <c r="AC67" s="614"/>
      <c r="AD67" s="614"/>
      <c r="AE67" s="614"/>
      <c r="AF67" s="614"/>
      <c r="AG67" s="614"/>
      <c r="AH67" s="614"/>
      <c r="AI67" s="614"/>
      <c r="AJ67" s="614"/>
      <c r="AK67" s="614"/>
      <c r="AL67" s="614"/>
      <c r="AM67" s="614"/>
      <c r="AN67" s="614"/>
      <c r="AO67" s="614"/>
      <c r="AP67" s="614"/>
      <c r="AQ67" s="614"/>
      <c r="AR67" s="614"/>
      <c r="AS67" s="614"/>
      <c r="AT67" s="614"/>
      <c r="AU67" s="614"/>
      <c r="AV67" s="614"/>
      <c r="AW67" s="614"/>
      <c r="AX67" s="614"/>
      <c r="AY67" s="614"/>
      <c r="AZ67" s="614"/>
      <c r="BA67" s="614"/>
      <c r="BB67" s="614"/>
      <c r="BC67" s="614"/>
      <c r="BD67" s="614"/>
      <c r="BE67" s="614"/>
      <c r="BF67" s="614"/>
      <c r="BG67" s="614"/>
      <c r="BH67" s="614"/>
      <c r="BI67" s="614"/>
      <c r="BJ67" s="614"/>
      <c r="BK67" s="614"/>
      <c r="BL67" s="614">
        <v>2</v>
      </c>
      <c r="BM67" s="614">
        <v>2</v>
      </c>
      <c r="BN67" s="614"/>
      <c r="BO67" s="614"/>
      <c r="BP67" s="614"/>
      <c r="BQ67" s="614"/>
      <c r="BR67" s="614"/>
      <c r="BS67" s="614"/>
      <c r="BT67" s="614"/>
      <c r="BU67" s="614"/>
      <c r="BV67" s="614"/>
      <c r="BW67" s="614"/>
      <c r="BX67" s="614"/>
      <c r="BY67" s="614"/>
      <c r="BZ67" s="614">
        <v>2</v>
      </c>
      <c r="CA67" s="614">
        <v>2</v>
      </c>
    </row>
    <row r="68" spans="1:79" x14ac:dyDescent="0.35">
      <c r="A68" s="42">
        <v>44498</v>
      </c>
      <c r="B68" s="614"/>
      <c r="C68" s="614"/>
      <c r="D68" s="614"/>
      <c r="E68" s="614"/>
      <c r="F68" s="614"/>
      <c r="G68" s="614"/>
      <c r="H68" s="614"/>
      <c r="I68" s="614"/>
      <c r="J68" s="614"/>
      <c r="K68" s="614"/>
      <c r="L68" s="614"/>
      <c r="M68" s="614"/>
      <c r="N68" s="614"/>
      <c r="O68" s="614"/>
      <c r="P68" s="614"/>
      <c r="Q68" s="614"/>
      <c r="R68" s="614"/>
      <c r="S68" s="614"/>
      <c r="T68" s="614"/>
      <c r="U68" s="614"/>
      <c r="V68" s="614"/>
      <c r="W68" s="614"/>
      <c r="X68" s="614"/>
      <c r="Y68" s="614"/>
      <c r="Z68" s="614"/>
      <c r="AA68" s="614"/>
      <c r="AB68" s="614"/>
      <c r="AC68" s="614"/>
      <c r="AD68" s="614"/>
      <c r="AE68" s="614"/>
      <c r="AF68" s="614"/>
      <c r="AG68" s="614"/>
      <c r="AH68" s="614"/>
      <c r="AI68" s="614"/>
      <c r="AJ68" s="614"/>
      <c r="AK68" s="614"/>
      <c r="AL68" s="614"/>
      <c r="AM68" s="614"/>
      <c r="AN68" s="614"/>
      <c r="AO68" s="614"/>
      <c r="AP68" s="614">
        <v>2</v>
      </c>
      <c r="AQ68" s="614">
        <v>2</v>
      </c>
      <c r="AR68" s="614"/>
      <c r="AS68" s="614"/>
      <c r="AT68" s="614"/>
      <c r="AU68" s="614"/>
      <c r="AV68" s="614"/>
      <c r="AW68" s="614"/>
      <c r="AX68" s="614"/>
      <c r="AY68" s="614"/>
      <c r="AZ68" s="614"/>
      <c r="BA68" s="614"/>
      <c r="BB68" s="614"/>
      <c r="BC68" s="614"/>
      <c r="BD68" s="614"/>
      <c r="BE68" s="614"/>
      <c r="BF68" s="614"/>
      <c r="BG68" s="614"/>
      <c r="BH68" s="614"/>
      <c r="BI68" s="614"/>
      <c r="BJ68" s="614"/>
      <c r="BK68" s="614"/>
      <c r="BL68" s="614"/>
      <c r="BM68" s="614"/>
      <c r="BN68" s="614">
        <v>1</v>
      </c>
      <c r="BO68" s="614">
        <v>1</v>
      </c>
      <c r="BP68" s="614"/>
      <c r="BQ68" s="614"/>
      <c r="BR68" s="614"/>
      <c r="BS68" s="614"/>
      <c r="BT68" s="614"/>
      <c r="BU68" s="614"/>
      <c r="BV68" s="614"/>
      <c r="BW68" s="614"/>
      <c r="BX68" s="614"/>
      <c r="BY68" s="614"/>
      <c r="BZ68" s="614">
        <v>3</v>
      </c>
      <c r="CA68" s="614">
        <v>3</v>
      </c>
    </row>
    <row r="69" spans="1:79" x14ac:dyDescent="0.35">
      <c r="A69" s="42">
        <v>44524</v>
      </c>
      <c r="B69" s="614"/>
      <c r="C69" s="614"/>
      <c r="D69" s="614"/>
      <c r="E69" s="614"/>
      <c r="F69" s="614"/>
      <c r="G69" s="614"/>
      <c r="H69" s="614"/>
      <c r="I69" s="614"/>
      <c r="J69" s="614"/>
      <c r="K69" s="614"/>
      <c r="L69" s="614"/>
      <c r="M69" s="614"/>
      <c r="N69" s="614"/>
      <c r="O69" s="614"/>
      <c r="P69" s="614"/>
      <c r="Q69" s="614"/>
      <c r="R69" s="614"/>
      <c r="S69" s="614"/>
      <c r="T69" s="614"/>
      <c r="U69" s="614"/>
      <c r="V69" s="614"/>
      <c r="W69" s="614"/>
      <c r="X69" s="614"/>
      <c r="Y69" s="614"/>
      <c r="Z69" s="614"/>
      <c r="AA69" s="614"/>
      <c r="AB69" s="614"/>
      <c r="AC69" s="614"/>
      <c r="AD69" s="614"/>
      <c r="AE69" s="614"/>
      <c r="AF69" s="614"/>
      <c r="AG69" s="614"/>
      <c r="AH69" s="614"/>
      <c r="AI69" s="614"/>
      <c r="AJ69" s="614"/>
      <c r="AK69" s="614"/>
      <c r="AL69" s="614"/>
      <c r="AM69" s="614"/>
      <c r="AN69" s="614"/>
      <c r="AO69" s="614"/>
      <c r="AP69" s="614"/>
      <c r="AQ69" s="614"/>
      <c r="AR69" s="614"/>
      <c r="AS69" s="614"/>
      <c r="AT69" s="614"/>
      <c r="AU69" s="614"/>
      <c r="AV69" s="614"/>
      <c r="AW69" s="614"/>
      <c r="AX69" s="614"/>
      <c r="AY69" s="614"/>
      <c r="AZ69" s="614"/>
      <c r="BA69" s="614"/>
      <c r="BB69" s="614"/>
      <c r="BC69" s="614"/>
      <c r="BD69" s="614"/>
      <c r="BE69" s="614"/>
      <c r="BF69" s="614"/>
      <c r="BG69" s="614"/>
      <c r="BH69" s="614"/>
      <c r="BI69" s="614"/>
      <c r="BJ69" s="614"/>
      <c r="BK69" s="614"/>
      <c r="BL69" s="614">
        <v>1</v>
      </c>
      <c r="BM69" s="614">
        <v>1</v>
      </c>
      <c r="BN69" s="614"/>
      <c r="BO69" s="614"/>
      <c r="BP69" s="614"/>
      <c r="BQ69" s="614"/>
      <c r="BR69" s="614"/>
      <c r="BS69" s="614"/>
      <c r="BT69" s="614"/>
      <c r="BU69" s="614"/>
      <c r="BV69" s="614"/>
      <c r="BW69" s="614"/>
      <c r="BX69" s="614"/>
      <c r="BY69" s="614"/>
      <c r="BZ69" s="614">
        <v>1</v>
      </c>
      <c r="CA69" s="614">
        <v>1</v>
      </c>
    </row>
    <row r="70" spans="1:79" x14ac:dyDescent="0.35">
      <c r="A70" s="42">
        <v>44525</v>
      </c>
      <c r="B70" s="614"/>
      <c r="C70" s="614"/>
      <c r="D70" s="614"/>
      <c r="E70" s="614"/>
      <c r="F70" s="614"/>
      <c r="G70" s="614"/>
      <c r="H70" s="614"/>
      <c r="I70" s="614"/>
      <c r="J70" s="614"/>
      <c r="K70" s="614"/>
      <c r="L70" s="614"/>
      <c r="M70" s="614"/>
      <c r="N70" s="614"/>
      <c r="O70" s="614"/>
      <c r="P70" s="614"/>
      <c r="Q70" s="614"/>
      <c r="R70" s="614"/>
      <c r="S70" s="614"/>
      <c r="T70" s="614"/>
      <c r="U70" s="614"/>
      <c r="V70" s="614"/>
      <c r="W70" s="614"/>
      <c r="X70" s="614"/>
      <c r="Y70" s="614"/>
      <c r="Z70" s="614"/>
      <c r="AA70" s="614"/>
      <c r="AB70" s="614"/>
      <c r="AC70" s="614"/>
      <c r="AD70" s="614"/>
      <c r="AE70" s="614"/>
      <c r="AF70" s="614"/>
      <c r="AG70" s="614"/>
      <c r="AH70" s="614"/>
      <c r="AI70" s="614"/>
      <c r="AJ70" s="614"/>
      <c r="AK70" s="614"/>
      <c r="AL70" s="614"/>
      <c r="AM70" s="614"/>
      <c r="AN70" s="614"/>
      <c r="AO70" s="614"/>
      <c r="AP70" s="614"/>
      <c r="AQ70" s="614"/>
      <c r="AR70" s="614"/>
      <c r="AS70" s="614"/>
      <c r="AT70" s="614"/>
      <c r="AU70" s="614"/>
      <c r="AV70" s="614"/>
      <c r="AW70" s="614"/>
      <c r="AX70" s="614"/>
      <c r="AY70" s="614"/>
      <c r="AZ70" s="614"/>
      <c r="BA70" s="614"/>
      <c r="BB70" s="614"/>
      <c r="BC70" s="614"/>
      <c r="BD70" s="614"/>
      <c r="BE70" s="614"/>
      <c r="BF70" s="614"/>
      <c r="BG70" s="614"/>
      <c r="BH70" s="614"/>
      <c r="BI70" s="614"/>
      <c r="BJ70" s="614"/>
      <c r="BK70" s="614"/>
      <c r="BL70" s="614"/>
      <c r="BM70" s="614"/>
      <c r="BN70" s="614"/>
      <c r="BO70" s="614"/>
      <c r="BP70" s="614"/>
      <c r="BQ70" s="614"/>
      <c r="BR70" s="614"/>
      <c r="BS70" s="614"/>
      <c r="BT70" s="614"/>
      <c r="BU70" s="614"/>
      <c r="BV70" s="614"/>
      <c r="BW70" s="614"/>
      <c r="BX70" s="614">
        <v>1</v>
      </c>
      <c r="BY70" s="614">
        <v>1</v>
      </c>
      <c r="BZ70" s="614">
        <v>1</v>
      </c>
      <c r="CA70" s="614">
        <v>1</v>
      </c>
    </row>
    <row r="71" spans="1:79" x14ac:dyDescent="0.35">
      <c r="A71" s="42">
        <v>44529</v>
      </c>
      <c r="B71" s="614"/>
      <c r="C71" s="614"/>
      <c r="D71" s="614"/>
      <c r="E71" s="614"/>
      <c r="F71" s="614"/>
      <c r="G71" s="614"/>
      <c r="H71" s="614"/>
      <c r="I71" s="614"/>
      <c r="J71" s="614"/>
      <c r="K71" s="614"/>
      <c r="L71" s="614"/>
      <c r="M71" s="614"/>
      <c r="N71" s="614"/>
      <c r="O71" s="614"/>
      <c r="P71" s="614"/>
      <c r="Q71" s="614"/>
      <c r="R71" s="614"/>
      <c r="S71" s="614"/>
      <c r="T71" s="614"/>
      <c r="U71" s="614"/>
      <c r="V71" s="614"/>
      <c r="W71" s="614"/>
      <c r="X71" s="614"/>
      <c r="Y71" s="614"/>
      <c r="Z71" s="614"/>
      <c r="AA71" s="614"/>
      <c r="AB71" s="614"/>
      <c r="AC71" s="614"/>
      <c r="AD71" s="614"/>
      <c r="AE71" s="614"/>
      <c r="AF71" s="614"/>
      <c r="AG71" s="614"/>
      <c r="AH71" s="614"/>
      <c r="AI71" s="614"/>
      <c r="AJ71" s="614"/>
      <c r="AK71" s="614"/>
      <c r="AL71" s="614"/>
      <c r="AM71" s="614"/>
      <c r="AN71" s="614"/>
      <c r="AO71" s="614"/>
      <c r="AP71" s="614"/>
      <c r="AQ71" s="614"/>
      <c r="AR71" s="614"/>
      <c r="AS71" s="614"/>
      <c r="AT71" s="614"/>
      <c r="AU71" s="614"/>
      <c r="AV71" s="614"/>
      <c r="AW71" s="614"/>
      <c r="AX71" s="614"/>
      <c r="AY71" s="614"/>
      <c r="AZ71" s="614"/>
      <c r="BA71" s="614"/>
      <c r="BB71" s="614"/>
      <c r="BC71" s="614"/>
      <c r="BD71" s="614"/>
      <c r="BE71" s="614"/>
      <c r="BF71" s="614"/>
      <c r="BG71" s="614"/>
      <c r="BH71" s="614"/>
      <c r="BI71" s="614"/>
      <c r="BJ71" s="614"/>
      <c r="BK71" s="614"/>
      <c r="BL71" s="614"/>
      <c r="BM71" s="614"/>
      <c r="BN71" s="614"/>
      <c r="BO71" s="614"/>
      <c r="BP71" s="614">
        <v>1</v>
      </c>
      <c r="BQ71" s="614">
        <v>1</v>
      </c>
      <c r="BR71" s="614"/>
      <c r="BS71" s="614"/>
      <c r="BT71" s="614"/>
      <c r="BU71" s="614"/>
      <c r="BV71" s="614"/>
      <c r="BW71" s="614"/>
      <c r="BX71" s="614"/>
      <c r="BY71" s="614"/>
      <c r="BZ71" s="614">
        <v>1</v>
      </c>
      <c r="CA71" s="614">
        <v>1</v>
      </c>
    </row>
    <row r="72" spans="1:79" x14ac:dyDescent="0.35">
      <c r="A72" s="42" t="s">
        <v>45</v>
      </c>
      <c r="B72" s="614">
        <v>6</v>
      </c>
      <c r="C72" s="614">
        <v>6</v>
      </c>
      <c r="D72" s="614">
        <v>4</v>
      </c>
      <c r="E72" s="614">
        <v>3</v>
      </c>
      <c r="F72" s="614">
        <v>1</v>
      </c>
      <c r="G72" s="614">
        <v>1</v>
      </c>
      <c r="H72" s="614">
        <v>2</v>
      </c>
      <c r="I72" s="614">
        <v>2</v>
      </c>
      <c r="J72" s="614">
        <v>10</v>
      </c>
      <c r="K72" s="614">
        <v>10</v>
      </c>
      <c r="L72" s="614">
        <v>1</v>
      </c>
      <c r="M72" s="614">
        <v>1</v>
      </c>
      <c r="N72" s="614">
        <v>3</v>
      </c>
      <c r="O72" s="614">
        <v>3</v>
      </c>
      <c r="P72" s="614">
        <v>6</v>
      </c>
      <c r="Q72" s="614">
        <v>6</v>
      </c>
      <c r="R72" s="614"/>
      <c r="S72" s="614">
        <v>1</v>
      </c>
      <c r="T72" s="614">
        <v>2</v>
      </c>
      <c r="U72" s="614">
        <v>2</v>
      </c>
      <c r="V72" s="614">
        <v>1</v>
      </c>
      <c r="W72" s="614">
        <v>1</v>
      </c>
      <c r="X72" s="614">
        <v>2</v>
      </c>
      <c r="Y72" s="614">
        <v>2</v>
      </c>
      <c r="Z72" s="614">
        <v>4</v>
      </c>
      <c r="AA72" s="614">
        <v>4</v>
      </c>
      <c r="AB72" s="614">
        <v>6</v>
      </c>
      <c r="AC72" s="614">
        <v>5</v>
      </c>
      <c r="AD72" s="614">
        <v>3</v>
      </c>
      <c r="AE72" s="614">
        <v>2</v>
      </c>
      <c r="AF72" s="614">
        <v>1</v>
      </c>
      <c r="AG72" s="614">
        <v>1</v>
      </c>
      <c r="AH72" s="614">
        <v>1</v>
      </c>
      <c r="AI72" s="614">
        <v>1</v>
      </c>
      <c r="AJ72" s="614">
        <v>1</v>
      </c>
      <c r="AK72" s="614">
        <v>1</v>
      </c>
      <c r="AL72" s="614">
        <v>1</v>
      </c>
      <c r="AM72" s="614"/>
      <c r="AN72" s="614">
        <v>2</v>
      </c>
      <c r="AO72" s="614">
        <v>2</v>
      </c>
      <c r="AP72" s="614">
        <v>5</v>
      </c>
      <c r="AQ72" s="614">
        <v>5</v>
      </c>
      <c r="AR72" s="614">
        <v>4</v>
      </c>
      <c r="AS72" s="614">
        <v>4</v>
      </c>
      <c r="AT72" s="614">
        <v>1</v>
      </c>
      <c r="AU72" s="614">
        <v>1</v>
      </c>
      <c r="AV72" s="614">
        <v>1</v>
      </c>
      <c r="AW72" s="614">
        <v>1</v>
      </c>
      <c r="AX72" s="614">
        <v>1</v>
      </c>
      <c r="AY72" s="614">
        <v>1</v>
      </c>
      <c r="AZ72" s="614">
        <v>1</v>
      </c>
      <c r="BA72" s="614">
        <v>1</v>
      </c>
      <c r="BB72" s="614">
        <v>1</v>
      </c>
      <c r="BC72" s="614">
        <v>1</v>
      </c>
      <c r="BD72" s="614">
        <v>1</v>
      </c>
      <c r="BE72" s="614">
        <v>1</v>
      </c>
      <c r="BF72" s="614">
        <v>2</v>
      </c>
      <c r="BG72" s="614">
        <v>2</v>
      </c>
      <c r="BH72" s="614">
        <v>1</v>
      </c>
      <c r="BI72" s="614">
        <v>1</v>
      </c>
      <c r="BJ72" s="614">
        <v>1</v>
      </c>
      <c r="BK72" s="614">
        <v>1</v>
      </c>
      <c r="BL72" s="614">
        <v>5</v>
      </c>
      <c r="BM72" s="614">
        <v>5</v>
      </c>
      <c r="BN72" s="614">
        <v>2</v>
      </c>
      <c r="BO72" s="614">
        <v>2</v>
      </c>
      <c r="BP72" s="614">
        <v>2</v>
      </c>
      <c r="BQ72" s="614">
        <v>2</v>
      </c>
      <c r="BR72" s="614">
        <v>1</v>
      </c>
      <c r="BS72" s="614">
        <v>1</v>
      </c>
      <c r="BT72" s="614">
        <v>3</v>
      </c>
      <c r="BU72" s="614"/>
      <c r="BV72" s="614">
        <v>1</v>
      </c>
      <c r="BW72" s="614">
        <v>1</v>
      </c>
      <c r="BX72" s="614">
        <v>1</v>
      </c>
      <c r="BY72" s="614">
        <v>1</v>
      </c>
      <c r="BZ72" s="614">
        <v>91</v>
      </c>
      <c r="CA72" s="614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 x14ac:dyDescent="0.35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 x14ac:dyDescent="0.35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 x14ac:dyDescent="0.35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 x14ac:dyDescent="0.35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 x14ac:dyDescent="0.35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 x14ac:dyDescent="0.35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 x14ac:dyDescent="0.35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 x14ac:dyDescent="0.35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 x14ac:dyDescent="0.35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 x14ac:dyDescent="0.35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 x14ac:dyDescent="0.35">
      <c r="A24" s="85" t="s">
        <v>2271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2271</v>
      </c>
      <c r="B25" s="85" t="s">
        <v>36</v>
      </c>
      <c r="C25" s="86" t="s">
        <v>2268</v>
      </c>
      <c r="M25" s="91">
        <v>1</v>
      </c>
    </row>
    <row r="26" spans="1:13" x14ac:dyDescent="0.35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 x14ac:dyDescent="0.35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2383</v>
      </c>
    </row>
    <row r="38" spans="1:13" x14ac:dyDescent="0.35">
      <c r="B38" s="85">
        <v>2</v>
      </c>
      <c r="C38" s="85" t="s">
        <v>2384</v>
      </c>
    </row>
    <row r="39" spans="1:13" x14ac:dyDescent="0.35">
      <c r="B39" s="85">
        <v>3</v>
      </c>
      <c r="C39" s="85" t="s">
        <v>2385</v>
      </c>
    </row>
    <row r="40" spans="1:13" x14ac:dyDescent="0.35">
      <c r="B40" s="85">
        <v>4</v>
      </c>
      <c r="C40" s="112" t="s">
        <v>2386</v>
      </c>
    </row>
    <row r="41" spans="1:13" x14ac:dyDescent="0.35">
      <c r="B41" s="87"/>
      <c r="C41" s="85" t="s">
        <v>2387</v>
      </c>
    </row>
    <row r="42" spans="1:13" ht="15.75" customHeight="1" x14ac:dyDescent="0.35">
      <c r="B42" s="85" t="s">
        <v>2388</v>
      </c>
      <c r="C42" s="104" t="s">
        <v>2389</v>
      </c>
    </row>
    <row r="43" spans="1:13" ht="15.75" customHeight="1" x14ac:dyDescent="0.35">
      <c r="B43" s="85" t="s">
        <v>983</v>
      </c>
      <c r="C43" s="104" t="s">
        <v>2390</v>
      </c>
    </row>
    <row r="45" spans="1:13" ht="15.75" customHeight="1" x14ac:dyDescent="0.35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統計_意見</vt:lpstr>
      <vt:lpstr>統計表</vt:lpstr>
      <vt:lpstr>統計tmp</vt:lpstr>
      <vt:lpstr>統計_SIT_FT</vt:lpstr>
      <vt:lpstr>業務統計 (原始)</vt:lpstr>
      <vt:lpstr>業務統計</vt:lpstr>
      <vt:lpstr>URS確認</vt:lpstr>
      <vt:lpstr>取消交易</vt:lpstr>
      <vt:lpstr>討論項目</vt:lpstr>
      <vt:lpstr>待辦事項</vt:lpstr>
      <vt:lpstr>後續討論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2022-01-19T05:41:04Z</dcterms:modified>
</cp:coreProperties>
</file>