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officeDocument/2006/relationships/custom-properties" Target="docProps/custom.xml" /><Relationship Id="rId4" Type="http://schemas.openxmlformats.org/package/2006/relationships/metadata/core-properties" Target="docProps/core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workbookPr autoCompressPictures="1"/>
  <bookViews>
    <workbookView tabRatio="600"/>
  </bookViews>
  <sheets>
    <sheet name="main" sheetId="1" r:id="rId3"/>
  </sheets>
</workbook>
</file>

<file path=xl/sharedStrings.xml><?xml version="1.0" encoding="utf-8"?>
<sst xmlns="http://schemas.openxmlformats.org/spreadsheetml/2006/main" count="1434" uniqueCount="1046">
  <si>
    <t xml:space="preserve">分類</t>
  </si>
  <si>
    <t xml:space="preserve">Table 英文名</t>
  </si>
  <si>
    <t xml:space="preserve">Table 中文名</t>
  </si>
  <si>
    <t xml:space="preserve"/>
  </si>
  <si>
    <t xml:space="preserve">最後修改時間</t>
  </si>
  <si>
    <t xml:space="preserve">L1-顧客管理作業</t>
  </si>
  <si>
    <t xml:space="preserve">BankRelationCompany</t>
  </si>
  <si>
    <t xml:space="preserve">金控利害關係人_關係企業資料</t>
  </si>
  <si>
    <t xml:space="preserve">2022年03月25日 17:07:21</t>
  </si>
  <si>
    <t xml:space="preserve">BankRelationFamily</t>
  </si>
  <si>
    <t xml:space="preserve">金控利害關係人_關係人員工之親屬資料</t>
  </si>
  <si>
    <t xml:space="preserve">2021年02月24日 18:56:33</t>
  </si>
  <si>
    <t xml:space="preserve">BankRelationSelf</t>
  </si>
  <si>
    <t xml:space="preserve">金控利害關係人_關係人員工資料</t>
  </si>
  <si>
    <t xml:space="preserve">2021年02月24日 18:56:50</t>
  </si>
  <si>
    <t xml:space="preserve">BankRelationSuspected</t>
  </si>
  <si>
    <t xml:space="preserve">是否為疑似準利害關係人檔</t>
  </si>
  <si>
    <t xml:space="preserve">2021年11月05日 11:16:12</t>
  </si>
  <si>
    <t xml:space="preserve">CustCross</t>
  </si>
  <si>
    <t xml:space="preserve">客戶交互運用檔</t>
  </si>
  <si>
    <t xml:space="preserve">2022年01月20日 10:39:31</t>
  </si>
  <si>
    <t xml:space="preserve">CustFin</t>
  </si>
  <si>
    <t xml:space="preserve">公司戶財務狀況檔</t>
  </si>
  <si>
    <t xml:space="preserve">2020年02月27日 13:59:02</t>
  </si>
  <si>
    <t xml:space="preserve">CustMain</t>
  </si>
  <si>
    <t xml:space="preserve">客戶資料主檔</t>
  </si>
  <si>
    <t xml:space="preserve">2022年03月25日 13:55:20</t>
  </si>
  <si>
    <t xml:space="preserve">CustNotice</t>
  </si>
  <si>
    <t xml:space="preserve">客戶通知設定檔</t>
  </si>
  <si>
    <t xml:space="preserve">2022年03月07日 11:15:35</t>
  </si>
  <si>
    <t xml:space="preserve">CustTelNo</t>
  </si>
  <si>
    <t xml:space="preserve">客戶聯絡電話檔</t>
  </si>
  <si>
    <t xml:space="preserve">2022年01月24日 18:06:58</t>
  </si>
  <si>
    <t xml:space="preserve">FinReportCashFlow</t>
  </si>
  <si>
    <t xml:space="preserve">客戶財務報表.現金流量表</t>
  </si>
  <si>
    <t xml:space="preserve">2021年10月06日 13:34:28</t>
  </si>
  <si>
    <t xml:space="preserve">FinReportDebt</t>
  </si>
  <si>
    <t xml:space="preserve">客戶財務報表.資產負債表</t>
  </si>
  <si>
    <t xml:space="preserve">2021年10月06日 13:34:27</t>
  </si>
  <si>
    <t xml:space="preserve">FinReportProfit</t>
  </si>
  <si>
    <t xml:space="preserve">客戶財務報表.損益表</t>
  </si>
  <si>
    <t xml:space="preserve">2021年12月01日 15:09:21</t>
  </si>
  <si>
    <t xml:space="preserve">FinReportQuality</t>
  </si>
  <si>
    <t xml:space="preserve">客戶財務報表.財報品質</t>
  </si>
  <si>
    <t xml:space="preserve">2022年01月20日 10:19:22</t>
  </si>
  <si>
    <t xml:space="preserve">FinReportRate</t>
  </si>
  <si>
    <t xml:space="preserve">客戶財務報表.財務比率表</t>
  </si>
  <si>
    <t xml:space="preserve">2021年10月06日 13:34:30</t>
  </si>
  <si>
    <t xml:space="preserve">FinReportReview</t>
  </si>
  <si>
    <t xml:space="preserve">客戶財務報表.覆審比率表</t>
  </si>
  <si>
    <t xml:space="preserve">2021年10月17日 17:32:27</t>
  </si>
  <si>
    <t xml:space="preserve">L2-業務作業</t>
  </si>
  <si>
    <t xml:space="preserve">ClBuilding</t>
  </si>
  <si>
    <t xml:space="preserve">擔保品不動產建物檔</t>
  </si>
  <si>
    <t xml:space="preserve">2022年04月21日 13:49:53</t>
  </si>
  <si>
    <t xml:space="preserve">ClBuildingOwner</t>
  </si>
  <si>
    <t xml:space="preserve">擔保品-建物所有權人檔</t>
  </si>
  <si>
    <t xml:space="preserve">2021年08月17日 14:26:59</t>
  </si>
  <si>
    <t xml:space="preserve">ClBuildingPublic</t>
  </si>
  <si>
    <t xml:space="preserve">擔保品-建物公設建號檔</t>
  </si>
  <si>
    <t xml:space="preserve">2021年08月03日 16:07:18</t>
  </si>
  <si>
    <t xml:space="preserve">ClBuildingReason</t>
  </si>
  <si>
    <t xml:space="preserve">擔保品-建物修改原因檔</t>
  </si>
  <si>
    <t xml:space="preserve">2022年02月22日 09:53:51</t>
  </si>
  <si>
    <t xml:space="preserve">ClEva</t>
  </si>
  <si>
    <t xml:space="preserve">擔保品重評資料檔</t>
  </si>
  <si>
    <t xml:space="preserve">2021年10月26日 10:13:38</t>
  </si>
  <si>
    <t xml:space="preserve">ClFac</t>
  </si>
  <si>
    <t xml:space="preserve">擔保品與額度關聯檔</t>
  </si>
  <si>
    <t xml:space="preserve">2022年03月07日 11:30:50</t>
  </si>
  <si>
    <t xml:space="preserve">ClImm</t>
  </si>
  <si>
    <t xml:space="preserve">擔保品不動產檔</t>
  </si>
  <si>
    <t xml:space="preserve">2022年01月20日 10:23:13</t>
  </si>
  <si>
    <t xml:space="preserve">ClImmRankDetail</t>
  </si>
  <si>
    <t xml:space="preserve">擔保品不動產檔設定順位明細檔</t>
  </si>
  <si>
    <t xml:space="preserve">2021年12月16日 15:45:02</t>
  </si>
  <si>
    <t xml:space="preserve">ClLand</t>
  </si>
  <si>
    <t xml:space="preserve">擔保品不動產土地檔</t>
  </si>
  <si>
    <t xml:space="preserve">2021年08月27日 17:43:07</t>
  </si>
  <si>
    <t xml:space="preserve">ClLandOwner</t>
  </si>
  <si>
    <t xml:space="preserve">擔保品-土地所有權人檔</t>
  </si>
  <si>
    <t xml:space="preserve">2022年01月24日 11:33:21</t>
  </si>
  <si>
    <t xml:space="preserve">ClLandReason</t>
  </si>
  <si>
    <t xml:space="preserve">擔保品-土地修改原因檔</t>
  </si>
  <si>
    <t xml:space="preserve">2022年02月22日 17:32:27</t>
  </si>
  <si>
    <t xml:space="preserve">ClMain</t>
  </si>
  <si>
    <t xml:space="preserve">擔保品主檔</t>
  </si>
  <si>
    <t xml:space="preserve">2021年08月10日 15:39:56</t>
  </si>
  <si>
    <t xml:space="preserve">ClMovables</t>
  </si>
  <si>
    <t xml:space="preserve">擔保品動產檔</t>
  </si>
  <si>
    <t xml:space="preserve">2022年01月20日 10:25:35</t>
  </si>
  <si>
    <t xml:space="preserve">ClNoMap</t>
  </si>
  <si>
    <t xml:space="preserve">擔保品編號新舊對照檔</t>
  </si>
  <si>
    <t xml:space="preserve">2022年03月07日 16:11:30</t>
  </si>
  <si>
    <t xml:space="preserve">ClOther</t>
  </si>
  <si>
    <t xml:space="preserve">擔保品其他檔</t>
  </si>
  <si>
    <t xml:space="preserve">2021年08月17日 00:08:33</t>
  </si>
  <si>
    <t xml:space="preserve">ClOtherRights</t>
  </si>
  <si>
    <t xml:space="preserve">擔保品他項權利檔</t>
  </si>
  <si>
    <t xml:space="preserve">2022年01月21日 14:32:13</t>
  </si>
  <si>
    <t xml:space="preserve">ClOwnerRelation</t>
  </si>
  <si>
    <t xml:space="preserve">擔保品所有權人與授信戶關係檔</t>
  </si>
  <si>
    <t xml:space="preserve">2021年09月08日 14:11:26</t>
  </si>
  <si>
    <t xml:space="preserve">ClParking</t>
  </si>
  <si>
    <t xml:space="preserve">擔保品-車位資料檔</t>
  </si>
  <si>
    <t xml:space="preserve">2021年08月12日 15:28:10</t>
  </si>
  <si>
    <t xml:space="preserve">ClParkingType</t>
  </si>
  <si>
    <t xml:space="preserve">擔保品-停車位型式檔</t>
  </si>
  <si>
    <t xml:space="preserve">2021年09月22日 14:58:36</t>
  </si>
  <si>
    <t xml:space="preserve">ClStock</t>
  </si>
  <si>
    <t xml:space="preserve">擔保品股票檔</t>
  </si>
  <si>
    <t xml:space="preserve">2021年09月02日 10:55:04</t>
  </si>
  <si>
    <t xml:space="preserve">CustDataCtrl</t>
  </si>
  <si>
    <t xml:space="preserve">結清戶個資控管檔</t>
  </si>
  <si>
    <t xml:space="preserve">2022年04月01日 15:40:52</t>
  </si>
  <si>
    <t xml:space="preserve">CustRmk</t>
  </si>
  <si>
    <t xml:space="preserve">顧客控管警訊檔</t>
  </si>
  <si>
    <t xml:space="preserve">2022年04月10日 14:25:22</t>
  </si>
  <si>
    <t xml:space="preserve">FacCaseAppl</t>
  </si>
  <si>
    <t xml:space="preserve">案件申請檔</t>
  </si>
  <si>
    <t xml:space="preserve">2022年03月24日 18:36:20</t>
  </si>
  <si>
    <t xml:space="preserve">FacClose</t>
  </si>
  <si>
    <t xml:space="preserve">清償作業檔</t>
  </si>
  <si>
    <t xml:space="preserve">2022年04月22日 10:24:10</t>
  </si>
  <si>
    <t xml:space="preserve">FacMain</t>
  </si>
  <si>
    <t xml:space="preserve">額度主檔</t>
  </si>
  <si>
    <t xml:space="preserve">2022年04月21日 17:16:12</t>
  </si>
  <si>
    <t xml:space="preserve">FacProd</t>
  </si>
  <si>
    <t xml:space="preserve">商品參數主檔</t>
  </si>
  <si>
    <t xml:space="preserve">2022年03月22日 14:05:08</t>
  </si>
  <si>
    <t xml:space="preserve">FacProdAcctFee</t>
  </si>
  <si>
    <t xml:space="preserve">商品參數副檔帳管費</t>
  </si>
  <si>
    <t xml:space="preserve">2021年09月28日 10:57:35</t>
  </si>
  <si>
    <t xml:space="preserve">FacProdPremium</t>
  </si>
  <si>
    <t xml:space="preserve">商品參數副檔年繳保費優惠減碼</t>
  </si>
  <si>
    <t xml:space="preserve">2020年07月15日 10:49:58</t>
  </si>
  <si>
    <t xml:space="preserve">FacProdStepRate</t>
  </si>
  <si>
    <t xml:space="preserve">商品參數副檔階梯式利率</t>
  </si>
  <si>
    <t xml:space="preserve">2022年01月20日 10:37:42</t>
  </si>
  <si>
    <t xml:space="preserve">FacRelation</t>
  </si>
  <si>
    <t xml:space="preserve">交易關係人檔</t>
  </si>
  <si>
    <t xml:space="preserve">2021年08月20日 18:34:40</t>
  </si>
  <si>
    <t xml:space="preserve">FacShareAppl</t>
  </si>
  <si>
    <t xml:space="preserve">共同借款人資料檔</t>
  </si>
  <si>
    <t xml:space="preserve">2021年12月14日 15:58:19</t>
  </si>
  <si>
    <t xml:space="preserve">FacShareLimit</t>
  </si>
  <si>
    <t xml:space="preserve">合併額度控管資料檔</t>
  </si>
  <si>
    <t xml:space="preserve">2021年12月27日 11:55:24</t>
  </si>
  <si>
    <t xml:space="preserve">FacShareRelation</t>
  </si>
  <si>
    <t xml:space="preserve">共同借款人闗係檔</t>
  </si>
  <si>
    <t xml:space="preserve">2021年08月18日 17:53:06</t>
  </si>
  <si>
    <t xml:space="preserve">ForeclosureFee</t>
  </si>
  <si>
    <t xml:space="preserve">法拍費用檔</t>
  </si>
  <si>
    <t xml:space="preserve">2022年01月20日 10:38:18</t>
  </si>
  <si>
    <t xml:space="preserve">ForeclosureFinished</t>
  </si>
  <si>
    <t xml:space="preserve">法拍完成資料檔</t>
  </si>
  <si>
    <t xml:space="preserve">2020年11月04日 10:10:03</t>
  </si>
  <si>
    <t xml:space="preserve">GraceCondition</t>
  </si>
  <si>
    <t xml:space="preserve">寬限條件控管繳息檔</t>
  </si>
  <si>
    <t xml:space="preserve">2021年11月24日 16:18:04</t>
  </si>
  <si>
    <t xml:space="preserve">Guarantor</t>
  </si>
  <si>
    <t xml:space="preserve">保證人檔</t>
  </si>
  <si>
    <t xml:space="preserve">2021年08月20日 18:34:52</t>
  </si>
  <si>
    <t xml:space="preserve">ReltMain</t>
  </si>
  <si>
    <t xml:space="preserve">借款戶關係人/關係企業主檔</t>
  </si>
  <si>
    <t xml:space="preserve">2022年01月20日 10:38:57</t>
  </si>
  <si>
    <t xml:space="preserve">L3-帳務作業</t>
  </si>
  <si>
    <t xml:space="preserve">LoanBook</t>
  </si>
  <si>
    <t xml:space="preserve">放款約定還本檔</t>
  </si>
  <si>
    <t xml:space="preserve">2022年03月03日 15:56:34</t>
  </si>
  <si>
    <t xml:space="preserve">LoanBorMain</t>
  </si>
  <si>
    <t xml:space="preserve">放款主檔</t>
  </si>
  <si>
    <t xml:space="preserve">2022年01月20日 15:56:01</t>
  </si>
  <si>
    <t xml:space="preserve">LoanBorTx</t>
  </si>
  <si>
    <t xml:space="preserve">放款交易內容檔</t>
  </si>
  <si>
    <t xml:space="preserve">2022年04月11日 21:22:15</t>
  </si>
  <si>
    <t xml:space="preserve">LoanCheque</t>
  </si>
  <si>
    <t xml:space="preserve">支票檔</t>
  </si>
  <si>
    <t xml:space="preserve">2022年01月20日 10:44:03</t>
  </si>
  <si>
    <t xml:space="preserve">LoanCustRmk</t>
  </si>
  <si>
    <t xml:space="preserve">帳務備忘錄明細檔</t>
  </si>
  <si>
    <t xml:space="preserve">2022年04月12日 12:12:51</t>
  </si>
  <si>
    <t xml:space="preserve">LoanIntDetail</t>
  </si>
  <si>
    <t xml:space="preserve">計息明細檔</t>
  </si>
  <si>
    <t xml:space="preserve">2022年01月20日 10:44:20</t>
  </si>
  <si>
    <t xml:space="preserve">LoanNotYet</t>
  </si>
  <si>
    <t xml:space="preserve">未齊件管理檔</t>
  </si>
  <si>
    <t xml:space="preserve">2022年01月26日 09:37:17</t>
  </si>
  <si>
    <t xml:space="preserve">LoanOverdue</t>
  </si>
  <si>
    <t xml:space="preserve">催收呆帳檔</t>
  </si>
  <si>
    <t xml:space="preserve">2022年01月20日 10:44:53</t>
  </si>
  <si>
    <t xml:space="preserve">LoanRateChange</t>
  </si>
  <si>
    <t xml:space="preserve">放款利率變動檔</t>
  </si>
  <si>
    <t xml:space="preserve">2022年03月09日 19:44:28</t>
  </si>
  <si>
    <t xml:space="preserve">LoanSynd</t>
  </si>
  <si>
    <t xml:space="preserve">聯貸案訂約檔</t>
  </si>
  <si>
    <t xml:space="preserve">2022年03月15日 16:53:40</t>
  </si>
  <si>
    <t xml:space="preserve">LoanSyndItem</t>
  </si>
  <si>
    <t xml:space="preserve">聯貸案費用檔</t>
  </si>
  <si>
    <t xml:space="preserve">2021年09月24日 14:49:15</t>
  </si>
  <si>
    <t xml:space="preserve">L4-批次作業</t>
  </si>
  <si>
    <t xml:space="preserve">AchAuthLog</t>
  </si>
  <si>
    <t xml:space="preserve">ACH授權記錄檔</t>
  </si>
  <si>
    <t xml:space="preserve">2022年04月21日 18:31:53</t>
  </si>
  <si>
    <t xml:space="preserve">AchAuthLogHistory</t>
  </si>
  <si>
    <t xml:space="preserve">ACH授權記錄歷史檔</t>
  </si>
  <si>
    <t xml:space="preserve">2022年04月13日 18:57:51</t>
  </si>
  <si>
    <t xml:space="preserve">AchDeductMedia</t>
  </si>
  <si>
    <t xml:space="preserve">ACH扣款媒體檔</t>
  </si>
  <si>
    <t xml:space="preserve">2022年03月23日 17:25:59</t>
  </si>
  <si>
    <t xml:space="preserve">BankAuthAct</t>
  </si>
  <si>
    <t xml:space="preserve">銀扣授權帳號檔</t>
  </si>
  <si>
    <t xml:space="preserve">2022年04月21日 20:31:22</t>
  </si>
  <si>
    <t xml:space="preserve">BankDeductDtl</t>
  </si>
  <si>
    <t xml:space="preserve">銀行扣款明細檔</t>
  </si>
  <si>
    <t xml:space="preserve">2022年03月28日 13:59:03</t>
  </si>
  <si>
    <t xml:space="preserve">BankRemit</t>
  </si>
  <si>
    <t xml:space="preserve">撥款匯款檔</t>
  </si>
  <si>
    <t xml:space="preserve">2022年04月06日 17:10:59</t>
  </si>
  <si>
    <t xml:space="preserve">BankRmtf</t>
  </si>
  <si>
    <t xml:space="preserve">匯款轉帳檔</t>
  </si>
  <si>
    <t xml:space="preserve">2022年01月20日 10:59:49</t>
  </si>
  <si>
    <t xml:space="preserve">BatxCheque</t>
  </si>
  <si>
    <t xml:space="preserve">支票兌現檔</t>
  </si>
  <si>
    <t xml:space="preserve">2022年01月20日 11:00:17</t>
  </si>
  <si>
    <t xml:space="preserve">BatxDetail</t>
  </si>
  <si>
    <t xml:space="preserve">整批入帳明細檔</t>
  </si>
  <si>
    <t xml:space="preserve">2022年03月02日 10:59:07</t>
  </si>
  <si>
    <t xml:space="preserve">BatxHead</t>
  </si>
  <si>
    <t xml:space="preserve">整批入帳總數檔</t>
  </si>
  <si>
    <t xml:space="preserve">2022年01月20日 11:00:42</t>
  </si>
  <si>
    <t xml:space="preserve">BatxOthers</t>
  </si>
  <si>
    <t xml:space="preserve">其他還款來源檔</t>
  </si>
  <si>
    <t xml:space="preserve">2022年01月20日 11:00:58</t>
  </si>
  <si>
    <t xml:space="preserve">BatxRateChange</t>
  </si>
  <si>
    <t xml:space="preserve">整批利率調整檔</t>
  </si>
  <si>
    <t xml:space="preserve">2022年03月14日 19:44:41</t>
  </si>
  <si>
    <t xml:space="preserve">EmpDeductDtl</t>
  </si>
  <si>
    <t xml:space="preserve">員工扣薪明細檔</t>
  </si>
  <si>
    <t xml:space="preserve">2022年03月30日 15:14:07</t>
  </si>
  <si>
    <t xml:space="preserve">EmpDeductMedia</t>
  </si>
  <si>
    <t xml:space="preserve">員工扣薪媒體檔</t>
  </si>
  <si>
    <t xml:space="preserve">2022年04月06日 11:13:49</t>
  </si>
  <si>
    <t xml:space="preserve">EmpDeductSchedule</t>
  </si>
  <si>
    <t xml:space="preserve">員工扣薪日程表</t>
  </si>
  <si>
    <t xml:space="preserve">2022年03月30日 11:25:22</t>
  </si>
  <si>
    <t xml:space="preserve">InsuComm</t>
  </si>
  <si>
    <t xml:space="preserve">火險佣金檔</t>
  </si>
  <si>
    <t xml:space="preserve">2022年04月14日 16:39:08</t>
  </si>
  <si>
    <t xml:space="preserve">InsuOrignal</t>
  </si>
  <si>
    <t xml:space="preserve">火險初保檔</t>
  </si>
  <si>
    <t xml:space="preserve">2022年04月12日 17:31:30</t>
  </si>
  <si>
    <t xml:space="preserve">InsuRenew</t>
  </si>
  <si>
    <t xml:space="preserve">火險單續保檔</t>
  </si>
  <si>
    <t xml:space="preserve">2022年03月23日 11:28:43</t>
  </si>
  <si>
    <t xml:space="preserve">InsuRenewMediaTemp</t>
  </si>
  <si>
    <t xml:space="preserve">火險詢價媒體檔</t>
  </si>
  <si>
    <t xml:space="preserve">2022年04月11日 16:11:49</t>
  </si>
  <si>
    <t xml:space="preserve">PostAuthLog</t>
  </si>
  <si>
    <t xml:space="preserve">郵局授權記錄檔</t>
  </si>
  <si>
    <t xml:space="preserve">2022年04月21日 20:36:43</t>
  </si>
  <si>
    <t xml:space="preserve">PostAuthLogHistory</t>
  </si>
  <si>
    <t xml:space="preserve">郵局授權記錄歷史檔</t>
  </si>
  <si>
    <t xml:space="preserve">2022年03月24日 13:59:24</t>
  </si>
  <si>
    <t xml:space="preserve">PostDeductMedia</t>
  </si>
  <si>
    <t xml:space="preserve">郵局扣款媒體檔</t>
  </si>
  <si>
    <t xml:space="preserve">2022年03月08日 14:41:06</t>
  </si>
  <si>
    <t xml:space="preserve">RepayActChangeLog</t>
  </si>
  <si>
    <t xml:space="preserve">還款帳號變更(含還款方式)紀錄檔</t>
  </si>
  <si>
    <t xml:space="preserve">2022年03月11日 11:23:55</t>
  </si>
  <si>
    <t xml:space="preserve">L5-管理性作業</t>
  </si>
  <si>
    <t xml:space="preserve">CollLaw</t>
  </si>
  <si>
    <t xml:space="preserve">法催紀錄法務進度檔</t>
  </si>
  <si>
    <t xml:space="preserve">2022年01月20日 11:19:19</t>
  </si>
  <si>
    <t xml:space="preserve">CollLetter</t>
  </si>
  <si>
    <t xml:space="preserve">法催紀錄函催檔</t>
  </si>
  <si>
    <t xml:space="preserve">2021年10月22日 15:07:42</t>
  </si>
  <si>
    <t xml:space="preserve">CollList</t>
  </si>
  <si>
    <t xml:space="preserve">法催紀錄清單檔</t>
  </si>
  <si>
    <t xml:space="preserve">2022年02月14日 18:02:31</t>
  </si>
  <si>
    <t xml:space="preserve">CollListTmp</t>
  </si>
  <si>
    <t xml:space="preserve">法催紀錄清單暫存檔</t>
  </si>
  <si>
    <t xml:space="preserve">2020年07月30日 14:07:52</t>
  </si>
  <si>
    <t xml:space="preserve">CollMeet</t>
  </si>
  <si>
    <t xml:space="preserve">法催紀錄面催檔</t>
  </si>
  <si>
    <t xml:space="preserve">2022年03月01日 15:49:05</t>
  </si>
  <si>
    <t xml:space="preserve">CollRemind</t>
  </si>
  <si>
    <t xml:space="preserve">法催紀錄提醒事項檔</t>
  </si>
  <si>
    <t xml:space="preserve">2022年01月20日 11:20:23</t>
  </si>
  <si>
    <t xml:space="preserve">CollTel</t>
  </si>
  <si>
    <t xml:space="preserve">法催紀錄電催檔</t>
  </si>
  <si>
    <t xml:space="preserve">2022年03月03日 14:49:40</t>
  </si>
  <si>
    <t xml:space="preserve">HlAreaData</t>
  </si>
  <si>
    <t xml:space="preserve">區域資料主檔 </t>
  </si>
  <si>
    <t xml:space="preserve">2021年11月17日 17:41:15</t>
  </si>
  <si>
    <t xml:space="preserve">HlAreaLnYg6Pt</t>
  </si>
  <si>
    <t xml:space="preserve">區域中心房貸專員業績統計</t>
  </si>
  <si>
    <t xml:space="preserve">2022年01月10日 14:20:01</t>
  </si>
  <si>
    <t xml:space="preserve">HlCusData</t>
  </si>
  <si>
    <t xml:space="preserve">借款人資料</t>
  </si>
  <si>
    <t xml:space="preserve">2021年11月10日 14:05:51</t>
  </si>
  <si>
    <t xml:space="preserve">HlEmpLnYg5Pt</t>
  </si>
  <si>
    <t xml:space="preserve">房貨專員目標檔案</t>
  </si>
  <si>
    <t xml:space="preserve">2022年01月06日 18:03:10</t>
  </si>
  <si>
    <t xml:space="preserve">HlThreeDetail</t>
  </si>
  <si>
    <t xml:space="preserve">介紹人業績明細檔</t>
  </si>
  <si>
    <t xml:space="preserve">2022年04月21日 15:05:37</t>
  </si>
  <si>
    <t xml:space="preserve">HlThreeLaqhcp</t>
  </si>
  <si>
    <t xml:space="preserve">單位、區部、部室業績累計檔</t>
  </si>
  <si>
    <t xml:space="preserve">2022年01月12日 11:54:32</t>
  </si>
  <si>
    <t xml:space="preserve">InnDocRecord</t>
  </si>
  <si>
    <t xml:space="preserve">檔案借閱檔</t>
  </si>
  <si>
    <t xml:space="preserve">2022年01月20日 11:21:28</t>
  </si>
  <si>
    <t xml:space="preserve">InnFundApl</t>
  </si>
  <si>
    <t xml:space="preserve">資金運用概況檔</t>
  </si>
  <si>
    <t xml:space="preserve">2021年02月22日 13:32:53</t>
  </si>
  <si>
    <t xml:space="preserve">InnLoanMeeting</t>
  </si>
  <si>
    <t xml:space="preserve">放審會記錄檔</t>
  </si>
  <si>
    <t xml:space="preserve">2021年06月28日 11:35:40</t>
  </si>
  <si>
    <t xml:space="preserve">InnReCheck</t>
  </si>
  <si>
    <t xml:space="preserve">覆審案件明細檔</t>
  </si>
  <si>
    <t xml:space="preserve">2022年01月20日 11:22:18</t>
  </si>
  <si>
    <t xml:space="preserve">JcicAtomDetail</t>
  </si>
  <si>
    <t xml:space="preserve">債務匯入資料功能明細檔</t>
  </si>
  <si>
    <t xml:space="preserve">2021年01月04日 17:23:04</t>
  </si>
  <si>
    <t xml:space="preserve">JcicAtomMain</t>
  </si>
  <si>
    <t xml:space="preserve">債務匯入資料功能主檔</t>
  </si>
  <si>
    <t xml:space="preserve">2021年01月04日 17:01:12</t>
  </si>
  <si>
    <t xml:space="preserve">NegAppr</t>
  </si>
  <si>
    <t xml:space="preserve">撥付日期設定</t>
  </si>
  <si>
    <t xml:space="preserve">2021年09月08日 14:14:35</t>
  </si>
  <si>
    <t xml:space="preserve">NegAppr01</t>
  </si>
  <si>
    <t xml:space="preserve">最大債權撥付資料檔</t>
  </si>
  <si>
    <t xml:space="preserve">2021年10月05日 11:38:26</t>
  </si>
  <si>
    <t xml:space="preserve">NegAppr02</t>
  </si>
  <si>
    <t xml:space="preserve">一般債權撥付資料檔</t>
  </si>
  <si>
    <t xml:space="preserve">2021年10月06日 15:15:41</t>
  </si>
  <si>
    <t xml:space="preserve">NegFinAcct</t>
  </si>
  <si>
    <t xml:space="preserve">債務協商債權機構帳戶檔</t>
  </si>
  <si>
    <t xml:space="preserve">2021年06月21日 13:01:23</t>
  </si>
  <si>
    <t xml:space="preserve">NegFinShare</t>
  </si>
  <si>
    <t xml:space="preserve">債務協商債權分攤檔</t>
  </si>
  <si>
    <t xml:space="preserve">2021年09月08日 15:03:18</t>
  </si>
  <si>
    <t xml:space="preserve">NegFinShareLog</t>
  </si>
  <si>
    <t xml:space="preserve">債務協商債權分攤檔歷程檔</t>
  </si>
  <si>
    <t xml:space="preserve">2021年09月08日 14:58:09</t>
  </si>
  <si>
    <t xml:space="preserve">NegMain</t>
  </si>
  <si>
    <t xml:space="preserve">債務協商案件主檔</t>
  </si>
  <si>
    <t xml:space="preserve">2022年01月20日 11:24:01</t>
  </si>
  <si>
    <t xml:space="preserve">NegQueryCust</t>
  </si>
  <si>
    <t xml:space="preserve">債協客戶請求資料</t>
  </si>
  <si>
    <t xml:space="preserve">2022年01月24日 11:38:22</t>
  </si>
  <si>
    <t xml:space="preserve">NegTrans</t>
  </si>
  <si>
    <t xml:space="preserve">債務協商交易檔</t>
  </si>
  <si>
    <t xml:space="preserve">2021年10月11日 16:33:30</t>
  </si>
  <si>
    <t xml:space="preserve">PfBsDetail</t>
  </si>
  <si>
    <t xml:space="preserve">房貸專員業績明細檔</t>
  </si>
  <si>
    <t xml:space="preserve">2022年01月20日 11:26:55</t>
  </si>
  <si>
    <t xml:space="preserve">PfBsDetailAdjust</t>
  </si>
  <si>
    <t xml:space="preserve">房貸專員業績調整檔</t>
  </si>
  <si>
    <t xml:space="preserve">2021年12月16日 15:21:13</t>
  </si>
  <si>
    <t xml:space="preserve">PfBsOfficer</t>
  </si>
  <si>
    <t xml:space="preserve">房貸專員業績目標檔</t>
  </si>
  <si>
    <t xml:space="preserve">2021年07月28日 14:07:10</t>
  </si>
  <si>
    <t xml:space="preserve">PfCoOfficer</t>
  </si>
  <si>
    <t xml:space="preserve">協辦人員等級檔</t>
  </si>
  <si>
    <t xml:space="preserve">2022年01月20日 11:27:22</t>
  </si>
  <si>
    <t xml:space="preserve">PfCoOfficerLog</t>
  </si>
  <si>
    <t xml:space="preserve">協辦人員等級歷程檔</t>
  </si>
  <si>
    <t xml:space="preserve">2021年09月27日 13:48:53</t>
  </si>
  <si>
    <t xml:space="preserve">PfDeparment</t>
  </si>
  <si>
    <t xml:space="preserve">單位、區部、部室業績目標檔</t>
  </si>
  <si>
    <t xml:space="preserve">2022年01月11日 18:27:15</t>
  </si>
  <si>
    <t xml:space="preserve">PfDetail</t>
  </si>
  <si>
    <t xml:space="preserve">業績計算明細檔</t>
  </si>
  <si>
    <t xml:space="preserve">2022年04月12日 12:42:34</t>
  </si>
  <si>
    <t xml:space="preserve">PfInsCheck</t>
  </si>
  <si>
    <t xml:space="preserve">房貸獎勵保費檢核檔</t>
  </si>
  <si>
    <t xml:space="preserve">2022年01月20日 11:28:25</t>
  </si>
  <si>
    <t xml:space="preserve">PfIntranetAdjust</t>
  </si>
  <si>
    <t xml:space="preserve">內網報表業績調整檔</t>
  </si>
  <si>
    <t xml:space="preserve">2022年01月20日 11:28:43</t>
  </si>
  <si>
    <t xml:space="preserve">PfItDetail</t>
  </si>
  <si>
    <t xml:space="preserve">2022年01月20日 11:29:25</t>
  </si>
  <si>
    <t xml:space="preserve">PfItDetailAdjust</t>
  </si>
  <si>
    <t xml:space="preserve">介紹人業績調整檔</t>
  </si>
  <si>
    <t xml:space="preserve">2022年01月03日 12:14:54</t>
  </si>
  <si>
    <t xml:space="preserve">PfReward</t>
  </si>
  <si>
    <t xml:space="preserve">介紹、協辦獎金明細檔</t>
  </si>
  <si>
    <t xml:space="preserve">2022年01月20日 11:30:02</t>
  </si>
  <si>
    <t xml:space="preserve">PfRewardMedia</t>
  </si>
  <si>
    <t xml:space="preserve">獎金媒體發放檔</t>
  </si>
  <si>
    <t xml:space="preserve">2021年12月02日 16:50:40</t>
  </si>
  <si>
    <t xml:space="preserve">PfSpecParms</t>
  </si>
  <si>
    <t xml:space="preserve">業績計算特殊參數設定檔</t>
  </si>
  <si>
    <t xml:space="preserve">2021年06月25日 17:38:13</t>
  </si>
  <si>
    <t xml:space="preserve">SpecInnReCheck</t>
  </si>
  <si>
    <t xml:space="preserve">指定覆審名單檔</t>
  </si>
  <si>
    <t xml:space="preserve">2022年01月20日 11:30:34</t>
  </si>
  <si>
    <t xml:space="preserve">L6-共同作業</t>
  </si>
  <si>
    <t xml:space="preserve">AcAcctCheck</t>
  </si>
  <si>
    <t xml:space="preserve">會計業務檢核檔</t>
  </si>
  <si>
    <t xml:space="preserve">2021年11月25日 17:21:37</t>
  </si>
  <si>
    <t xml:space="preserve">AcAcctCheckDetail</t>
  </si>
  <si>
    <t xml:space="preserve">會計業務檢核明細檔</t>
  </si>
  <si>
    <t xml:space="preserve">2021年10月19日 14:25:35</t>
  </si>
  <si>
    <t xml:space="preserve">AcClose</t>
  </si>
  <si>
    <t xml:space="preserve">會計業務關帳控制檔</t>
  </si>
  <si>
    <t xml:space="preserve">2022年01月21日 17:25:28</t>
  </si>
  <si>
    <t xml:space="preserve">AcDetail</t>
  </si>
  <si>
    <t xml:space="preserve">會計帳務明細檔</t>
  </si>
  <si>
    <t xml:space="preserve">2022年03月11日 11:35:06</t>
  </si>
  <si>
    <t xml:space="preserve">AcLoanInt</t>
  </si>
  <si>
    <t xml:space="preserve">提息明細檔</t>
  </si>
  <si>
    <t xml:space="preserve">2022年01月20日 11:33:28</t>
  </si>
  <si>
    <t xml:space="preserve">AcLoanRenew</t>
  </si>
  <si>
    <t xml:space="preserve">會計借新還舊檔</t>
  </si>
  <si>
    <t xml:space="preserve">2022年01月20日 11:33:45</t>
  </si>
  <si>
    <t xml:space="preserve">AcMain</t>
  </si>
  <si>
    <t xml:space="preserve">會計總帳檔</t>
  </si>
  <si>
    <t xml:space="preserve">2022年02月14日 14:44:52</t>
  </si>
  <si>
    <t xml:space="preserve">AcReceivable</t>
  </si>
  <si>
    <t xml:space="preserve">會計銷帳檔</t>
  </si>
  <si>
    <t xml:space="preserve">2022年03月23日 15:36:05</t>
  </si>
  <si>
    <t xml:space="preserve">CdAcBook</t>
  </si>
  <si>
    <t xml:space="preserve">帳冊別金額設定檔</t>
  </si>
  <si>
    <t xml:space="preserve">2022年01月20日 11:34:41</t>
  </si>
  <si>
    <t xml:space="preserve">CdAcCode</t>
  </si>
  <si>
    <t xml:space="preserve">會計科子細目設定檔</t>
  </si>
  <si>
    <t xml:space="preserve">2022年01月20日 11:35:08</t>
  </si>
  <si>
    <t xml:space="preserve">CdAoDept</t>
  </si>
  <si>
    <t xml:space="preserve">放款專員所屬業務部室對照檔</t>
  </si>
  <si>
    <t xml:space="preserve">2020年07月16日 10:19:18</t>
  </si>
  <si>
    <t xml:space="preserve">CdAppraisalCompany</t>
  </si>
  <si>
    <t xml:space="preserve">估價公司檔</t>
  </si>
  <si>
    <t xml:space="preserve">2020年11月06日 14:55:34</t>
  </si>
  <si>
    <t xml:space="preserve">CdAppraiser</t>
  </si>
  <si>
    <t xml:space="preserve">估價人員檔</t>
  </si>
  <si>
    <t xml:space="preserve">2020年11月02日 17:27:10</t>
  </si>
  <si>
    <t xml:space="preserve">CdArea</t>
  </si>
  <si>
    <t xml:space="preserve">縣市與鄉鎮區對照檔</t>
  </si>
  <si>
    <t xml:space="preserve">2022年01月20日 11:35:35</t>
  </si>
  <si>
    <t xml:space="preserve">CdBank</t>
  </si>
  <si>
    <t xml:space="preserve">行庫資料檔</t>
  </si>
  <si>
    <t xml:space="preserve">2022年03月25日 17:39:52</t>
  </si>
  <si>
    <t xml:space="preserve">CdBankOld</t>
  </si>
  <si>
    <t xml:space="preserve">舊行庫資料檔</t>
  </si>
  <si>
    <t xml:space="preserve">2022年02月25日 16:31:39</t>
  </si>
  <si>
    <t xml:space="preserve">CdBaseRate</t>
  </si>
  <si>
    <t xml:space="preserve">指標利率檔</t>
  </si>
  <si>
    <t xml:space="preserve">2022年04月21日 13:56:28</t>
  </si>
  <si>
    <t xml:space="preserve">CdBcm</t>
  </si>
  <si>
    <t xml:space="preserve">分公司資料檔</t>
  </si>
  <si>
    <t xml:space="preserve">2021年11月08日 14:34:20</t>
  </si>
  <si>
    <t xml:space="preserve">CdBonus</t>
  </si>
  <si>
    <t xml:space="preserve">介紹人加碼獎勵津貼標準設定</t>
  </si>
  <si>
    <t xml:space="preserve">2022年01月20日 11:36:03</t>
  </si>
  <si>
    <t xml:space="preserve">CdBonusCo</t>
  </si>
  <si>
    <t xml:space="preserve">協辦獎勵津貼標準設定</t>
  </si>
  <si>
    <t xml:space="preserve">2022年01月20日 11:36:27</t>
  </si>
  <si>
    <t xml:space="preserve">CdBranch</t>
  </si>
  <si>
    <t xml:space="preserve">營業單位資料檔</t>
  </si>
  <si>
    <t xml:space="preserve">2022年03月17日 15:25:23</t>
  </si>
  <si>
    <t xml:space="preserve">CdBranchGroup</t>
  </si>
  <si>
    <t xml:space="preserve">營業單位課組別檔</t>
  </si>
  <si>
    <t xml:space="preserve">2022年04月21日 16:32:09</t>
  </si>
  <si>
    <t xml:space="preserve">CdBudget</t>
  </si>
  <si>
    <t xml:space="preserve">利息收入預算檔</t>
  </si>
  <si>
    <t xml:space="preserve">2020年07月16日 10:30:53</t>
  </si>
  <si>
    <t xml:space="preserve">CdBuildingCost</t>
  </si>
  <si>
    <t xml:space="preserve">建築造價參考檔</t>
  </si>
  <si>
    <t xml:space="preserve">2022年03月03日 16:28:13</t>
  </si>
  <si>
    <t xml:space="preserve">CdCashFlow</t>
  </si>
  <si>
    <t xml:space="preserve">現金流量預估資料檔</t>
  </si>
  <si>
    <t xml:space="preserve">2020年08月06日 17:34:03</t>
  </si>
  <si>
    <t xml:space="preserve">CdCity</t>
  </si>
  <si>
    <t xml:space="preserve">地區別代碼檔</t>
  </si>
  <si>
    <t xml:space="preserve">2022年01月20日 11:37:14</t>
  </si>
  <si>
    <t xml:space="preserve">CdCl</t>
  </si>
  <si>
    <t xml:space="preserve">擔保品代號檔</t>
  </si>
  <si>
    <t xml:space="preserve">2022年01月20日 11:37:40</t>
  </si>
  <si>
    <t xml:space="preserve">CdCode</t>
  </si>
  <si>
    <t xml:space="preserve">共用代碼檔</t>
  </si>
  <si>
    <t xml:space="preserve">2022年02月09日 13:53:03</t>
  </si>
  <si>
    <t xml:space="preserve">CdEmp</t>
  </si>
  <si>
    <t xml:space="preserve">員工資料檔</t>
  </si>
  <si>
    <t xml:space="preserve">2022年03月22日 09:52:18</t>
  </si>
  <si>
    <t xml:space="preserve">CdGseq</t>
  </si>
  <si>
    <t xml:space="preserve">編號編碼檔</t>
  </si>
  <si>
    <t xml:space="preserve">2022年02月25日 14:14:02</t>
  </si>
  <si>
    <t xml:space="preserve">CdGuarantor</t>
  </si>
  <si>
    <t xml:space="preserve">保證人關係代碼檔</t>
  </si>
  <si>
    <t xml:space="preserve">2022年01月20日 11:41:58</t>
  </si>
  <si>
    <t xml:space="preserve">CdIndustry</t>
  </si>
  <si>
    <t xml:space="preserve">行業別代號檔</t>
  </si>
  <si>
    <t xml:space="preserve">2022年03月08日 17:34:51</t>
  </si>
  <si>
    <t xml:space="preserve">CdInsurer</t>
  </si>
  <si>
    <t xml:space="preserve">保險公司資料檔</t>
  </si>
  <si>
    <t xml:space="preserve">2022年01月20日 11:42:41</t>
  </si>
  <si>
    <t xml:space="preserve">CdLandOffice</t>
  </si>
  <si>
    <t xml:space="preserve">地政收件字檔</t>
  </si>
  <si>
    <t xml:space="preserve">2021年12月02日 09:35:07</t>
  </si>
  <si>
    <t xml:space="preserve">CdLandSection</t>
  </si>
  <si>
    <t xml:space="preserve">地段代碼檔</t>
  </si>
  <si>
    <t xml:space="preserve">2020年09月18日 10:43:49</t>
  </si>
  <si>
    <t xml:space="preserve">CdLoanNotYet</t>
  </si>
  <si>
    <t xml:space="preserve">未齊件代碼檔</t>
  </si>
  <si>
    <t xml:space="preserve">2022年01月20日 11:42:59</t>
  </si>
  <si>
    <t xml:space="preserve">CdOverdue</t>
  </si>
  <si>
    <t xml:space="preserve">逾期新增減少原因檔</t>
  </si>
  <si>
    <t xml:space="preserve">2022年01月20日 11:43:12</t>
  </si>
  <si>
    <t xml:space="preserve">CdPerformance</t>
  </si>
  <si>
    <t xml:space="preserve">業績件數及金額核算標準設定檔</t>
  </si>
  <si>
    <t xml:space="preserve">2022年01月20日 15:06:54</t>
  </si>
  <si>
    <t xml:space="preserve">CdPfParms</t>
  </si>
  <si>
    <t xml:space="preserve">業績特殊參數設定檔</t>
  </si>
  <si>
    <t xml:space="preserve">2022年01月20日 11:44:02</t>
  </si>
  <si>
    <t xml:space="preserve">CdReport</t>
  </si>
  <si>
    <t xml:space="preserve">報表代號對照檔</t>
  </si>
  <si>
    <t xml:space="preserve">2022年04月01日 18:32:46</t>
  </si>
  <si>
    <t xml:space="preserve">CdStock</t>
  </si>
  <si>
    <t xml:space="preserve">股票代號檔</t>
  </si>
  <si>
    <t xml:space="preserve">2021年10月22日 16:05:09</t>
  </si>
  <si>
    <t xml:space="preserve">CdSupv</t>
  </si>
  <si>
    <t xml:space="preserve">主管理由檔</t>
  </si>
  <si>
    <t xml:space="preserve">2022年01月20日 11:44:16</t>
  </si>
  <si>
    <t xml:space="preserve">CdSyndFee</t>
  </si>
  <si>
    <t xml:space="preserve">企金費用代碼檔</t>
  </si>
  <si>
    <t xml:space="preserve">2022年03月28日 09:43:35</t>
  </si>
  <si>
    <t xml:space="preserve">CdVarValue</t>
  </si>
  <si>
    <t xml:space="preserve">會計變動數值設定檔</t>
  </si>
  <si>
    <t xml:space="preserve">2021年11月05日 15:25:51</t>
  </si>
  <si>
    <t xml:space="preserve">CdWorkMonth</t>
  </si>
  <si>
    <t xml:space="preserve">放款業績工作月對照檔</t>
  </si>
  <si>
    <t xml:space="preserve">2021年11月24日 14:15:28</t>
  </si>
  <si>
    <t xml:space="preserve">JobDetail</t>
  </si>
  <si>
    <t xml:space="preserve">批次工作明細檔</t>
  </si>
  <si>
    <t xml:space="preserve">2022年01月20日 11:44:50</t>
  </si>
  <si>
    <t xml:space="preserve">JobMain</t>
  </si>
  <si>
    <t xml:space="preserve">批次工作主檔</t>
  </si>
  <si>
    <t xml:space="preserve">2022年04月25日 11:07:36</t>
  </si>
  <si>
    <t xml:space="preserve">StgCdEmp</t>
  </si>
  <si>
    <t xml:space="preserve">員工資料中介檔</t>
  </si>
  <si>
    <t xml:space="preserve">2022年01月20日 11:45:19</t>
  </si>
  <si>
    <t xml:space="preserve">SystemParas</t>
  </si>
  <si>
    <t xml:space="preserve">系統參數設定檔</t>
  </si>
  <si>
    <t xml:space="preserve">2022年04月25日 14:36:54</t>
  </si>
  <si>
    <t xml:space="preserve">L7-介接外部系統</t>
  </si>
  <si>
    <t xml:space="preserve">CreditRating</t>
  </si>
  <si>
    <t xml:space="preserve">信用評等檔</t>
  </si>
  <si>
    <t xml:space="preserve">2022年01月20日 11:48:50</t>
  </si>
  <si>
    <t xml:space="preserve">CustomerAmlRating</t>
  </si>
  <si>
    <t xml:space="preserve">客戶AML評級資料檔</t>
  </si>
  <si>
    <t xml:space="preserve">2022年01月20日 11:49:08</t>
  </si>
  <si>
    <t xml:space="preserve">DataInputRecord</t>
  </si>
  <si>
    <t xml:space="preserve">資料傳入記錄檔</t>
  </si>
  <si>
    <t xml:space="preserve">2021年12月06日 10:23:34</t>
  </si>
  <si>
    <t xml:space="preserve">Ias39IntMethod</t>
  </si>
  <si>
    <t xml:space="preserve">利息法帳面資料檔</t>
  </si>
  <si>
    <t xml:space="preserve">2021年03月02日 18:07:11</t>
  </si>
  <si>
    <t xml:space="preserve">Ias39LGD</t>
  </si>
  <si>
    <t xml:space="preserve">違約損失率檔</t>
  </si>
  <si>
    <t xml:space="preserve">2022年02月09日 17:51:58</t>
  </si>
  <si>
    <t xml:space="preserve">Ias39Loan34Data</t>
  </si>
  <si>
    <t xml:space="preserve">IAS39放款34號公報資料檔</t>
  </si>
  <si>
    <t xml:space="preserve">2022年01月20日 11:53:34</t>
  </si>
  <si>
    <t xml:space="preserve">Ias39LoanCommit</t>
  </si>
  <si>
    <t xml:space="preserve">IAS39放款承諾明細檔</t>
  </si>
  <si>
    <t xml:space="preserve">2021年06月29日 17:23:02</t>
  </si>
  <si>
    <t xml:space="preserve">Ias39Loss</t>
  </si>
  <si>
    <t xml:space="preserve">特殊客觀減損狀況檔</t>
  </si>
  <si>
    <t xml:space="preserve">2022年01月20日 11:54:28</t>
  </si>
  <si>
    <t xml:space="preserve">Ifrs9FacData</t>
  </si>
  <si>
    <t xml:space="preserve">IFRS9額度資料檔</t>
  </si>
  <si>
    <t xml:space="preserve">2022年01月20日 11:55:20</t>
  </si>
  <si>
    <t xml:space="preserve">Ifrs9LoanData</t>
  </si>
  <si>
    <t xml:space="preserve">IFRS9撥款資料檔</t>
  </si>
  <si>
    <t xml:space="preserve">2022年01月20日 11:56:19</t>
  </si>
  <si>
    <t xml:space="preserve">LoanIfrs9Ap</t>
  </si>
  <si>
    <t xml:space="preserve">IFRS9欄位清單1</t>
  </si>
  <si>
    <t xml:space="preserve">2022年02月21日 09:45:31</t>
  </si>
  <si>
    <t xml:space="preserve">LoanIfrs9Bp</t>
  </si>
  <si>
    <t xml:space="preserve">IFRS9欄位清單2</t>
  </si>
  <si>
    <t xml:space="preserve">2022年01月20日 11:58:13</t>
  </si>
  <si>
    <t xml:space="preserve">LoanIfrs9Cp</t>
  </si>
  <si>
    <t xml:space="preserve">IFRS9欄位清單3</t>
  </si>
  <si>
    <t xml:space="preserve">2022年01月20日 11:58:38</t>
  </si>
  <si>
    <t xml:space="preserve">LoanIfrs9Dp</t>
  </si>
  <si>
    <t xml:space="preserve">IFRS9欄位清單4</t>
  </si>
  <si>
    <t xml:space="preserve">2022年01月20日 11:59:26</t>
  </si>
  <si>
    <t xml:space="preserve">LoanIfrs9Fp</t>
  </si>
  <si>
    <t xml:space="preserve">IFRS9欄位清單6</t>
  </si>
  <si>
    <t xml:space="preserve">2022年01月20日 11:59:39</t>
  </si>
  <si>
    <t xml:space="preserve">LoanIfrs9Gp</t>
  </si>
  <si>
    <t xml:space="preserve">IFRS9欄位清單7</t>
  </si>
  <si>
    <t xml:space="preserve">2022年01月20日 12:01:23</t>
  </si>
  <si>
    <t xml:space="preserve">LoanIfrs9Hp</t>
  </si>
  <si>
    <t xml:space="preserve">IFRS9欄位清單8</t>
  </si>
  <si>
    <t xml:space="preserve">2022年01月20日 12:00:35</t>
  </si>
  <si>
    <t xml:space="preserve">LoanIfrs9Ip</t>
  </si>
  <si>
    <t xml:space="preserve">IFRS9欄位清單9</t>
  </si>
  <si>
    <t xml:space="preserve">2022年01月20日 12:02:40</t>
  </si>
  <si>
    <t xml:space="preserve">LoanIfrs9Jp</t>
  </si>
  <si>
    <t xml:space="preserve">IFRS9欄位清單10</t>
  </si>
  <si>
    <t xml:space="preserve">2021年12月02日 10:13:04</t>
  </si>
  <si>
    <t xml:space="preserve">L8-遵循法令作業</t>
  </si>
  <si>
    <t xml:space="preserve">AmlCustList</t>
  </si>
  <si>
    <t xml:space="preserve">AML每日有效客戶名單</t>
  </si>
  <si>
    <t xml:space="preserve">2021年03月24日 15:36:49</t>
  </si>
  <si>
    <t xml:space="preserve">JcicB080</t>
  </si>
  <si>
    <t xml:space="preserve">聯徵授信額度資料檔</t>
  </si>
  <si>
    <t xml:space="preserve">2022年01月20日 12:04:27</t>
  </si>
  <si>
    <t xml:space="preserve">JcicB085</t>
  </si>
  <si>
    <t xml:space="preserve">聯徵帳號轉換資料檔</t>
  </si>
  <si>
    <t xml:space="preserve">2022年01月20日 12:04:41</t>
  </si>
  <si>
    <t xml:space="preserve">JcicB090</t>
  </si>
  <si>
    <t xml:space="preserve">擔保品關聯檔資料檔</t>
  </si>
  <si>
    <t xml:space="preserve">2022年01月20日 12:04:49</t>
  </si>
  <si>
    <t xml:space="preserve">JcicB091</t>
  </si>
  <si>
    <t xml:space="preserve">聯徵有價證券(股票除外)擔保品明細檔</t>
  </si>
  <si>
    <t xml:space="preserve">2020年07月09日 12:19:21</t>
  </si>
  <si>
    <t xml:space="preserve">JcicB092</t>
  </si>
  <si>
    <t xml:space="preserve">聯徵不動產擔保品明細檔</t>
  </si>
  <si>
    <t xml:space="preserve">2022年01月20日 12:05:17</t>
  </si>
  <si>
    <t xml:space="preserve">JcicB093</t>
  </si>
  <si>
    <t xml:space="preserve">聯徵動產及貴重物品擔保品明細檔</t>
  </si>
  <si>
    <t xml:space="preserve">2022年01月20日 12:05:58</t>
  </si>
  <si>
    <t xml:space="preserve">JcicB094</t>
  </si>
  <si>
    <t xml:space="preserve">聯徵股票擔保品明細檔</t>
  </si>
  <si>
    <t xml:space="preserve">2022年01月20日 12:06:22</t>
  </si>
  <si>
    <t xml:space="preserve">JcicB095</t>
  </si>
  <si>
    <t xml:space="preserve">聯徵不動產擔保品明細-建號附加檔</t>
  </si>
  <si>
    <t xml:space="preserve">2022年01月20日 12:06:45</t>
  </si>
  <si>
    <t xml:space="preserve">JcicB096</t>
  </si>
  <si>
    <t xml:space="preserve">聯徵不動產擔保品明細-地號附加檔</t>
  </si>
  <si>
    <t xml:space="preserve">2022年01月20日 12:07:06</t>
  </si>
  <si>
    <t xml:space="preserve">JcicB201</t>
  </si>
  <si>
    <t xml:space="preserve">聯徵授信餘額月報資料檔</t>
  </si>
  <si>
    <t xml:space="preserve">2022年01月21日 11:00:51</t>
  </si>
  <si>
    <t xml:space="preserve">JcicB204</t>
  </si>
  <si>
    <t xml:space="preserve">聯徵授信餘額日報檔</t>
  </si>
  <si>
    <t xml:space="preserve">2022年01月20日 12:21:17</t>
  </si>
  <si>
    <t xml:space="preserve">JcicB207</t>
  </si>
  <si>
    <t xml:space="preserve">聯徵授信戶基本資料檔</t>
  </si>
  <si>
    <t xml:space="preserve">2022年01月20日 12:22:26</t>
  </si>
  <si>
    <t xml:space="preserve">JcicB211</t>
  </si>
  <si>
    <t xml:space="preserve">聯徵每日授信餘額變動資料檔</t>
  </si>
  <si>
    <t xml:space="preserve">2022年01月20日 12:24:24</t>
  </si>
  <si>
    <t xml:space="preserve">JcicB680</t>
  </si>
  <si>
    <t xml:space="preserve">貸款餘額扣除擔保品鑑估值之金額資料檔</t>
  </si>
  <si>
    <t xml:space="preserve">2022年01月20日 12:24:41</t>
  </si>
  <si>
    <t xml:space="preserve">JcicMonthlyLoanData</t>
  </si>
  <si>
    <t xml:space="preserve">聯徵放款月報資料檔</t>
  </si>
  <si>
    <t xml:space="preserve">2022年01月20日 12:29:04</t>
  </si>
  <si>
    <t xml:space="preserve">JcicRel</t>
  </si>
  <si>
    <t xml:space="preserve">聯徵授信「同一關係企業及集團企業」資料報送檔</t>
  </si>
  <si>
    <t xml:space="preserve">2022年01月20日 12:29:21</t>
  </si>
  <si>
    <t xml:space="preserve">JcicZ040</t>
  </si>
  <si>
    <t xml:space="preserve">前置協商受理申請暨請求回報償權通知資料</t>
  </si>
  <si>
    <t xml:space="preserve">2022年01月20日 12:29:37</t>
  </si>
  <si>
    <t xml:space="preserve">JcicZ040Log</t>
  </si>
  <si>
    <t xml:space="preserve">2022年01月20日 12:29:56</t>
  </si>
  <si>
    <t xml:space="preserve">JcicZ041</t>
  </si>
  <si>
    <t xml:space="preserve">協商開始暨停催通知資料</t>
  </si>
  <si>
    <t xml:space="preserve">2022年01月20日 12:30:10</t>
  </si>
  <si>
    <t xml:space="preserve">JcicZ041Log</t>
  </si>
  <si>
    <t xml:space="preserve">2022年01月20日 12:30:21</t>
  </si>
  <si>
    <t xml:space="preserve">JcicZ042</t>
  </si>
  <si>
    <t xml:space="preserve">回報無擔保債權金額資料</t>
  </si>
  <si>
    <t xml:space="preserve">2022年01月20日 12:30:32</t>
  </si>
  <si>
    <t xml:space="preserve">JcicZ042Log</t>
  </si>
  <si>
    <t xml:space="preserve">2022年01月20日 12:30:39</t>
  </si>
  <si>
    <t xml:space="preserve">JcicZ043</t>
  </si>
  <si>
    <t xml:space="preserve">回報有擔保債權金額資料</t>
  </si>
  <si>
    <t xml:space="preserve">2022年01月20日 12:30:53</t>
  </si>
  <si>
    <t xml:space="preserve">JcicZ043Log</t>
  </si>
  <si>
    <t xml:space="preserve">2022年01月20日 12:31:04</t>
  </si>
  <si>
    <t xml:space="preserve">JcicZ044</t>
  </si>
  <si>
    <t xml:space="preserve">請求同意債務清償方案通知資料</t>
  </si>
  <si>
    <t xml:space="preserve">2022年01月20日 12:31:28</t>
  </si>
  <si>
    <t xml:space="preserve">JcicZ044Log</t>
  </si>
  <si>
    <t xml:space="preserve">2022年01月20日 12:31:44</t>
  </si>
  <si>
    <t xml:space="preserve">JcicZ045</t>
  </si>
  <si>
    <t xml:space="preserve">回報是否同意債務清償方案資料</t>
  </si>
  <si>
    <t xml:space="preserve">2022年01月20日 12:31:53</t>
  </si>
  <si>
    <t xml:space="preserve">JcicZ045Log</t>
  </si>
  <si>
    <t xml:space="preserve">2022年01月20日 12:32:00</t>
  </si>
  <si>
    <t xml:space="preserve">JcicZ046</t>
  </si>
  <si>
    <t xml:space="preserve">結案通知資料檔案格式</t>
  </si>
  <si>
    <t xml:space="preserve">2022年01月20日 12:32:12</t>
  </si>
  <si>
    <t xml:space="preserve">JcicZ046Log</t>
  </si>
  <si>
    <t xml:space="preserve">2022年01月20日 12:32:23</t>
  </si>
  <si>
    <t xml:space="preserve">JcicZ047</t>
  </si>
  <si>
    <t xml:space="preserve">金融機構無擔保債務協議資料檔案</t>
  </si>
  <si>
    <t xml:space="preserve">2022年01月20日 12:32:44</t>
  </si>
  <si>
    <t xml:space="preserve">JcicZ047Log</t>
  </si>
  <si>
    <t xml:space="preserve">2022年01月20日 12:33:02</t>
  </si>
  <si>
    <t xml:space="preserve">JcicZ048</t>
  </si>
  <si>
    <t xml:space="preserve">債務人基本資料</t>
  </si>
  <si>
    <t xml:space="preserve">2022年01月20日 12:33:14</t>
  </si>
  <si>
    <t xml:space="preserve">JcicZ048Log</t>
  </si>
  <si>
    <t xml:space="preserve">2022年01月20日 12:33:24</t>
  </si>
  <si>
    <t xml:space="preserve">JcicZ049</t>
  </si>
  <si>
    <t xml:space="preserve">債務清償方案法院認可資料檔案</t>
  </si>
  <si>
    <t xml:space="preserve">2022年01月20日 12:33:38</t>
  </si>
  <si>
    <t xml:space="preserve">JcicZ049Log</t>
  </si>
  <si>
    <t xml:space="preserve">2022年01月20日 12:33:49</t>
  </si>
  <si>
    <t xml:space="preserve">JcicZ050</t>
  </si>
  <si>
    <t xml:space="preserve">債務人繳款資料檔案</t>
  </si>
  <si>
    <t xml:space="preserve">2022年01月20日 12:34:12</t>
  </si>
  <si>
    <t xml:space="preserve">JcicZ050Log</t>
  </si>
  <si>
    <t xml:space="preserve">2022年01月20日 12:34:21</t>
  </si>
  <si>
    <t xml:space="preserve">JcicZ051</t>
  </si>
  <si>
    <t xml:space="preserve">延期繳款（喘息期）資料檔案</t>
  </si>
  <si>
    <t xml:space="preserve">2022年01月20日 12:34:30</t>
  </si>
  <si>
    <t xml:space="preserve">JcicZ051Log</t>
  </si>
  <si>
    <t xml:space="preserve">2022年01月20日 12:34:40</t>
  </si>
  <si>
    <t xml:space="preserve">JcicZ052</t>
  </si>
  <si>
    <t xml:space="preserve">前置協商相關資料報送例外處理</t>
  </si>
  <si>
    <t xml:space="preserve">2022年01月20日 12:34:48</t>
  </si>
  <si>
    <t xml:space="preserve">JcicZ052Log</t>
  </si>
  <si>
    <t xml:space="preserve">2022年01月20日 12:34:54</t>
  </si>
  <si>
    <t xml:space="preserve">JcicZ053</t>
  </si>
  <si>
    <t xml:space="preserve">同意報送例外處理檔案</t>
  </si>
  <si>
    <t xml:space="preserve">2022年01月20日 12:35:03</t>
  </si>
  <si>
    <t xml:space="preserve">JcicZ053Log</t>
  </si>
  <si>
    <t xml:space="preserve">2022年01月20日 12:35:14</t>
  </si>
  <si>
    <t xml:space="preserve">JcicZ054</t>
  </si>
  <si>
    <t xml:space="preserve">單獨全數受清償資料檔案</t>
  </si>
  <si>
    <t xml:space="preserve">2022年01月20日 12:35:28</t>
  </si>
  <si>
    <t xml:space="preserve">JcicZ054Log</t>
  </si>
  <si>
    <t xml:space="preserve">2022年01月20日 12:35:42</t>
  </si>
  <si>
    <t xml:space="preserve">JcicZ055</t>
  </si>
  <si>
    <t xml:space="preserve">消債條例更生案件資料報送</t>
  </si>
  <si>
    <t xml:space="preserve">2022年01月20日 12:36:16</t>
  </si>
  <si>
    <t xml:space="preserve">JcicZ055Log</t>
  </si>
  <si>
    <t xml:space="preserve">2022年01月20日 12:36:26</t>
  </si>
  <si>
    <t xml:space="preserve">JcicZ056</t>
  </si>
  <si>
    <t xml:space="preserve">清算案件資料報送</t>
  </si>
  <si>
    <t xml:space="preserve">2022年01月20日 12:36:39</t>
  </si>
  <si>
    <t xml:space="preserve">JcicZ056Log</t>
  </si>
  <si>
    <t xml:space="preserve">2022年01月20日 12:36:48</t>
  </si>
  <si>
    <t xml:space="preserve">JcicZ060</t>
  </si>
  <si>
    <t xml:space="preserve">2022年01月20日 12:36:53</t>
  </si>
  <si>
    <t xml:space="preserve">JcicZ060Log</t>
  </si>
  <si>
    <t xml:space="preserve">2022年01月20日 12:36:58</t>
  </si>
  <si>
    <t xml:space="preserve">JcicZ061</t>
  </si>
  <si>
    <t xml:space="preserve">回報協商剩餘債權金額資料</t>
  </si>
  <si>
    <t xml:space="preserve">2022年01月20日 12:37:04</t>
  </si>
  <si>
    <t xml:space="preserve">JcicZ061Log</t>
  </si>
  <si>
    <t xml:space="preserve">2022年01月20日 12:37:08</t>
  </si>
  <si>
    <t xml:space="preserve">JcicZ062</t>
  </si>
  <si>
    <t xml:space="preserve">金融機構無擔保債務變更還款條件協議資料</t>
  </si>
  <si>
    <t xml:space="preserve">2022年01月20日 12:37:16</t>
  </si>
  <si>
    <t xml:space="preserve">JcicZ062Log</t>
  </si>
  <si>
    <t xml:space="preserve">2022年01月20日 12:37:21</t>
  </si>
  <si>
    <t xml:space="preserve">JcicZ063</t>
  </si>
  <si>
    <t xml:space="preserve">變更還款方案結案通知資料</t>
  </si>
  <si>
    <t xml:space="preserve">2022年01月20日 12:37:33</t>
  </si>
  <si>
    <t xml:space="preserve">JcicZ063Log</t>
  </si>
  <si>
    <t xml:space="preserve">2022年01月20日 12:37:43</t>
  </si>
  <si>
    <t xml:space="preserve">JcicZ440</t>
  </si>
  <si>
    <t xml:space="preserve">前置調解受理申請暨請求回報債權通知資料</t>
  </si>
  <si>
    <t xml:space="preserve">2022年01月20日 12:37:59</t>
  </si>
  <si>
    <t xml:space="preserve">JcicZ440Log</t>
  </si>
  <si>
    <t xml:space="preserve">2022年01月20日 12:38:05</t>
  </si>
  <si>
    <t xml:space="preserve">JcicZ442</t>
  </si>
  <si>
    <t xml:space="preserve">前置調解回報無擔保債權金額資料</t>
  </si>
  <si>
    <t xml:space="preserve">2022年01月20日 12:38:12</t>
  </si>
  <si>
    <t xml:space="preserve">JcicZ442Log</t>
  </si>
  <si>
    <t xml:space="preserve">2022年01月20日 12:38:18</t>
  </si>
  <si>
    <t xml:space="preserve">JcicZ443</t>
  </si>
  <si>
    <t xml:space="preserve">前置調解回報有擔保債權金額資料</t>
  </si>
  <si>
    <t xml:space="preserve">2022年01月20日 12:38:29</t>
  </si>
  <si>
    <t xml:space="preserve">JcicZ443Log</t>
  </si>
  <si>
    <t xml:space="preserve">2022年01月20日 12:38:35</t>
  </si>
  <si>
    <t xml:space="preserve">JcicZ444</t>
  </si>
  <si>
    <t xml:space="preserve">前置調解債務人基本資料</t>
  </si>
  <si>
    <t xml:space="preserve">2022年01月20日 12:38:43</t>
  </si>
  <si>
    <t xml:space="preserve">JcicZ444Log</t>
  </si>
  <si>
    <t xml:space="preserve">2022年01月20日 12:38:50</t>
  </si>
  <si>
    <t xml:space="preserve">JcicZ446</t>
  </si>
  <si>
    <t xml:space="preserve">前置調解結案通知資料</t>
  </si>
  <si>
    <t xml:space="preserve">2022年01月20日 12:38:59</t>
  </si>
  <si>
    <t xml:space="preserve">JcicZ446Log</t>
  </si>
  <si>
    <t xml:space="preserve">2022年01月20日 12:39:08</t>
  </si>
  <si>
    <t xml:space="preserve">JcicZ447</t>
  </si>
  <si>
    <t xml:space="preserve">前置調解金融機構無擔保債務協議資料</t>
  </si>
  <si>
    <t xml:space="preserve">2022年01月20日 12:39:17</t>
  </si>
  <si>
    <t xml:space="preserve">JcicZ447Log</t>
  </si>
  <si>
    <t xml:space="preserve">2022年01月20日 12:39:24</t>
  </si>
  <si>
    <t xml:space="preserve">JcicZ448</t>
  </si>
  <si>
    <t xml:space="preserve">前置調解無擔保債務還款分配資料</t>
  </si>
  <si>
    <t xml:space="preserve">2022年01月20日 12:39:32</t>
  </si>
  <si>
    <t xml:space="preserve">JcicZ448Log</t>
  </si>
  <si>
    <t xml:space="preserve">2022年01月20日 12:39:39</t>
  </si>
  <si>
    <t xml:space="preserve">JcicZ450</t>
  </si>
  <si>
    <t xml:space="preserve">前置調解債務人繳款資料</t>
  </si>
  <si>
    <t xml:space="preserve">2022年01月20日 12:39:47</t>
  </si>
  <si>
    <t xml:space="preserve">JcicZ450Log</t>
  </si>
  <si>
    <t xml:space="preserve">2022年01月20日 12:39:53</t>
  </si>
  <si>
    <t xml:space="preserve">JcicZ451</t>
  </si>
  <si>
    <t xml:space="preserve">前置調解延期繳款資料</t>
  </si>
  <si>
    <t xml:space="preserve">2022年01月20日 12:40:01</t>
  </si>
  <si>
    <t xml:space="preserve">JcicZ451Log</t>
  </si>
  <si>
    <t xml:space="preserve">2022年01月20日 12:40:08</t>
  </si>
  <si>
    <t xml:space="preserve">JcicZ454</t>
  </si>
  <si>
    <t xml:space="preserve">前置調解單獨全數受清償資料</t>
  </si>
  <si>
    <t xml:space="preserve">2022年01月20日 12:40:19</t>
  </si>
  <si>
    <t xml:space="preserve">JcicZ454Log</t>
  </si>
  <si>
    <t xml:space="preserve">2022年01月20日 12:40:40</t>
  </si>
  <si>
    <t xml:space="preserve">JcicZ570</t>
  </si>
  <si>
    <t xml:space="preserve">受理更生款項統一收付通知資料</t>
  </si>
  <si>
    <t xml:space="preserve">2022年01月20日 12:40:29</t>
  </si>
  <si>
    <t xml:space="preserve">JcicZ570Log</t>
  </si>
  <si>
    <t xml:space="preserve">2022年01月20日 12:40:48</t>
  </si>
  <si>
    <t xml:space="preserve">JcicZ571</t>
  </si>
  <si>
    <t xml:space="preserve">更生款項統一收付回報債權資料</t>
  </si>
  <si>
    <t xml:space="preserve">2022年01月20日 12:41:14</t>
  </si>
  <si>
    <t xml:space="preserve">JcicZ571Log</t>
  </si>
  <si>
    <t xml:space="preserve">2022年01月20日 12:41:09</t>
  </si>
  <si>
    <t xml:space="preserve">JcicZ572</t>
  </si>
  <si>
    <t xml:space="preserve">受理更生款項統一收付款項分配表資料</t>
  </si>
  <si>
    <t xml:space="preserve">2022年01月20日 12:41:21</t>
  </si>
  <si>
    <t xml:space="preserve">JcicZ572Log</t>
  </si>
  <si>
    <t xml:space="preserve">2022年01月20日 12:41:26</t>
  </si>
  <si>
    <t xml:space="preserve">JcicZ573</t>
  </si>
  <si>
    <t xml:space="preserve">更生債務人繳款資料</t>
  </si>
  <si>
    <t xml:space="preserve">2022年01月20日 12:41:32</t>
  </si>
  <si>
    <t xml:space="preserve">JcicZ573Log</t>
  </si>
  <si>
    <t xml:space="preserve">2022年01月20日 12:41:37</t>
  </si>
  <si>
    <t xml:space="preserve">JcicZ574</t>
  </si>
  <si>
    <t xml:space="preserve">更生款項統一收付結案通知資料</t>
  </si>
  <si>
    <t xml:space="preserve">2022年01月20日 12:41:44</t>
  </si>
  <si>
    <t xml:space="preserve">JcicZ574Log</t>
  </si>
  <si>
    <t xml:space="preserve">2022年01月20日 12:41:50</t>
  </si>
  <si>
    <t xml:space="preserve">JcicZ575</t>
  </si>
  <si>
    <t xml:space="preserve">更生債權金額異動通知資料</t>
  </si>
  <si>
    <t xml:space="preserve">2022年01月20日 12:41:57</t>
  </si>
  <si>
    <t xml:space="preserve">JcicZ575Log</t>
  </si>
  <si>
    <t xml:space="preserve">2022年01月20日 12:42:02</t>
  </si>
  <si>
    <t xml:space="preserve">MlaundryChkDtl</t>
  </si>
  <si>
    <t xml:space="preserve">疑似洗錢樣態檢核明細檔</t>
  </si>
  <si>
    <t xml:space="preserve">2021年12月10日 13:44:28</t>
  </si>
  <si>
    <t xml:space="preserve">MlaundryDetail</t>
  </si>
  <si>
    <t xml:space="preserve">疑似洗錢交易合理性明細檔</t>
  </si>
  <si>
    <t xml:space="preserve">2022年01月20日 12:42:14</t>
  </si>
  <si>
    <t xml:space="preserve">MlaundryParas</t>
  </si>
  <si>
    <t xml:space="preserve">疑似洗錢樣態條件設定檔</t>
  </si>
  <si>
    <t xml:space="preserve">2022年01月20日 12:42:37</t>
  </si>
  <si>
    <t xml:space="preserve">MlaundryRecord</t>
  </si>
  <si>
    <t xml:space="preserve">疑似洗錢交易訪談記錄檔</t>
  </si>
  <si>
    <t xml:space="preserve">2022年03月11日 16:57:05</t>
  </si>
  <si>
    <t xml:space="preserve">MonthlyQ53</t>
  </si>
  <si>
    <t xml:space="preserve">Q53工作檔</t>
  </si>
  <si>
    <t xml:space="preserve">2021年06月21日 14:01:07</t>
  </si>
  <si>
    <t xml:space="preserve">TbJcicMu01</t>
  </si>
  <si>
    <t xml:space="preserve">聯徵人員名冊</t>
  </si>
  <si>
    <t xml:space="preserve">2021年10月01日 10:27:40</t>
  </si>
  <si>
    <t xml:space="preserve">TbJcicW020</t>
  </si>
  <si>
    <t xml:space="preserve">聯徵稽查產品</t>
  </si>
  <si>
    <t xml:space="preserve">2022年01月24日 11:38:57</t>
  </si>
  <si>
    <t xml:space="preserve">TbJcicZZ50</t>
  </si>
  <si>
    <t xml:space="preserve">會員查詢紀錄查詢</t>
  </si>
  <si>
    <t xml:space="preserve">2020年10月28日 17:24:17</t>
  </si>
  <si>
    <t xml:space="preserve">L9-報表作業</t>
  </si>
  <si>
    <t xml:space="preserve">DailyLoanBal</t>
  </si>
  <si>
    <t xml:space="preserve">每日放款餘額檔</t>
  </si>
  <si>
    <t xml:space="preserve">2022年01月20日 12:43:16</t>
  </si>
  <si>
    <t xml:space="preserve">GuildBuilders</t>
  </si>
  <si>
    <t xml:space="preserve">公會餘額統計建商名單檔</t>
  </si>
  <si>
    <t xml:space="preserve">2021年01月13日 15:54:58</t>
  </si>
  <si>
    <t xml:space="preserve">MonthlyFacBal</t>
  </si>
  <si>
    <t xml:space="preserve">額度月報工作檔</t>
  </si>
  <si>
    <t xml:space="preserve">2022年03月25日 14:25:45</t>
  </si>
  <si>
    <t xml:space="preserve">MonthlyLM003</t>
  </si>
  <si>
    <t xml:space="preserve">撥款還款金額比較月報工作檔</t>
  </si>
  <si>
    <t xml:space="preserve">2022年01月20日 12:44:40</t>
  </si>
  <si>
    <t xml:space="preserve">MonthlyLM028</t>
  </si>
  <si>
    <t xml:space="preserve">LM028預估現金流量月報工作檔</t>
  </si>
  <si>
    <t xml:space="preserve">2021年12月09日 16:56:26</t>
  </si>
  <si>
    <t xml:space="preserve">MonthlyLM032</t>
  </si>
  <si>
    <t xml:space="preserve">逾期案件滾動率明細月報工作檔</t>
  </si>
  <si>
    <t xml:space="preserve">2021年07月02日 17:32:38</t>
  </si>
  <si>
    <t xml:space="preserve">MonthlyLM036Portfolio</t>
  </si>
  <si>
    <t xml:space="preserve">LM036Portfolio</t>
  </si>
  <si>
    <t xml:space="preserve">2021年09月28日 15:07:57</t>
  </si>
  <si>
    <t xml:space="preserve">MonthlyLM052AssetClass</t>
  </si>
  <si>
    <t xml:space="preserve">LM052資產分類表</t>
  </si>
  <si>
    <t xml:space="preserve">2022年01月20日 12:45:29</t>
  </si>
  <si>
    <t xml:space="preserve">MonthlyLM052LoanAsset</t>
  </si>
  <si>
    <t xml:space="preserve">LM052放款資產表</t>
  </si>
  <si>
    <t xml:space="preserve">2022年01月20日 12:45:39</t>
  </si>
  <si>
    <t xml:space="preserve">MonthlyLM052Loss</t>
  </si>
  <si>
    <t xml:space="preserve">LM052備抵損失資料檔</t>
  </si>
  <si>
    <t xml:space="preserve">2022年03月31日 18:17:37</t>
  </si>
  <si>
    <t xml:space="preserve">MonthlyLM052Ovdu</t>
  </si>
  <si>
    <t xml:space="preserve">LM052逾期分類表</t>
  </si>
  <si>
    <t xml:space="preserve">2022年01月20日 12:46:03</t>
  </si>
  <si>
    <t xml:space="preserve">MonthlyLoanBal</t>
  </si>
  <si>
    <t xml:space="preserve">每月放款餘額檔</t>
  </si>
  <si>
    <t xml:space="preserve">2022年01月20日 12:46:23</t>
  </si>
  <si>
    <t xml:space="preserve">RptJcic</t>
  </si>
  <si>
    <t xml:space="preserve">呆帳不報送檔</t>
  </si>
  <si>
    <t xml:space="preserve">2021年06月28日 09:54:31</t>
  </si>
  <si>
    <t xml:space="preserve">RptRelationCompany</t>
  </si>
  <si>
    <t xml:space="preserve">報表用_金控利害關係人_關係人公司資料</t>
  </si>
  <si>
    <t xml:space="preserve">2021年05月10日 11:55:15</t>
  </si>
  <si>
    <t xml:space="preserve">RptRelationFamily</t>
  </si>
  <si>
    <t xml:space="preserve">報表用_金控利害關係人_關係人親屬資料</t>
  </si>
  <si>
    <t xml:space="preserve">2021年05月10日 11:55:35</t>
  </si>
  <si>
    <t xml:space="preserve">RptRelationSelf</t>
  </si>
  <si>
    <t xml:space="preserve">報表用_金控利害關係人_關係人資料</t>
  </si>
  <si>
    <t xml:space="preserve">2021年05月10日 11:55:25</t>
  </si>
  <si>
    <t xml:space="preserve">RptSubCom</t>
  </si>
  <si>
    <t xml:space="preserve">報表用公司代碼檔</t>
  </si>
  <si>
    <t xml:space="preserve">2022年04月21日 16:33:25</t>
  </si>
  <si>
    <t xml:space="preserve">SlipEbsRecord</t>
  </si>
  <si>
    <t xml:space="preserve">傳票上傳EBS紀錄檔</t>
  </si>
  <si>
    <t xml:space="preserve">2022年02月24日 11:10:20</t>
  </si>
  <si>
    <t xml:space="preserve">SlipMedia</t>
  </si>
  <si>
    <t xml:space="preserve">傳票媒體檔</t>
  </si>
  <si>
    <t xml:space="preserve">2022年01月20日 12:46:45</t>
  </si>
  <si>
    <t xml:space="preserve">SlipMedia2022</t>
  </si>
  <si>
    <t xml:space="preserve">傳票媒體檔2022年格式</t>
  </si>
  <si>
    <t xml:space="preserve">2022年02月22日 15:25:24</t>
  </si>
  <si>
    <t xml:space="preserve">UspErrorLog</t>
  </si>
  <si>
    <t xml:space="preserve">預存程序錯誤記錄檔</t>
  </si>
  <si>
    <t xml:space="preserve">2022年01月20日 12:47:10</t>
  </si>
  <si>
    <t xml:space="preserve">YearlyHouseLoanInt</t>
  </si>
  <si>
    <t xml:space="preserve">每年房屋擔保借款繳息工作檔</t>
  </si>
  <si>
    <t xml:space="preserve">2022年03月21日 10:42:39</t>
  </si>
  <si>
    <t xml:space="preserve">YearlyHouseLoanIntCheck</t>
  </si>
  <si>
    <t xml:space="preserve">每年房屋擔保借款繳息檢核檔</t>
  </si>
  <si>
    <t xml:space="preserve">2022年03月30日 10:33:44</t>
  </si>
  <si>
    <t xml:space="preserve">XX-系統</t>
  </si>
  <si>
    <t xml:space="preserve">TxAgent</t>
  </si>
  <si>
    <t xml:space="preserve">代理人檔</t>
  </si>
  <si>
    <t xml:space="preserve">2021年12月09日 17:39:14</t>
  </si>
  <si>
    <t xml:space="preserve">TxAmlCredit</t>
  </si>
  <si>
    <t xml:space="preserve">AML定審資料</t>
  </si>
  <si>
    <t xml:space="preserve">2021年12月16日 11:54:19</t>
  </si>
  <si>
    <t xml:space="preserve">TxAmlLog</t>
  </si>
  <si>
    <t xml:space="preserve">AML檢查紀錄檔</t>
  </si>
  <si>
    <t xml:space="preserve">2021年06月07日 14:39:21</t>
  </si>
  <si>
    <t xml:space="preserve">TxAmlNotice</t>
  </si>
  <si>
    <t xml:space="preserve">AML定審通知紀錄檔</t>
  </si>
  <si>
    <t xml:space="preserve">2021年12月16日 11:57:20</t>
  </si>
  <si>
    <t xml:space="preserve">TxAmlRating</t>
  </si>
  <si>
    <t xml:space="preserve">Eloan評級檔</t>
  </si>
  <si>
    <t xml:space="preserve">2021年07月06日 17:07:12</t>
  </si>
  <si>
    <t xml:space="preserve">TxApLog</t>
  </si>
  <si>
    <t xml:space="preserve">ApLog敏感資料查詢紀錄檔</t>
  </si>
  <si>
    <t xml:space="preserve">2022年03月11日 17:31:29</t>
  </si>
  <si>
    <t xml:space="preserve">TxApLogList</t>
  </si>
  <si>
    <t xml:space="preserve">敏感資料查詢交易代號檔</t>
  </si>
  <si>
    <t xml:space="preserve">2020年08月28日 18:46:46</t>
  </si>
  <si>
    <t xml:space="preserve">TxArchiveTable</t>
  </si>
  <si>
    <t xml:space="preserve">歷史封存表設定檔</t>
  </si>
  <si>
    <t xml:space="preserve">2022年03月16日 12:53:38</t>
  </si>
  <si>
    <t xml:space="preserve">TxArchiveTableLog</t>
  </si>
  <si>
    <t xml:space="preserve">歷史封存表紀錄檔</t>
  </si>
  <si>
    <t xml:space="preserve">2022年03月16日 15:34:57</t>
  </si>
  <si>
    <t xml:space="preserve">TxAttachment</t>
  </si>
  <si>
    <t xml:space="preserve">附件檔</t>
  </si>
  <si>
    <t xml:space="preserve">2022年01月07日 11:11:15</t>
  </si>
  <si>
    <t xml:space="preserve">TxAttachType</t>
  </si>
  <si>
    <t xml:space="preserve">附件類別檔</t>
  </si>
  <si>
    <t xml:space="preserve">2021年12月14日 18:37:07</t>
  </si>
  <si>
    <t xml:space="preserve">TxAuthGroup</t>
  </si>
  <si>
    <t xml:space="preserve">權限群組檔</t>
  </si>
  <si>
    <t xml:space="preserve">2022年02月25日 14:33:53</t>
  </si>
  <si>
    <t xml:space="preserve">TxAuthority</t>
  </si>
  <si>
    <t xml:space="preserve">群組權限檔</t>
  </si>
  <si>
    <t xml:space="preserve">2022年04月20日 09:41:36</t>
  </si>
  <si>
    <t xml:space="preserve">TxAuthorize</t>
  </si>
  <si>
    <t xml:space="preserve">主管授權紀錄</t>
  </si>
  <si>
    <t xml:space="preserve">2022年01月24日 19:54:15</t>
  </si>
  <si>
    <t xml:space="preserve">TxBizDate</t>
  </si>
  <si>
    <t xml:space="preserve">營業日檔</t>
  </si>
  <si>
    <t xml:space="preserve">2020年07月02日 18:20:55</t>
  </si>
  <si>
    <t xml:space="preserve">TxControl</t>
  </si>
  <si>
    <t xml:space="preserve">作業流程控制檔</t>
  </si>
  <si>
    <t xml:space="preserve">2021年12月20日 18:42:31</t>
  </si>
  <si>
    <t xml:space="preserve">TxCruiser</t>
  </si>
  <si>
    <t xml:space="preserve">批次發動交易紀錄</t>
  </si>
  <si>
    <t xml:space="preserve">2022年03月16日 15:23:30</t>
  </si>
  <si>
    <t xml:space="preserve">TxCurr</t>
  </si>
  <si>
    <t xml:space="preserve">幣別檔</t>
  </si>
  <si>
    <t xml:space="preserve">2020年06月24日 12:13:59</t>
  </si>
  <si>
    <t xml:space="preserve">TxDataLog</t>
  </si>
  <si>
    <t xml:space="preserve">資料變更紀錄檔</t>
  </si>
  <si>
    <t xml:space="preserve">2022年02月17日 18:44:27</t>
  </si>
  <si>
    <t xml:space="preserve">TxErrCode</t>
  </si>
  <si>
    <t xml:space="preserve">錯誤代碼</t>
  </si>
  <si>
    <t xml:space="preserve">2022年04月20日 09:49:59</t>
  </si>
  <si>
    <t xml:space="preserve">TxFile</t>
  </si>
  <si>
    <t xml:space="preserve">輸出檔</t>
  </si>
  <si>
    <t xml:space="preserve">2022年03月16日 16:10:33</t>
  </si>
  <si>
    <t xml:space="preserve">TxFlow</t>
  </si>
  <si>
    <t xml:space="preserve">交易流程控制檔</t>
  </si>
  <si>
    <t xml:space="preserve">2021年12月15日 10:31:08</t>
  </si>
  <si>
    <t xml:space="preserve">TxHoliday</t>
  </si>
  <si>
    <t xml:space="preserve">假日檔</t>
  </si>
  <si>
    <t xml:space="preserve">2020年07月13日 09:41:39</t>
  </si>
  <si>
    <t xml:space="preserve">TxInquiry</t>
  </si>
  <si>
    <t xml:space="preserve">查詢紀錄檔</t>
  </si>
  <si>
    <t xml:space="preserve">2022年02月24日 10:25:59</t>
  </si>
  <si>
    <t xml:space="preserve">TxLock</t>
  </si>
  <si>
    <t xml:space="preserve">鎖定控制檔</t>
  </si>
  <si>
    <t xml:space="preserve">2021年12月14日 10:45:13</t>
  </si>
  <si>
    <t xml:space="preserve">TxPrinter</t>
  </si>
  <si>
    <t xml:space="preserve">印表機設定檔</t>
  </si>
  <si>
    <t xml:space="preserve">2022年04月20日 09:49:58</t>
  </si>
  <si>
    <t xml:space="preserve">TxProcess</t>
  </si>
  <si>
    <t xml:space="preserve">2020年04月09日 17:18:07</t>
  </si>
  <si>
    <t xml:space="preserve">TxRecord</t>
  </si>
  <si>
    <t xml:space="preserve">交易記錄檔</t>
  </si>
  <si>
    <t xml:space="preserve">2022年01月25日 16:18:30</t>
  </si>
  <si>
    <t xml:space="preserve">TxTeller</t>
  </si>
  <si>
    <t xml:space="preserve">使用者檔</t>
  </si>
  <si>
    <t xml:space="preserve">2022年04月12日 14:28:31</t>
  </si>
  <si>
    <t xml:space="preserve">TxTellerAuth</t>
  </si>
  <si>
    <t xml:space="preserve">使用者權限檔</t>
  </si>
  <si>
    <t xml:space="preserve">2021年11月19日 18:33:17</t>
  </si>
  <si>
    <t xml:space="preserve">TxTellerTest</t>
  </si>
  <si>
    <t xml:space="preserve">2021年12月01日 13:02:18</t>
  </si>
  <si>
    <t xml:space="preserve">TxTemp</t>
  </si>
  <si>
    <t xml:space="preserve">交易暫存</t>
  </si>
  <si>
    <t xml:space="preserve">2022年02月25日 14:27:05</t>
  </si>
  <si>
    <t xml:space="preserve">TxToDoDetail</t>
  </si>
  <si>
    <t xml:space="preserve">應處理明細檔</t>
  </si>
  <si>
    <t xml:space="preserve">2021年09月08日 13:16:23</t>
  </si>
  <si>
    <t xml:space="preserve">TxToDoDetailReserve</t>
  </si>
  <si>
    <t xml:space="preserve">應處理明細留存檔</t>
  </si>
  <si>
    <t xml:space="preserve">2021年11月18日 12:12:50</t>
  </si>
  <si>
    <t xml:space="preserve">TxToDoMain</t>
  </si>
  <si>
    <t xml:space="preserve">應處理清單主檔</t>
  </si>
  <si>
    <t xml:space="preserve">2021年11月18日 15:31:24</t>
  </si>
  <si>
    <t xml:space="preserve">TxTranCode</t>
  </si>
  <si>
    <t xml:space="preserve">交易控制檔</t>
  </si>
  <si>
    <t xml:space="preserve">2021年10月14日 11:55:41</t>
  </si>
  <si>
    <t xml:space="preserve">TxUnLock</t>
  </si>
  <si>
    <t xml:space="preserve">人工解除鎖定紀錄檔</t>
  </si>
  <si>
    <t xml:space="preserve">2021年12月14日 10:45:10</t>
  </si>
  <si>
    <t xml:space="preserve">此檔案為自動確認GenTable目錄及檔案產生，不應手動修改。
總表產生程式位於
NAS\SKL\雜項文件\xiangwei\小工具
如重新產生仍未列出新表，請聯絡本檔負責人。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</si>
</sst>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indexed="8"/>
      <name val="Calibri"/>
      <family val="2"/>
      <scheme val="minor"/>
    </font>
    <font>
      <b/>
      <sz val="12"/>
      <name val="微軟正黑體"/>
    </font>
    <font>
      <b/>
      <u val="single"/>
      <sz val="12"/>
      <color indexed="48"/>
      <name val="微軟正黑體"/>
    </font>
    <font>
      <b/>
      <sz val="12"/>
      <color indexed="9"/>
      <name val="微軟正黑體"/>
    </font>
  </fonts>
  <fills count="4">
    <fill>
      <patternFill patternType="none"/>
    </fill>
    <fill>
      <patternFill patternType="darkGray"/>
    </fill>
    <fill>
      <patternFill patternType="none">
        <fgColor indexed="10"/>
      </patternFill>
    </fill>
    <fill>
      <patternFill patternType="solid">
        <fgColor indexed="10"/>
      </patternFill>
    </fill>
  </fills>
  <borders count="1">
    <border>
      <left/>
      <right/>
      <top/>
      <bottom/>
      <diagonal/>
    </border>
  </borders>
  <cellStyleXfs count="1">
    <xf numFmtId="0" fontId="0" fillId="0" borderId="0" xfId="0"/>
  </cellStyleXfs>
  <cellXfs count="4">
    <xf numFmtId="0" fontId="0" fillId="0" borderId="0" xfId="0"/>
    <xf numFmtId="0" fontId="1" fillId="0" borderId="0" xfId="0" applyFont="1">
      <alignment wrapText="1"/>
    </xf>
    <xf numFmtId="0" fontId="2" fillId="0" borderId="0" xfId="0" applyFont="1"/>
    <xf numFmtId="0" fontId="3" fillId="3" borderId="0" xfId="0" applyFont="1" applyFill="1"/>
  </cellXf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"/>
  <sheetViews>
    <sheetView tabSelected="1" showRuler="1" showOutlineSymbols="1" defaultGridColor="1" colorId="64" zoomScale="100" workbookViewId="0"/>
  </sheetViews>
  <sheetFormatPr baseColWidth="8" defaultRowHeight="15"/>
  <cols>
    <col min="1" max="1" width="22" customWidth="1" collapsed="1"/>
    <col min="2" max="2" width="36" customWidth="1" collapsed="1"/>
    <col min="3" max="3" width="56" customWidth="1" collapsed="1"/>
    <col min="4" max="4" width="6" customWidth="1" collapsed="1"/>
    <col min="5" max="5" width="32" customWidth="1" collapsed="1"/>
    <col min="7" max="7" width="70" customWidth="1" collapsed="1"/>
  </cols>
  <sheetData>
    <row r="1" ht="64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1" t="s">
        <v>1045</v>
      </c>
    </row>
    <row r="2">
      <c r="A2" s="1" t="s">
        <v>5</v>
      </c>
      <c r="B2" s="1" t="s">
        <v>6</v>
      </c>
      <c r="C2" s="1" t="s">
        <v>7</v>
      </c>
      <c r="D2" s="2" t="str">
        <f>HYPERLINK("[\\192.168.10.16\St1Share(NAS)\SKL\DB\GenTables\L1-顧客管理作業\BankRelationCompany.xlsx]DBD!A1", "連結")</f>
        <v>連結</v>
      </c>
      <c r="E2" s="1" t="s">
        <v>8</v>
      </c>
    </row>
    <row r="3">
      <c r="A3" s="1" t="s">
        <v>5</v>
      </c>
      <c r="B3" s="1" t="s">
        <v>9</v>
      </c>
      <c r="C3" s="1" t="s">
        <v>10</v>
      </c>
      <c r="D3" s="2" t="str">
        <f>HYPERLINK("[\\192.168.10.16\St1Share(NAS)\SKL\DB\GenTables\L1-顧客管理作業\BankRelationFamily.xlsx]DBD!A1", "連結")</f>
        <v>連結</v>
      </c>
      <c r="E3" s="1" t="s">
        <v>11</v>
      </c>
    </row>
    <row r="4">
      <c r="A4" s="1" t="s">
        <v>5</v>
      </c>
      <c r="B4" s="1" t="s">
        <v>12</v>
      </c>
      <c r="C4" s="1" t="s">
        <v>13</v>
      </c>
      <c r="D4" s="2" t="str">
        <f>HYPERLINK("[\\192.168.10.16\St1Share(NAS)\SKL\DB\GenTables\L1-顧客管理作業\BankRelationSelf.xlsx]DBD!A1", "連結")</f>
        <v>連結</v>
      </c>
      <c r="E4" s="1" t="s">
        <v>14</v>
      </c>
    </row>
    <row r="5">
      <c r="A5" s="1" t="s">
        <v>5</v>
      </c>
      <c r="B5" s="1" t="s">
        <v>15</v>
      </c>
      <c r="C5" s="1" t="s">
        <v>16</v>
      </c>
      <c r="D5" s="2" t="str">
        <f>HYPERLINK("[\\192.168.10.16\St1Share(NAS)\SKL\DB\GenTables\L1-顧客管理作業\BankRelationSuspected.xlsx]DBD!A1", "連結")</f>
        <v>連結</v>
      </c>
      <c r="E5" s="1" t="s">
        <v>17</v>
      </c>
    </row>
    <row r="6">
      <c r="A6" s="1" t="s">
        <v>5</v>
      </c>
      <c r="B6" s="1" t="s">
        <v>18</v>
      </c>
      <c r="C6" s="1" t="s">
        <v>19</v>
      </c>
      <c r="D6" s="2" t="str">
        <f>HYPERLINK("[\\192.168.10.16\St1Share(NAS)\SKL\DB\GenTables\L1-顧客管理作業\CustCross.xlsx]DBD!A1", "連結")</f>
        <v>連結</v>
      </c>
      <c r="E6" s="1" t="s">
        <v>20</v>
      </c>
    </row>
    <row r="7">
      <c r="A7" s="1" t="s">
        <v>5</v>
      </c>
      <c r="B7" s="1" t="s">
        <v>21</v>
      </c>
      <c r="C7" s="1" t="s">
        <v>22</v>
      </c>
      <c r="D7" s="2" t="str">
        <f>HYPERLINK("[\\192.168.10.16\St1Share(NAS)\SKL\DB\GenTables\L1-顧客管理作業\CustFin.xlsx]DBD!A1", "連結")</f>
        <v>連結</v>
      </c>
      <c r="E7" s="1" t="s">
        <v>23</v>
      </c>
    </row>
    <row r="8">
      <c r="A8" s="1" t="s">
        <v>5</v>
      </c>
      <c r="B8" s="1" t="s">
        <v>24</v>
      </c>
      <c r="C8" s="1" t="s">
        <v>25</v>
      </c>
      <c r="D8" s="2" t="str">
        <f>HYPERLINK("[\\192.168.10.16\St1Share(NAS)\SKL\DB\GenTables\L1-顧客管理作業\CustMain.xlsx]DBD!A1", "連結")</f>
        <v>連結</v>
      </c>
      <c r="E8" s="1" t="s">
        <v>26</v>
      </c>
    </row>
    <row r="9">
      <c r="A9" s="1" t="s">
        <v>5</v>
      </c>
      <c r="B9" s="1" t="s">
        <v>27</v>
      </c>
      <c r="C9" s="1" t="s">
        <v>28</v>
      </c>
      <c r="D9" s="2" t="str">
        <f>HYPERLINK("[\\192.168.10.16\St1Share(NAS)\SKL\DB\GenTables\L1-顧客管理作業\CustNotice.xlsx]DBD!A1", "連結")</f>
        <v>連結</v>
      </c>
      <c r="E9" s="1" t="s">
        <v>29</v>
      </c>
    </row>
    <row r="10">
      <c r="A10" s="1" t="s">
        <v>5</v>
      </c>
      <c r="B10" s="1" t="s">
        <v>30</v>
      </c>
      <c r="C10" s="1" t="s">
        <v>31</v>
      </c>
      <c r="D10" s="2" t="str">
        <f>HYPERLINK("[\\192.168.10.16\St1Share(NAS)\SKL\DB\GenTables\L1-顧客管理作業\CustTelNo.xlsx]DBD!A1", "連結")</f>
        <v>連結</v>
      </c>
      <c r="E10" s="1" t="s">
        <v>32</v>
      </c>
    </row>
    <row r="11">
      <c r="A11" s="1" t="s">
        <v>5</v>
      </c>
      <c r="B11" s="1" t="s">
        <v>33</v>
      </c>
      <c r="C11" s="1" t="s">
        <v>34</v>
      </c>
      <c r="D11" s="2" t="str">
        <f>HYPERLINK("[\\192.168.10.16\St1Share(NAS)\SKL\DB\GenTables\L1-顧客管理作業\FinReportCashFlow.xlsx]DBD!A1", "連結")</f>
        <v>連結</v>
      </c>
      <c r="E11" s="1" t="s">
        <v>35</v>
      </c>
    </row>
    <row r="12">
      <c r="A12" s="1" t="s">
        <v>5</v>
      </c>
      <c r="B12" s="1" t="s">
        <v>36</v>
      </c>
      <c r="C12" s="1" t="s">
        <v>37</v>
      </c>
      <c r="D12" s="2" t="str">
        <f>HYPERLINK("[\\192.168.10.16\St1Share(NAS)\SKL\DB\GenTables\L1-顧客管理作業\FinReportDebt.xlsx]DBD!A1", "連結")</f>
        <v>連結</v>
      </c>
      <c r="E12" s="1" t="s">
        <v>38</v>
      </c>
    </row>
    <row r="13">
      <c r="A13" s="1" t="s">
        <v>5</v>
      </c>
      <c r="B13" s="1" t="s">
        <v>39</v>
      </c>
      <c r="C13" s="1" t="s">
        <v>40</v>
      </c>
      <c r="D13" s="2" t="str">
        <f>HYPERLINK("[\\192.168.10.16\St1Share(NAS)\SKL\DB\GenTables\L1-顧客管理作業\FinReportProfit.xlsx]DBD!A1", "連結")</f>
        <v>連結</v>
      </c>
      <c r="E13" s="1" t="s">
        <v>41</v>
      </c>
    </row>
    <row r="14">
      <c r="A14" s="1" t="s">
        <v>5</v>
      </c>
      <c r="B14" s="1" t="s">
        <v>42</v>
      </c>
      <c r="C14" s="1" t="s">
        <v>43</v>
      </c>
      <c r="D14" s="2" t="str">
        <f>HYPERLINK("[\\192.168.10.16\St1Share(NAS)\SKL\DB\GenTables\L1-顧客管理作業\FinReportQuality.xlsx]DBD!A1", "連結")</f>
        <v>連結</v>
      </c>
      <c r="E14" s="1" t="s">
        <v>44</v>
      </c>
    </row>
    <row r="15">
      <c r="A15" s="1" t="s">
        <v>5</v>
      </c>
      <c r="B15" s="1" t="s">
        <v>45</v>
      </c>
      <c r="C15" s="1" t="s">
        <v>46</v>
      </c>
      <c r="D15" s="2" t="str">
        <f>HYPERLINK("[\\192.168.10.16\St1Share(NAS)\SKL\DB\GenTables\L1-顧客管理作業\FinReportRate.xlsx]DBD!A1", "連結")</f>
        <v>連結</v>
      </c>
      <c r="E15" s="1" t="s">
        <v>47</v>
      </c>
    </row>
    <row r="16">
      <c r="A16" s="1" t="s">
        <v>5</v>
      </c>
      <c r="B16" s="1" t="s">
        <v>48</v>
      </c>
      <c r="C16" s="1" t="s">
        <v>49</v>
      </c>
      <c r="D16" s="2" t="str">
        <f>HYPERLINK("[\\192.168.10.16\St1Share(NAS)\SKL\DB\GenTables\L1-顧客管理作業\FinReportReview.xlsx]DBD!A1", "連結")</f>
        <v>連結</v>
      </c>
      <c r="E16" s="1" t="s">
        <v>50</v>
      </c>
    </row>
    <row r="17">
      <c r="A17" s="1" t="s">
        <v>51</v>
      </c>
      <c r="B17" s="1" t="s">
        <v>52</v>
      </c>
      <c r="C17" s="1" t="s">
        <v>53</v>
      </c>
      <c r="D17" s="2" t="str">
        <f>HYPERLINK("[\\192.168.10.16\St1Share(NAS)\SKL\DB\GenTables\L2-業務作業\ClBuilding.xlsx]DBD!A1", "連結")</f>
        <v>連結</v>
      </c>
      <c r="E17" s="1" t="s">
        <v>54</v>
      </c>
    </row>
    <row r="18">
      <c r="A18" s="1" t="s">
        <v>51</v>
      </c>
      <c r="B18" s="1" t="s">
        <v>55</v>
      </c>
      <c r="C18" s="1" t="s">
        <v>56</v>
      </c>
      <c r="D18" s="2" t="str">
        <f>HYPERLINK("[\\192.168.10.16\St1Share(NAS)\SKL\DB\GenTables\L2-業務作業\ClBuildingOwner.xlsx]DBD!A1", "連結")</f>
        <v>連結</v>
      </c>
      <c r="E18" s="1" t="s">
        <v>57</v>
      </c>
    </row>
    <row r="19">
      <c r="A19" s="1" t="s">
        <v>51</v>
      </c>
      <c r="B19" s="1" t="s">
        <v>58</v>
      </c>
      <c r="C19" s="1" t="s">
        <v>59</v>
      </c>
      <c r="D19" s="2" t="str">
        <f>HYPERLINK("[\\192.168.10.16\St1Share(NAS)\SKL\DB\GenTables\L2-業務作業\ClBuildingPublic.xlsx]DBD!A1", "連結")</f>
        <v>連結</v>
      </c>
      <c r="E19" s="1" t="s">
        <v>60</v>
      </c>
    </row>
    <row r="20">
      <c r="A20" s="1" t="s">
        <v>51</v>
      </c>
      <c r="B20" s="1" t="s">
        <v>61</v>
      </c>
      <c r="C20" s="1" t="s">
        <v>62</v>
      </c>
      <c r="D20" s="2" t="str">
        <f>HYPERLINK("[\\192.168.10.16\St1Share(NAS)\SKL\DB\GenTables\L2-業務作業\ClBuildingReason.xlsx]DBD!A1", "連結")</f>
        <v>連結</v>
      </c>
      <c r="E20" s="1" t="s">
        <v>63</v>
      </c>
    </row>
    <row r="21">
      <c r="A21" s="1" t="s">
        <v>51</v>
      </c>
      <c r="B21" s="1" t="s">
        <v>64</v>
      </c>
      <c r="C21" s="1" t="s">
        <v>65</v>
      </c>
      <c r="D21" s="2" t="str">
        <f>HYPERLINK("[\\192.168.10.16\St1Share(NAS)\SKL\DB\GenTables\L2-業務作業\ClEva.xlsx]DBD!A1", "連結")</f>
        <v>連結</v>
      </c>
      <c r="E21" s="1" t="s">
        <v>66</v>
      </c>
    </row>
    <row r="22">
      <c r="A22" s="1" t="s">
        <v>51</v>
      </c>
      <c r="B22" s="1" t="s">
        <v>67</v>
      </c>
      <c r="C22" s="1" t="s">
        <v>68</v>
      </c>
      <c r="D22" s="2" t="str">
        <f>HYPERLINK("[\\192.168.10.16\St1Share(NAS)\SKL\DB\GenTables\L2-業務作業\ClFac.xlsx]DBD!A1", "連結")</f>
        <v>連結</v>
      </c>
      <c r="E22" s="1" t="s">
        <v>69</v>
      </c>
    </row>
    <row r="23">
      <c r="A23" s="1" t="s">
        <v>51</v>
      </c>
      <c r="B23" s="1" t="s">
        <v>70</v>
      </c>
      <c r="C23" s="1" t="s">
        <v>71</v>
      </c>
      <c r="D23" s="2" t="str">
        <f>HYPERLINK("[\\192.168.10.16\St1Share(NAS)\SKL\DB\GenTables\L2-業務作業\ClImm.xlsx]DBD!A1", "連結")</f>
        <v>連結</v>
      </c>
      <c r="E23" s="1" t="s">
        <v>72</v>
      </c>
    </row>
    <row r="24">
      <c r="A24" s="1" t="s">
        <v>51</v>
      </c>
      <c r="B24" s="1" t="s">
        <v>73</v>
      </c>
      <c r="C24" s="1" t="s">
        <v>74</v>
      </c>
      <c r="D24" s="2" t="str">
        <f>HYPERLINK("[\\192.168.10.16\St1Share(NAS)\SKL\DB\GenTables\L2-業務作業\ClImmRankDetail.xlsx]DBD!A1", "連結")</f>
        <v>連結</v>
      </c>
      <c r="E24" s="1" t="s">
        <v>75</v>
      </c>
    </row>
    <row r="25">
      <c r="A25" s="1" t="s">
        <v>51</v>
      </c>
      <c r="B25" s="1" t="s">
        <v>76</v>
      </c>
      <c r="C25" s="1" t="s">
        <v>77</v>
      </c>
      <c r="D25" s="2" t="str">
        <f>HYPERLINK("[\\192.168.10.16\St1Share(NAS)\SKL\DB\GenTables\L2-業務作業\ClLand.xlsx]DBD!A1", "連結")</f>
        <v>連結</v>
      </c>
      <c r="E25" s="1" t="s">
        <v>78</v>
      </c>
    </row>
    <row r="26">
      <c r="A26" s="1" t="s">
        <v>51</v>
      </c>
      <c r="B26" s="1" t="s">
        <v>79</v>
      </c>
      <c r="C26" s="1" t="s">
        <v>80</v>
      </c>
      <c r="D26" s="2" t="str">
        <f>HYPERLINK("[\\192.168.10.16\St1Share(NAS)\SKL\DB\GenTables\L2-業務作業\ClLandOwner.xlsx]DBD!A1", "連結")</f>
        <v>連結</v>
      </c>
      <c r="E26" s="1" t="s">
        <v>81</v>
      </c>
    </row>
    <row r="27">
      <c r="A27" s="1" t="s">
        <v>51</v>
      </c>
      <c r="B27" s="1" t="s">
        <v>82</v>
      </c>
      <c r="C27" s="1" t="s">
        <v>83</v>
      </c>
      <c r="D27" s="2" t="str">
        <f>HYPERLINK("[\\192.168.10.16\St1Share(NAS)\SKL\DB\GenTables\L2-業務作業\ClLandReason.xlsx]DBD!A1", "連結")</f>
        <v>連結</v>
      </c>
      <c r="E27" s="1" t="s">
        <v>84</v>
      </c>
    </row>
    <row r="28">
      <c r="A28" s="1" t="s">
        <v>51</v>
      </c>
      <c r="B28" s="1" t="s">
        <v>85</v>
      </c>
      <c r="C28" s="1" t="s">
        <v>86</v>
      </c>
      <c r="D28" s="2" t="str">
        <f>HYPERLINK("[\\192.168.10.16\St1Share(NAS)\SKL\DB\GenTables\L2-業務作業\ClMain.xlsx]DBD!A1", "連結")</f>
        <v>連結</v>
      </c>
      <c r="E28" s="1" t="s">
        <v>87</v>
      </c>
    </row>
    <row r="29">
      <c r="A29" s="1" t="s">
        <v>51</v>
      </c>
      <c r="B29" s="1" t="s">
        <v>88</v>
      </c>
      <c r="C29" s="1" t="s">
        <v>89</v>
      </c>
      <c r="D29" s="2" t="str">
        <f>HYPERLINK("[\\192.168.10.16\St1Share(NAS)\SKL\DB\GenTables\L2-業務作業\ClMovables.xlsx]DBD!A1", "連結")</f>
        <v>連結</v>
      </c>
      <c r="E29" s="1" t="s">
        <v>90</v>
      </c>
    </row>
    <row r="30">
      <c r="A30" s="1" t="s">
        <v>51</v>
      </c>
      <c r="B30" s="1" t="s">
        <v>91</v>
      </c>
      <c r="C30" s="1" t="s">
        <v>92</v>
      </c>
      <c r="D30" s="2" t="str">
        <f>HYPERLINK("[\\192.168.10.16\St1Share(NAS)\SKL\DB\GenTables\L2-業務作業\ClNoMap.xlsx]DBD!A1", "連結")</f>
        <v>連結</v>
      </c>
      <c r="E30" s="1" t="s">
        <v>93</v>
      </c>
    </row>
    <row r="31">
      <c r="A31" s="1" t="s">
        <v>51</v>
      </c>
      <c r="B31" s="1" t="s">
        <v>94</v>
      </c>
      <c r="C31" s="1" t="s">
        <v>95</v>
      </c>
      <c r="D31" s="2" t="str">
        <f>HYPERLINK("[\\192.168.10.16\St1Share(NAS)\SKL\DB\GenTables\L2-業務作業\ClOther.xlsx]DBD!A1", "連結")</f>
        <v>連結</v>
      </c>
      <c r="E31" s="1" t="s">
        <v>96</v>
      </c>
    </row>
    <row r="32">
      <c r="A32" s="1" t="s">
        <v>51</v>
      </c>
      <c r="B32" s="1" t="s">
        <v>97</v>
      </c>
      <c r="C32" s="1" t="s">
        <v>98</v>
      </c>
      <c r="D32" s="2" t="str">
        <f>HYPERLINK("[\\192.168.10.16\St1Share(NAS)\SKL\DB\GenTables\L2-業務作業\ClOtherRights.xlsx]DBD!A1", "連結")</f>
        <v>連結</v>
      </c>
      <c r="E32" s="1" t="s">
        <v>99</v>
      </c>
    </row>
    <row r="33">
      <c r="A33" s="1" t="s">
        <v>51</v>
      </c>
      <c r="B33" s="1" t="s">
        <v>100</v>
      </c>
      <c r="C33" s="1" t="s">
        <v>101</v>
      </c>
      <c r="D33" s="2" t="str">
        <f>HYPERLINK("[\\192.168.10.16\St1Share(NAS)\SKL\DB\GenTables\L2-業務作業\ClOwnerRelation.xlsx]DBD!A1", "連結")</f>
        <v>連結</v>
      </c>
      <c r="E33" s="1" t="s">
        <v>102</v>
      </c>
    </row>
    <row r="34">
      <c r="A34" s="1" t="s">
        <v>51</v>
      </c>
      <c r="B34" s="1" t="s">
        <v>103</v>
      </c>
      <c r="C34" s="1" t="s">
        <v>104</v>
      </c>
      <c r="D34" s="2" t="str">
        <f>HYPERLINK("[\\192.168.10.16\St1Share(NAS)\SKL\DB\GenTables\L2-業務作業\ClParking.xlsx]DBD!A1", "連結")</f>
        <v>連結</v>
      </c>
      <c r="E34" s="1" t="s">
        <v>105</v>
      </c>
    </row>
    <row r="35">
      <c r="A35" s="1" t="s">
        <v>51</v>
      </c>
      <c r="B35" s="1" t="s">
        <v>106</v>
      </c>
      <c r="C35" s="1" t="s">
        <v>107</v>
      </c>
      <c r="D35" s="2" t="str">
        <f>HYPERLINK("[\\192.168.10.16\St1Share(NAS)\SKL\DB\GenTables\L2-業務作業\ClParkingType.xlsx]DBD!A1", "連結")</f>
        <v>連結</v>
      </c>
      <c r="E35" s="1" t="s">
        <v>108</v>
      </c>
    </row>
    <row r="36">
      <c r="A36" s="1" t="s">
        <v>51</v>
      </c>
      <c r="B36" s="1" t="s">
        <v>109</v>
      </c>
      <c r="C36" s="1" t="s">
        <v>110</v>
      </c>
      <c r="D36" s="2" t="str">
        <f>HYPERLINK("[\\192.168.10.16\St1Share(NAS)\SKL\DB\GenTables\L2-業務作業\ClStock.xlsx]DBD!A1", "連結")</f>
        <v>連結</v>
      </c>
      <c r="E36" s="1" t="s">
        <v>111</v>
      </c>
    </row>
    <row r="37">
      <c r="A37" s="1" t="s">
        <v>51</v>
      </c>
      <c r="B37" s="1" t="s">
        <v>112</v>
      </c>
      <c r="C37" s="1" t="s">
        <v>113</v>
      </c>
      <c r="D37" s="2" t="str">
        <f>HYPERLINK("[\\192.168.10.16\St1Share(NAS)\SKL\DB\GenTables\L2-業務作業\CustDataCtrl.xlsx]DBD!A1", "連結")</f>
        <v>連結</v>
      </c>
      <c r="E37" s="1" t="s">
        <v>114</v>
      </c>
    </row>
    <row r="38">
      <c r="A38" s="1" t="s">
        <v>51</v>
      </c>
      <c r="B38" s="1" t="s">
        <v>115</v>
      </c>
      <c r="C38" s="1" t="s">
        <v>116</v>
      </c>
      <c r="D38" s="2" t="str">
        <f>HYPERLINK("[\\192.168.10.16\St1Share(NAS)\SKL\DB\GenTables\L2-業務作業\CustRmk.xlsx]DBD!A1", "連結")</f>
        <v>連結</v>
      </c>
      <c r="E38" s="1" t="s">
        <v>117</v>
      </c>
    </row>
    <row r="39">
      <c r="A39" s="1" t="s">
        <v>51</v>
      </c>
      <c r="B39" s="1" t="s">
        <v>118</v>
      </c>
      <c r="C39" s="1" t="s">
        <v>119</v>
      </c>
      <c r="D39" s="2" t="str">
        <f>HYPERLINK("[\\192.168.10.16\St1Share(NAS)\SKL\DB\GenTables\L2-業務作業\FacCaseAppl.xlsx]DBD!A1", "連結")</f>
        <v>連結</v>
      </c>
      <c r="E39" s="1" t="s">
        <v>120</v>
      </c>
    </row>
    <row r="40">
      <c r="A40" s="1" t="s">
        <v>51</v>
      </c>
      <c r="B40" s="1" t="s">
        <v>121</v>
      </c>
      <c r="C40" s="1" t="s">
        <v>122</v>
      </c>
      <c r="D40" s="2" t="str">
        <f>HYPERLINK("[\\192.168.10.16\St1Share(NAS)\SKL\DB\GenTables\L2-業務作業\FacClose.xlsx]DBD!A1", "連結")</f>
        <v>連結</v>
      </c>
      <c r="E40" s="1" t="s">
        <v>123</v>
      </c>
    </row>
    <row r="41">
      <c r="A41" s="1" t="s">
        <v>51</v>
      </c>
      <c r="B41" s="1" t="s">
        <v>124</v>
      </c>
      <c r="C41" s="1" t="s">
        <v>125</v>
      </c>
      <c r="D41" s="2" t="str">
        <f>HYPERLINK("[\\192.168.10.16\St1Share(NAS)\SKL\DB\GenTables\L2-業務作業\FacMain.xlsx]DBD!A1", "連結")</f>
        <v>連結</v>
      </c>
      <c r="E41" s="1" t="s">
        <v>126</v>
      </c>
    </row>
    <row r="42">
      <c r="A42" s="1" t="s">
        <v>51</v>
      </c>
      <c r="B42" s="1" t="s">
        <v>127</v>
      </c>
      <c r="C42" s="1" t="s">
        <v>128</v>
      </c>
      <c r="D42" s="2" t="str">
        <f>HYPERLINK("[\\192.168.10.16\St1Share(NAS)\SKL\DB\GenTables\L2-業務作業\FacProd.xlsx]DBD!A1", "連結")</f>
        <v>連結</v>
      </c>
      <c r="E42" s="1" t="s">
        <v>129</v>
      </c>
    </row>
    <row r="43">
      <c r="A43" s="1" t="s">
        <v>51</v>
      </c>
      <c r="B43" s="1" t="s">
        <v>130</v>
      </c>
      <c r="C43" s="1" t="s">
        <v>131</v>
      </c>
      <c r="D43" s="2" t="str">
        <f>HYPERLINK("[\\192.168.10.16\St1Share(NAS)\SKL\DB\GenTables\L2-業務作業\FacProdAcctFee.xlsx]DBD!A1", "連結")</f>
        <v>連結</v>
      </c>
      <c r="E43" s="1" t="s">
        <v>132</v>
      </c>
    </row>
    <row r="44">
      <c r="A44" s="1" t="s">
        <v>51</v>
      </c>
      <c r="B44" s="1" t="s">
        <v>133</v>
      </c>
      <c r="C44" s="1" t="s">
        <v>134</v>
      </c>
      <c r="D44" s="2" t="str">
        <f>HYPERLINK("[\\192.168.10.16\St1Share(NAS)\SKL\DB\GenTables\L2-業務作業\FacProdPremium.xlsx]DBD!A1", "連結")</f>
        <v>連結</v>
      </c>
      <c r="E44" s="1" t="s">
        <v>135</v>
      </c>
    </row>
    <row r="45">
      <c r="A45" s="1" t="s">
        <v>51</v>
      </c>
      <c r="B45" s="1" t="s">
        <v>136</v>
      </c>
      <c r="C45" s="1" t="s">
        <v>137</v>
      </c>
      <c r="D45" s="2" t="str">
        <f>HYPERLINK("[\\192.168.10.16\St1Share(NAS)\SKL\DB\GenTables\L2-業務作業\FacProdStepRate.xlsx]DBD!A1", "連結")</f>
        <v>連結</v>
      </c>
      <c r="E45" s="1" t="s">
        <v>138</v>
      </c>
    </row>
    <row r="46">
      <c r="A46" s="1" t="s">
        <v>51</v>
      </c>
      <c r="B46" s="1" t="s">
        <v>139</v>
      </c>
      <c r="C46" s="1" t="s">
        <v>140</v>
      </c>
      <c r="D46" s="2" t="str">
        <f>HYPERLINK("[\\192.168.10.16\St1Share(NAS)\SKL\DB\GenTables\L2-業務作業\FacRelation.xlsx]DBD!A1", "連結")</f>
        <v>連結</v>
      </c>
      <c r="E46" s="1" t="s">
        <v>141</v>
      </c>
    </row>
    <row r="47">
      <c r="A47" s="1" t="s">
        <v>51</v>
      </c>
      <c r="B47" s="1" t="s">
        <v>142</v>
      </c>
      <c r="C47" s="1" t="s">
        <v>143</v>
      </c>
      <c r="D47" s="2" t="str">
        <f>HYPERLINK("[\\192.168.10.16\St1Share(NAS)\SKL\DB\GenTables\L2-業務作業\FacShareAppl.xlsx]DBD!A1", "連結")</f>
        <v>連結</v>
      </c>
      <c r="E47" s="1" t="s">
        <v>144</v>
      </c>
    </row>
    <row r="48">
      <c r="A48" s="1" t="s">
        <v>51</v>
      </c>
      <c r="B48" s="1" t="s">
        <v>145</v>
      </c>
      <c r="C48" s="1" t="s">
        <v>146</v>
      </c>
      <c r="D48" s="2" t="str">
        <f>HYPERLINK("[\\192.168.10.16\St1Share(NAS)\SKL\DB\GenTables\L2-業務作業\FacShareLimit.xlsx]DBD!A1", "連結")</f>
        <v>連結</v>
      </c>
      <c r="E48" s="1" t="s">
        <v>147</v>
      </c>
    </row>
    <row r="49">
      <c r="A49" s="1" t="s">
        <v>51</v>
      </c>
      <c r="B49" s="1" t="s">
        <v>148</v>
      </c>
      <c r="C49" s="1" t="s">
        <v>149</v>
      </c>
      <c r="D49" s="2" t="str">
        <f>HYPERLINK("[\\192.168.10.16\St1Share(NAS)\SKL\DB\GenTables\L2-業務作業\FacShareRelation.xlsx]DBD!A1", "連結")</f>
        <v>連結</v>
      </c>
      <c r="E49" s="1" t="s">
        <v>150</v>
      </c>
    </row>
    <row r="50">
      <c r="A50" s="1" t="s">
        <v>51</v>
      </c>
      <c r="B50" s="1" t="s">
        <v>151</v>
      </c>
      <c r="C50" s="1" t="s">
        <v>152</v>
      </c>
      <c r="D50" s="2" t="str">
        <f>HYPERLINK("[\\192.168.10.16\St1Share(NAS)\SKL\DB\GenTables\L2-業務作業\ForeclosureFee.xlsx]DBD!A1", "連結")</f>
        <v>連結</v>
      </c>
      <c r="E50" s="1" t="s">
        <v>153</v>
      </c>
    </row>
    <row r="51">
      <c r="A51" s="1" t="s">
        <v>51</v>
      </c>
      <c r="B51" s="1" t="s">
        <v>154</v>
      </c>
      <c r="C51" s="1" t="s">
        <v>155</v>
      </c>
      <c r="D51" s="2" t="str">
        <f>HYPERLINK("[\\192.168.10.16\St1Share(NAS)\SKL\DB\GenTables\L2-業務作業\ForeclosureFinished.xlsx]DBD!A1", "連結")</f>
        <v>連結</v>
      </c>
      <c r="E51" s="1" t="s">
        <v>156</v>
      </c>
    </row>
    <row r="52">
      <c r="A52" s="1" t="s">
        <v>51</v>
      </c>
      <c r="B52" s="1" t="s">
        <v>157</v>
      </c>
      <c r="C52" s="1" t="s">
        <v>158</v>
      </c>
      <c r="D52" s="2" t="str">
        <f>HYPERLINK("[\\192.168.10.16\St1Share(NAS)\SKL\DB\GenTables\L2-業務作業\GraceCondition.xlsx]DBD!A1", "連結")</f>
        <v>連結</v>
      </c>
      <c r="E52" s="1" t="s">
        <v>159</v>
      </c>
    </row>
    <row r="53">
      <c r="A53" s="1" t="s">
        <v>51</v>
      </c>
      <c r="B53" s="1" t="s">
        <v>160</v>
      </c>
      <c r="C53" s="1" t="s">
        <v>161</v>
      </c>
      <c r="D53" s="2" t="str">
        <f>HYPERLINK("[\\192.168.10.16\St1Share(NAS)\SKL\DB\GenTables\L2-業務作業\Guarantor.xlsx]DBD!A1", "連結")</f>
        <v>連結</v>
      </c>
      <c r="E53" s="1" t="s">
        <v>162</v>
      </c>
    </row>
    <row r="54">
      <c r="A54" s="1" t="s">
        <v>51</v>
      </c>
      <c r="B54" s="1" t="s">
        <v>163</v>
      </c>
      <c r="C54" s="1" t="s">
        <v>164</v>
      </c>
      <c r="D54" s="2" t="str">
        <f>HYPERLINK("[\\192.168.10.16\St1Share(NAS)\SKL\DB\GenTables\L2-業務作業\ReltMain.xlsx]DBD!A1", "連結")</f>
        <v>連結</v>
      </c>
      <c r="E54" s="1" t="s">
        <v>165</v>
      </c>
    </row>
    <row r="55">
      <c r="A55" s="1" t="s">
        <v>166</v>
      </c>
      <c r="B55" s="1" t="s">
        <v>167</v>
      </c>
      <c r="C55" s="1" t="s">
        <v>168</v>
      </c>
      <c r="D55" s="2" t="str">
        <f>HYPERLINK("[\\192.168.10.16\St1Share(NAS)\SKL\DB\GenTables\L3-帳務作業\LoanBook.xlsx]DBD!A1", "連結")</f>
        <v>連結</v>
      </c>
      <c r="E55" s="1" t="s">
        <v>169</v>
      </c>
    </row>
    <row r="56">
      <c r="A56" s="1" t="s">
        <v>166</v>
      </c>
      <c r="B56" s="1" t="s">
        <v>170</v>
      </c>
      <c r="C56" s="1" t="s">
        <v>171</v>
      </c>
      <c r="D56" s="2" t="str">
        <f>HYPERLINK("[\\192.168.10.16\St1Share(NAS)\SKL\DB\GenTables\L3-帳務作業\LoanBorMain.xlsx]DBD!A1", "連結")</f>
        <v>連結</v>
      </c>
      <c r="E56" s="1" t="s">
        <v>172</v>
      </c>
    </row>
    <row r="57">
      <c r="A57" s="1" t="s">
        <v>166</v>
      </c>
      <c r="B57" s="1" t="s">
        <v>173</v>
      </c>
      <c r="C57" s="1" t="s">
        <v>174</v>
      </c>
      <c r="D57" s="2" t="str">
        <f>HYPERLINK("[\\192.168.10.16\St1Share(NAS)\SKL\DB\GenTables\L3-帳務作業\LoanBorTx.xlsx]DBD!A1", "連結")</f>
        <v>連結</v>
      </c>
      <c r="E57" s="1" t="s">
        <v>175</v>
      </c>
    </row>
    <row r="58">
      <c r="A58" s="1" t="s">
        <v>166</v>
      </c>
      <c r="B58" s="1" t="s">
        <v>176</v>
      </c>
      <c r="C58" s="1" t="s">
        <v>177</v>
      </c>
      <c r="D58" s="2" t="str">
        <f>HYPERLINK("[\\192.168.10.16\St1Share(NAS)\SKL\DB\GenTables\L3-帳務作業\LoanCheque.xlsx]DBD!A1", "連結")</f>
        <v>連結</v>
      </c>
      <c r="E58" s="1" t="s">
        <v>178</v>
      </c>
    </row>
    <row r="59">
      <c r="A59" s="1" t="s">
        <v>166</v>
      </c>
      <c r="B59" s="1" t="s">
        <v>179</v>
      </c>
      <c r="C59" s="1" t="s">
        <v>180</v>
      </c>
      <c r="D59" s="2" t="str">
        <f>HYPERLINK("[\\192.168.10.16\St1Share(NAS)\SKL\DB\GenTables\L3-帳務作業\LoanCustRmk.xlsx]DBD!A1", "連結")</f>
        <v>連結</v>
      </c>
      <c r="E59" s="1" t="s">
        <v>181</v>
      </c>
    </row>
    <row r="60">
      <c r="A60" s="1" t="s">
        <v>166</v>
      </c>
      <c r="B60" s="1" t="s">
        <v>182</v>
      </c>
      <c r="C60" s="1" t="s">
        <v>183</v>
      </c>
      <c r="D60" s="2" t="str">
        <f>HYPERLINK("[\\192.168.10.16\St1Share(NAS)\SKL\DB\GenTables\L3-帳務作業\LoanIntDetail.xlsx]DBD!A1", "連結")</f>
        <v>連結</v>
      </c>
      <c r="E60" s="1" t="s">
        <v>184</v>
      </c>
    </row>
    <row r="61">
      <c r="A61" s="1" t="s">
        <v>166</v>
      </c>
      <c r="B61" s="1" t="s">
        <v>185</v>
      </c>
      <c r="C61" s="1" t="s">
        <v>186</v>
      </c>
      <c r="D61" s="2" t="str">
        <f>HYPERLINK("[\\192.168.10.16\St1Share(NAS)\SKL\DB\GenTables\L3-帳務作業\LoanNotYet.xlsx]DBD!A1", "連結")</f>
        <v>連結</v>
      </c>
      <c r="E61" s="1" t="s">
        <v>187</v>
      </c>
    </row>
    <row r="62">
      <c r="A62" s="1" t="s">
        <v>166</v>
      </c>
      <c r="B62" s="1" t="s">
        <v>188</v>
      </c>
      <c r="C62" s="1" t="s">
        <v>189</v>
      </c>
      <c r="D62" s="2" t="str">
        <f>HYPERLINK("[\\192.168.10.16\St1Share(NAS)\SKL\DB\GenTables\L3-帳務作業\LoanOverdue.xlsx]DBD!A1", "連結")</f>
        <v>連結</v>
      </c>
      <c r="E62" s="1" t="s">
        <v>190</v>
      </c>
    </row>
    <row r="63">
      <c r="A63" s="1" t="s">
        <v>166</v>
      </c>
      <c r="B63" s="1" t="s">
        <v>191</v>
      </c>
      <c r="C63" s="1" t="s">
        <v>192</v>
      </c>
      <c r="D63" s="2" t="str">
        <f>HYPERLINK("[\\192.168.10.16\St1Share(NAS)\SKL\DB\GenTables\L3-帳務作業\LoanRateChange.xlsx]DBD!A1", "連結")</f>
        <v>連結</v>
      </c>
      <c r="E63" s="1" t="s">
        <v>193</v>
      </c>
    </row>
    <row r="64">
      <c r="A64" s="1" t="s">
        <v>166</v>
      </c>
      <c r="B64" s="1" t="s">
        <v>194</v>
      </c>
      <c r="C64" s="1" t="s">
        <v>195</v>
      </c>
      <c r="D64" s="2" t="str">
        <f>HYPERLINK("[\\192.168.10.16\St1Share(NAS)\SKL\DB\GenTables\L3-帳務作業\LoanSynd.xlsx]DBD!A1", "連結")</f>
        <v>連結</v>
      </c>
      <c r="E64" s="1" t="s">
        <v>196</v>
      </c>
    </row>
    <row r="65">
      <c r="A65" s="1" t="s">
        <v>166</v>
      </c>
      <c r="B65" s="1" t="s">
        <v>197</v>
      </c>
      <c r="C65" s="1" t="s">
        <v>198</v>
      </c>
      <c r="D65" s="2" t="str">
        <f>HYPERLINK("[\\192.168.10.16\St1Share(NAS)\SKL\DB\GenTables\L3-帳務作業\LoanSyndItem.xlsx]DBD!A1", "連結")</f>
        <v>連結</v>
      </c>
      <c r="E65" s="1" t="s">
        <v>199</v>
      </c>
    </row>
    <row r="66">
      <c r="A66" s="1" t="s">
        <v>200</v>
      </c>
      <c r="B66" s="1" t="s">
        <v>201</v>
      </c>
      <c r="C66" s="1" t="s">
        <v>202</v>
      </c>
      <c r="D66" s="2" t="str">
        <f>HYPERLINK("[\\192.168.10.16\St1Share(NAS)\SKL\DB\GenTables\L4-批次作業\AchAuthLog.xlsx]DBD!A1", "連結")</f>
        <v>連結</v>
      </c>
      <c r="E66" s="1" t="s">
        <v>203</v>
      </c>
    </row>
    <row r="67">
      <c r="A67" s="1" t="s">
        <v>200</v>
      </c>
      <c r="B67" s="1" t="s">
        <v>204</v>
      </c>
      <c r="C67" s="1" t="s">
        <v>205</v>
      </c>
      <c r="D67" s="2" t="str">
        <f>HYPERLINK("[\\192.168.10.16\St1Share(NAS)\SKL\DB\GenTables\L4-批次作業\AchAuthLogHistory.xlsx]DBD!A1", "連結")</f>
        <v>連結</v>
      </c>
      <c r="E67" s="1" t="s">
        <v>206</v>
      </c>
    </row>
    <row r="68">
      <c r="A68" s="1" t="s">
        <v>200</v>
      </c>
      <c r="B68" s="1" t="s">
        <v>207</v>
      </c>
      <c r="C68" s="1" t="s">
        <v>208</v>
      </c>
      <c r="D68" s="2" t="str">
        <f>HYPERLINK("[\\192.168.10.16\St1Share(NAS)\SKL\DB\GenTables\L4-批次作業\AchDeductMedia.xlsx]DBD!A1", "連結")</f>
        <v>連結</v>
      </c>
      <c r="E68" s="1" t="s">
        <v>209</v>
      </c>
    </row>
    <row r="69">
      <c r="A69" s="1" t="s">
        <v>200</v>
      </c>
      <c r="B69" s="1" t="s">
        <v>210</v>
      </c>
      <c r="C69" s="1" t="s">
        <v>211</v>
      </c>
      <c r="D69" s="2" t="str">
        <f>HYPERLINK("[\\192.168.10.16\St1Share(NAS)\SKL\DB\GenTables\L4-批次作業\BankAuthAct.xlsx]DBD!A1", "連結")</f>
        <v>連結</v>
      </c>
      <c r="E69" s="1" t="s">
        <v>212</v>
      </c>
    </row>
    <row r="70">
      <c r="A70" s="1" t="s">
        <v>200</v>
      </c>
      <c r="B70" s="1" t="s">
        <v>213</v>
      </c>
      <c r="C70" s="1" t="s">
        <v>214</v>
      </c>
      <c r="D70" s="2" t="str">
        <f>HYPERLINK("[\\192.168.10.16\St1Share(NAS)\SKL\DB\GenTables\L4-批次作業\BankDeductDtl.xlsx]DBD!A1", "連結")</f>
        <v>連結</v>
      </c>
      <c r="E70" s="1" t="s">
        <v>215</v>
      </c>
    </row>
    <row r="71">
      <c r="A71" s="1" t="s">
        <v>200</v>
      </c>
      <c r="B71" s="1" t="s">
        <v>216</v>
      </c>
      <c r="C71" s="1" t="s">
        <v>217</v>
      </c>
      <c r="D71" s="2" t="str">
        <f>HYPERLINK("[\\192.168.10.16\St1Share(NAS)\SKL\DB\GenTables\L4-批次作業\BankRemit.xlsx]DBD!A1", "連結")</f>
        <v>連結</v>
      </c>
      <c r="E71" s="1" t="s">
        <v>218</v>
      </c>
    </row>
    <row r="72">
      <c r="A72" s="1" t="s">
        <v>200</v>
      </c>
      <c r="B72" s="1" t="s">
        <v>219</v>
      </c>
      <c r="C72" s="1" t="s">
        <v>220</v>
      </c>
      <c r="D72" s="2" t="str">
        <f>HYPERLINK("[\\192.168.10.16\St1Share(NAS)\SKL\DB\GenTables\L4-批次作業\BankRmtf.xlsx]DBD!A1", "連結")</f>
        <v>連結</v>
      </c>
      <c r="E72" s="1" t="s">
        <v>221</v>
      </c>
    </row>
    <row r="73">
      <c r="A73" s="1" t="s">
        <v>200</v>
      </c>
      <c r="B73" s="1" t="s">
        <v>222</v>
      </c>
      <c r="C73" s="1" t="s">
        <v>223</v>
      </c>
      <c r="D73" s="2" t="str">
        <f>HYPERLINK("[\\192.168.10.16\St1Share(NAS)\SKL\DB\GenTables\L4-批次作業\BatxCheque.xlsx]DBD!A1", "連結")</f>
        <v>連結</v>
      </c>
      <c r="E73" s="1" t="s">
        <v>224</v>
      </c>
    </row>
    <row r="74">
      <c r="A74" s="1" t="s">
        <v>200</v>
      </c>
      <c r="B74" s="1" t="s">
        <v>225</v>
      </c>
      <c r="C74" s="1" t="s">
        <v>226</v>
      </c>
      <c r="D74" s="2" t="str">
        <f>HYPERLINK("[\\192.168.10.16\St1Share(NAS)\SKL\DB\GenTables\L4-批次作業\BatxDetail.xlsx]DBD!A1", "連結")</f>
        <v>連結</v>
      </c>
      <c r="E74" s="1" t="s">
        <v>227</v>
      </c>
    </row>
    <row r="75">
      <c r="A75" s="1" t="s">
        <v>200</v>
      </c>
      <c r="B75" s="1" t="s">
        <v>228</v>
      </c>
      <c r="C75" s="1" t="s">
        <v>229</v>
      </c>
      <c r="D75" s="2" t="str">
        <f>HYPERLINK("[\\192.168.10.16\St1Share(NAS)\SKL\DB\GenTables\L4-批次作業\BatxHead.xlsx]DBD!A1", "連結")</f>
        <v>連結</v>
      </c>
      <c r="E75" s="1" t="s">
        <v>230</v>
      </c>
    </row>
    <row r="76">
      <c r="A76" s="1" t="s">
        <v>200</v>
      </c>
      <c r="B76" s="1" t="s">
        <v>231</v>
      </c>
      <c r="C76" s="1" t="s">
        <v>232</v>
      </c>
      <c r="D76" s="2" t="str">
        <f>HYPERLINK("[\\192.168.10.16\St1Share(NAS)\SKL\DB\GenTables\L4-批次作業\BatxOthers.xlsx]DBD!A1", "連結")</f>
        <v>連結</v>
      </c>
      <c r="E76" s="1" t="s">
        <v>233</v>
      </c>
    </row>
    <row r="77">
      <c r="A77" s="1" t="s">
        <v>200</v>
      </c>
      <c r="B77" s="1" t="s">
        <v>234</v>
      </c>
      <c r="C77" s="1" t="s">
        <v>235</v>
      </c>
      <c r="D77" s="2" t="str">
        <f>HYPERLINK("[\\192.168.10.16\St1Share(NAS)\SKL\DB\GenTables\L4-批次作業\BatxRateChange.xlsx]DBD!A1", "連結")</f>
        <v>連結</v>
      </c>
      <c r="E77" s="1" t="s">
        <v>236</v>
      </c>
    </row>
    <row r="78">
      <c r="A78" s="1" t="s">
        <v>200</v>
      </c>
      <c r="B78" s="1" t="s">
        <v>237</v>
      </c>
      <c r="C78" s="1" t="s">
        <v>238</v>
      </c>
      <c r="D78" s="2" t="str">
        <f>HYPERLINK("[\\192.168.10.16\St1Share(NAS)\SKL\DB\GenTables\L4-批次作業\EmpDeductDtl.xlsx]DBD!A1", "連結")</f>
        <v>連結</v>
      </c>
      <c r="E78" s="1" t="s">
        <v>239</v>
      </c>
    </row>
    <row r="79">
      <c r="A79" s="1" t="s">
        <v>200</v>
      </c>
      <c r="B79" s="1" t="s">
        <v>240</v>
      </c>
      <c r="C79" s="1" t="s">
        <v>241</v>
      </c>
      <c r="D79" s="2" t="str">
        <f>HYPERLINK("[\\192.168.10.16\St1Share(NAS)\SKL\DB\GenTables\L4-批次作業\EmpDeductMedia.xlsx]DBD!A1", "連結")</f>
        <v>連結</v>
      </c>
      <c r="E79" s="1" t="s">
        <v>242</v>
      </c>
    </row>
    <row r="80">
      <c r="A80" s="1" t="s">
        <v>200</v>
      </c>
      <c r="B80" s="1" t="s">
        <v>243</v>
      </c>
      <c r="C80" s="1" t="s">
        <v>244</v>
      </c>
      <c r="D80" s="2" t="str">
        <f>HYPERLINK("[\\192.168.10.16\St1Share(NAS)\SKL\DB\GenTables\L4-批次作業\EmpDeductSchedule.xlsx]DBD!A1", "連結")</f>
        <v>連結</v>
      </c>
      <c r="E80" s="1" t="s">
        <v>245</v>
      </c>
    </row>
    <row r="81">
      <c r="A81" s="1" t="s">
        <v>200</v>
      </c>
      <c r="B81" s="1" t="s">
        <v>246</v>
      </c>
      <c r="C81" s="1" t="s">
        <v>247</v>
      </c>
      <c r="D81" s="2" t="str">
        <f>HYPERLINK("[\\192.168.10.16\St1Share(NAS)\SKL\DB\GenTables\L4-批次作業\InsuComm.xlsx]DBD!A1", "連結")</f>
        <v>連結</v>
      </c>
      <c r="E81" s="1" t="s">
        <v>248</v>
      </c>
    </row>
    <row r="82">
      <c r="A82" s="1" t="s">
        <v>200</v>
      </c>
      <c r="B82" s="1" t="s">
        <v>249</v>
      </c>
      <c r="C82" s="1" t="s">
        <v>250</v>
      </c>
      <c r="D82" s="2" t="str">
        <f>HYPERLINK("[\\192.168.10.16\St1Share(NAS)\SKL\DB\GenTables\L4-批次作業\InsuOrignal.xlsx]DBD!A1", "連結")</f>
        <v>連結</v>
      </c>
      <c r="E82" s="1" t="s">
        <v>251</v>
      </c>
    </row>
    <row r="83">
      <c r="A83" s="1" t="s">
        <v>200</v>
      </c>
      <c r="B83" s="1" t="s">
        <v>252</v>
      </c>
      <c r="C83" s="1" t="s">
        <v>253</v>
      </c>
      <c r="D83" s="2" t="str">
        <f>HYPERLINK("[\\192.168.10.16\St1Share(NAS)\SKL\DB\GenTables\L4-批次作業\InsuRenew.xlsx]DBD!A1", "連結")</f>
        <v>連結</v>
      </c>
      <c r="E83" s="1" t="s">
        <v>254</v>
      </c>
    </row>
    <row r="84">
      <c r="A84" s="1" t="s">
        <v>200</v>
      </c>
      <c r="B84" s="1" t="s">
        <v>255</v>
      </c>
      <c r="C84" s="1" t="s">
        <v>256</v>
      </c>
      <c r="D84" s="2" t="str">
        <f>HYPERLINK("[\\192.168.10.16\St1Share(NAS)\SKL\DB\GenTables\L4-批次作業\InsuRenewMediaTemp.xlsx]DBD!A1", "連結")</f>
        <v>連結</v>
      </c>
      <c r="E84" s="1" t="s">
        <v>257</v>
      </c>
    </row>
    <row r="85">
      <c r="A85" s="1" t="s">
        <v>200</v>
      </c>
      <c r="B85" s="1" t="s">
        <v>258</v>
      </c>
      <c r="C85" s="1" t="s">
        <v>259</v>
      </c>
      <c r="D85" s="2" t="str">
        <f>HYPERLINK("[\\192.168.10.16\St1Share(NAS)\SKL\DB\GenTables\L4-批次作業\PostAuthLog.xlsx]DBD!A1", "連結")</f>
        <v>連結</v>
      </c>
      <c r="E85" s="1" t="s">
        <v>260</v>
      </c>
    </row>
    <row r="86">
      <c r="A86" s="1" t="s">
        <v>200</v>
      </c>
      <c r="B86" s="1" t="s">
        <v>261</v>
      </c>
      <c r="C86" s="1" t="s">
        <v>262</v>
      </c>
      <c r="D86" s="2" t="str">
        <f>HYPERLINK("[\\192.168.10.16\St1Share(NAS)\SKL\DB\GenTables\L4-批次作業\PostAuthLogHistory.xlsx]DBD!A1", "連結")</f>
        <v>連結</v>
      </c>
      <c r="E86" s="1" t="s">
        <v>263</v>
      </c>
    </row>
    <row r="87">
      <c r="A87" s="1" t="s">
        <v>200</v>
      </c>
      <c r="B87" s="1" t="s">
        <v>264</v>
      </c>
      <c r="C87" s="1" t="s">
        <v>265</v>
      </c>
      <c r="D87" s="2" t="str">
        <f>HYPERLINK("[\\192.168.10.16\St1Share(NAS)\SKL\DB\GenTables\L4-批次作業\PostDeductMedia.xlsx]DBD!A1", "連結")</f>
        <v>連結</v>
      </c>
      <c r="E87" s="1" t="s">
        <v>266</v>
      </c>
    </row>
    <row r="88">
      <c r="A88" s="1" t="s">
        <v>200</v>
      </c>
      <c r="B88" s="1" t="s">
        <v>267</v>
      </c>
      <c r="C88" s="1" t="s">
        <v>268</v>
      </c>
      <c r="D88" s="2" t="str">
        <f>HYPERLINK("[\\192.168.10.16\St1Share(NAS)\SKL\DB\GenTables\L4-批次作業\RepayActChangeLog.xlsx]DBD!A1", "連結")</f>
        <v>連結</v>
      </c>
      <c r="E88" s="1" t="s">
        <v>269</v>
      </c>
    </row>
    <row r="89">
      <c r="A89" s="1" t="s">
        <v>270</v>
      </c>
      <c r="B89" s="1" t="s">
        <v>271</v>
      </c>
      <c r="C89" s="1" t="s">
        <v>272</v>
      </c>
      <c r="D89" s="2" t="str">
        <f>HYPERLINK("[\\192.168.10.16\St1Share(NAS)\SKL\DB\GenTables\L5-管理性作業\CollLaw.xlsx]DBD!A1", "連結")</f>
        <v>連結</v>
      </c>
      <c r="E89" s="1" t="s">
        <v>273</v>
      </c>
    </row>
    <row r="90">
      <c r="A90" s="1" t="s">
        <v>270</v>
      </c>
      <c r="B90" s="1" t="s">
        <v>274</v>
      </c>
      <c r="C90" s="1" t="s">
        <v>275</v>
      </c>
      <c r="D90" s="2" t="str">
        <f>HYPERLINK("[\\192.168.10.16\St1Share(NAS)\SKL\DB\GenTables\L5-管理性作業\CollLetter.xlsx]DBD!A1", "連結")</f>
        <v>連結</v>
      </c>
      <c r="E90" s="1" t="s">
        <v>276</v>
      </c>
    </row>
    <row r="91">
      <c r="A91" s="1" t="s">
        <v>270</v>
      </c>
      <c r="B91" s="1" t="s">
        <v>277</v>
      </c>
      <c r="C91" s="1" t="s">
        <v>278</v>
      </c>
      <c r="D91" s="2" t="str">
        <f>HYPERLINK("[\\192.168.10.16\St1Share(NAS)\SKL\DB\GenTables\L5-管理性作業\CollList.xlsx]DBD!A1", "連結")</f>
        <v>連結</v>
      </c>
      <c r="E91" s="1" t="s">
        <v>279</v>
      </c>
    </row>
    <row r="92">
      <c r="A92" s="1" t="s">
        <v>270</v>
      </c>
      <c r="B92" s="1" t="s">
        <v>280</v>
      </c>
      <c r="C92" s="1" t="s">
        <v>281</v>
      </c>
      <c r="D92" s="2" t="str">
        <f>HYPERLINK("[\\192.168.10.16\St1Share(NAS)\SKL\DB\GenTables\L5-管理性作業\CollListTmp.xlsx]DBD!A1", "連結")</f>
        <v>連結</v>
      </c>
      <c r="E92" s="1" t="s">
        <v>282</v>
      </c>
    </row>
    <row r="93">
      <c r="A93" s="1" t="s">
        <v>270</v>
      </c>
      <c r="B93" s="1" t="s">
        <v>283</v>
      </c>
      <c r="C93" s="1" t="s">
        <v>284</v>
      </c>
      <c r="D93" s="2" t="str">
        <f>HYPERLINK("[\\192.168.10.16\St1Share(NAS)\SKL\DB\GenTables\L5-管理性作業\CollMeet.xlsx]DBD!A1", "連結")</f>
        <v>連結</v>
      </c>
      <c r="E93" s="1" t="s">
        <v>285</v>
      </c>
    </row>
    <row r="94">
      <c r="A94" s="1" t="s">
        <v>270</v>
      </c>
      <c r="B94" s="1" t="s">
        <v>286</v>
      </c>
      <c r="C94" s="1" t="s">
        <v>287</v>
      </c>
      <c r="D94" s="2" t="str">
        <f>HYPERLINK("[\\192.168.10.16\St1Share(NAS)\SKL\DB\GenTables\L5-管理性作業\CollRemind.xlsx]DBD!A1", "連結")</f>
        <v>連結</v>
      </c>
      <c r="E94" s="1" t="s">
        <v>288</v>
      </c>
    </row>
    <row r="95">
      <c r="A95" s="1" t="s">
        <v>270</v>
      </c>
      <c r="B95" s="1" t="s">
        <v>289</v>
      </c>
      <c r="C95" s="1" t="s">
        <v>290</v>
      </c>
      <c r="D95" s="2" t="str">
        <f>HYPERLINK("[\\192.168.10.16\St1Share(NAS)\SKL\DB\GenTables\L5-管理性作業\CollTel.xlsx]DBD!A1", "連結")</f>
        <v>連結</v>
      </c>
      <c r="E95" s="1" t="s">
        <v>291</v>
      </c>
    </row>
    <row r="96">
      <c r="A96" s="1" t="s">
        <v>270</v>
      </c>
      <c r="B96" s="1" t="s">
        <v>292</v>
      </c>
      <c r="C96" s="1" t="s">
        <v>293</v>
      </c>
      <c r="D96" s="2" t="str">
        <f>HYPERLINK("[\\192.168.10.16\St1Share(NAS)\SKL\DB\GenTables\L5-管理性作業\HlAreaData.xlsx]DBD!A1", "連結")</f>
        <v>連結</v>
      </c>
      <c r="E96" s="1" t="s">
        <v>294</v>
      </c>
    </row>
    <row r="97">
      <c r="A97" s="1" t="s">
        <v>270</v>
      </c>
      <c r="B97" s="1" t="s">
        <v>295</v>
      </c>
      <c r="C97" s="1" t="s">
        <v>296</v>
      </c>
      <c r="D97" s="2" t="str">
        <f>HYPERLINK("[\\192.168.10.16\St1Share(NAS)\SKL\DB\GenTables\L5-管理性作業\HlAreaLnYg6Pt.xlsx]DBD!A1", "連結")</f>
        <v>連結</v>
      </c>
      <c r="E97" s="1" t="s">
        <v>297</v>
      </c>
    </row>
    <row r="98">
      <c r="A98" s="1" t="s">
        <v>270</v>
      </c>
      <c r="B98" s="1" t="s">
        <v>298</v>
      </c>
      <c r="C98" s="1" t="s">
        <v>299</v>
      </c>
      <c r="D98" s="2" t="str">
        <f>HYPERLINK("[\\192.168.10.16\St1Share(NAS)\SKL\DB\GenTables\L5-管理性作業\HlCusData.xlsx]DBD!A1", "連結")</f>
        <v>連結</v>
      </c>
      <c r="E98" s="1" t="s">
        <v>300</v>
      </c>
    </row>
    <row r="99">
      <c r="A99" s="1" t="s">
        <v>270</v>
      </c>
      <c r="B99" s="1" t="s">
        <v>301</v>
      </c>
      <c r="C99" s="1" t="s">
        <v>302</v>
      </c>
      <c r="D99" s="2" t="str">
        <f>HYPERLINK("[\\192.168.10.16\St1Share(NAS)\SKL\DB\GenTables\L5-管理性作業\HlEmpLnYg5Pt.xlsx]DBD!A1", "連結")</f>
        <v>連結</v>
      </c>
      <c r="E99" s="1" t="s">
        <v>303</v>
      </c>
    </row>
    <row r="100">
      <c r="A100" s="1" t="s">
        <v>270</v>
      </c>
      <c r="B100" s="1" t="s">
        <v>304</v>
      </c>
      <c r="C100" s="1" t="s">
        <v>305</v>
      </c>
      <c r="D100" s="2" t="str">
        <f>HYPERLINK("[\\192.168.10.16\St1Share(NAS)\SKL\DB\GenTables\L5-管理性作業\HlThreeDetail.xlsx]DBD!A1", "連結")</f>
        <v>連結</v>
      </c>
      <c r="E100" s="1" t="s">
        <v>306</v>
      </c>
    </row>
    <row r="101">
      <c r="A101" s="1" t="s">
        <v>270</v>
      </c>
      <c r="B101" s="1" t="s">
        <v>307</v>
      </c>
      <c r="C101" s="1" t="s">
        <v>308</v>
      </c>
      <c r="D101" s="2" t="str">
        <f>HYPERLINK("[\\192.168.10.16\St1Share(NAS)\SKL\DB\GenTables\L5-管理性作業\HlThreeLaqhcp.xlsx]DBD!A1", "連結")</f>
        <v>連結</v>
      </c>
      <c r="E101" s="1" t="s">
        <v>309</v>
      </c>
    </row>
    <row r="102">
      <c r="A102" s="1" t="s">
        <v>270</v>
      </c>
      <c r="B102" s="1" t="s">
        <v>310</v>
      </c>
      <c r="C102" s="1" t="s">
        <v>311</v>
      </c>
      <c r="D102" s="2" t="str">
        <f>HYPERLINK("[\\192.168.10.16\St1Share(NAS)\SKL\DB\GenTables\L5-管理性作業\InnDocRecord.xlsx]DBD!A1", "連結")</f>
        <v>連結</v>
      </c>
      <c r="E102" s="1" t="s">
        <v>312</v>
      </c>
    </row>
    <row r="103">
      <c r="A103" s="1" t="s">
        <v>270</v>
      </c>
      <c r="B103" s="1" t="s">
        <v>313</v>
      </c>
      <c r="C103" s="1" t="s">
        <v>314</v>
      </c>
      <c r="D103" s="2" t="str">
        <f>HYPERLINK("[\\192.168.10.16\St1Share(NAS)\SKL\DB\GenTables\L5-管理性作業\InnFundApl.xlsx]DBD!A1", "連結")</f>
        <v>連結</v>
      </c>
      <c r="E103" s="1" t="s">
        <v>315</v>
      </c>
    </row>
    <row r="104">
      <c r="A104" s="1" t="s">
        <v>270</v>
      </c>
      <c r="B104" s="1" t="s">
        <v>316</v>
      </c>
      <c r="C104" s="1" t="s">
        <v>317</v>
      </c>
      <c r="D104" s="2" t="str">
        <f>HYPERLINK("[\\192.168.10.16\St1Share(NAS)\SKL\DB\GenTables\L5-管理性作業\InnLoanMeeting.xlsx]DBD!A1", "連結")</f>
        <v>連結</v>
      </c>
      <c r="E104" s="1" t="s">
        <v>318</v>
      </c>
    </row>
    <row r="105">
      <c r="A105" s="1" t="s">
        <v>270</v>
      </c>
      <c r="B105" s="1" t="s">
        <v>319</v>
      </c>
      <c r="C105" s="1" t="s">
        <v>320</v>
      </c>
      <c r="D105" s="2" t="str">
        <f>HYPERLINK("[\\192.168.10.16\St1Share(NAS)\SKL\DB\GenTables\L5-管理性作業\InnReCheck.xlsx]DBD!A1", "連結")</f>
        <v>連結</v>
      </c>
      <c r="E105" s="1" t="s">
        <v>321</v>
      </c>
    </row>
    <row r="106">
      <c r="A106" s="1" t="s">
        <v>270</v>
      </c>
      <c r="B106" s="1" t="s">
        <v>322</v>
      </c>
      <c r="C106" s="1" t="s">
        <v>323</v>
      </c>
      <c r="D106" s="2" t="str">
        <f>HYPERLINK("[\\192.168.10.16\St1Share(NAS)\SKL\DB\GenTables\L5-管理性作業\JcicAtomDetail.xlsx]DBD!A1", "連結")</f>
        <v>連結</v>
      </c>
      <c r="E106" s="1" t="s">
        <v>324</v>
      </c>
    </row>
    <row r="107">
      <c r="A107" s="1" t="s">
        <v>270</v>
      </c>
      <c r="B107" s="1" t="s">
        <v>325</v>
      </c>
      <c r="C107" s="1" t="s">
        <v>326</v>
      </c>
      <c r="D107" s="2" t="str">
        <f>HYPERLINK("[\\192.168.10.16\St1Share(NAS)\SKL\DB\GenTables\L5-管理性作業\JcicAtomMain.xlsx]DBD!A1", "連結")</f>
        <v>連結</v>
      </c>
      <c r="E107" s="1" t="s">
        <v>327</v>
      </c>
    </row>
    <row r="108">
      <c r="A108" s="1" t="s">
        <v>270</v>
      </c>
      <c r="B108" s="1" t="s">
        <v>328</v>
      </c>
      <c r="C108" s="1" t="s">
        <v>329</v>
      </c>
      <c r="D108" s="2" t="str">
        <f>HYPERLINK("[\\192.168.10.16\St1Share(NAS)\SKL\DB\GenTables\L5-管理性作業\NegAppr.xlsx]DBD!A1", "連結")</f>
        <v>連結</v>
      </c>
      <c r="E108" s="1" t="s">
        <v>330</v>
      </c>
    </row>
    <row r="109">
      <c r="A109" s="1" t="s">
        <v>270</v>
      </c>
      <c r="B109" s="1" t="s">
        <v>331</v>
      </c>
      <c r="C109" s="1" t="s">
        <v>332</v>
      </c>
      <c r="D109" s="2" t="str">
        <f>HYPERLINK("[\\192.168.10.16\St1Share(NAS)\SKL\DB\GenTables\L5-管理性作業\NegAppr01.xlsx]DBD!A1", "連結")</f>
        <v>連結</v>
      </c>
      <c r="E109" s="1" t="s">
        <v>333</v>
      </c>
    </row>
    <row r="110">
      <c r="A110" s="1" t="s">
        <v>270</v>
      </c>
      <c r="B110" s="1" t="s">
        <v>334</v>
      </c>
      <c r="C110" s="1" t="s">
        <v>335</v>
      </c>
      <c r="D110" s="2" t="str">
        <f>HYPERLINK("[\\192.168.10.16\St1Share(NAS)\SKL\DB\GenTables\L5-管理性作業\NegAppr02.xlsx]DBD!A1", "連結")</f>
        <v>連結</v>
      </c>
      <c r="E110" s="1" t="s">
        <v>336</v>
      </c>
    </row>
    <row r="111">
      <c r="A111" s="1" t="s">
        <v>270</v>
      </c>
      <c r="B111" s="1" t="s">
        <v>337</v>
      </c>
      <c r="C111" s="1" t="s">
        <v>338</v>
      </c>
      <c r="D111" s="2" t="str">
        <f>HYPERLINK("[\\192.168.10.16\St1Share(NAS)\SKL\DB\GenTables\L5-管理性作業\NegFinAcct.xlsx]DBD!A1", "連結")</f>
        <v>連結</v>
      </c>
      <c r="E111" s="1" t="s">
        <v>339</v>
      </c>
    </row>
    <row r="112">
      <c r="A112" s="1" t="s">
        <v>270</v>
      </c>
      <c r="B112" s="1" t="s">
        <v>340</v>
      </c>
      <c r="C112" s="1" t="s">
        <v>341</v>
      </c>
      <c r="D112" s="2" t="str">
        <f>HYPERLINK("[\\192.168.10.16\St1Share(NAS)\SKL\DB\GenTables\L5-管理性作業\NegFinShare.xlsx]DBD!A1", "連結")</f>
        <v>連結</v>
      </c>
      <c r="E112" s="1" t="s">
        <v>342</v>
      </c>
    </row>
    <row r="113">
      <c r="A113" s="1" t="s">
        <v>270</v>
      </c>
      <c r="B113" s="1" t="s">
        <v>343</v>
      </c>
      <c r="C113" s="1" t="s">
        <v>344</v>
      </c>
      <c r="D113" s="2" t="str">
        <f>HYPERLINK("[\\192.168.10.16\St1Share(NAS)\SKL\DB\GenTables\L5-管理性作業\NegFinShareLog.xlsx]DBD!A1", "連結")</f>
        <v>連結</v>
      </c>
      <c r="E113" s="1" t="s">
        <v>345</v>
      </c>
    </row>
    <row r="114">
      <c r="A114" s="1" t="s">
        <v>270</v>
      </c>
      <c r="B114" s="1" t="s">
        <v>346</v>
      </c>
      <c r="C114" s="1" t="s">
        <v>347</v>
      </c>
      <c r="D114" s="2" t="str">
        <f>HYPERLINK("[\\192.168.10.16\St1Share(NAS)\SKL\DB\GenTables\L5-管理性作業\NegMain.xlsx]DBD!A1", "連結")</f>
        <v>連結</v>
      </c>
      <c r="E114" s="1" t="s">
        <v>348</v>
      </c>
    </row>
    <row r="115">
      <c r="A115" s="1" t="s">
        <v>270</v>
      </c>
      <c r="B115" s="1" t="s">
        <v>349</v>
      </c>
      <c r="C115" s="1" t="s">
        <v>350</v>
      </c>
      <c r="D115" s="2" t="str">
        <f>HYPERLINK("[\\192.168.10.16\St1Share(NAS)\SKL\DB\GenTables\L5-管理性作業\NegQueryCust.xlsx]DBD!A1", "連結")</f>
        <v>連結</v>
      </c>
      <c r="E115" s="1" t="s">
        <v>351</v>
      </c>
    </row>
    <row r="116">
      <c r="A116" s="1" t="s">
        <v>270</v>
      </c>
      <c r="B116" s="1" t="s">
        <v>352</v>
      </c>
      <c r="C116" s="1" t="s">
        <v>353</v>
      </c>
      <c r="D116" s="2" t="str">
        <f>HYPERLINK("[\\192.168.10.16\St1Share(NAS)\SKL\DB\GenTables\L5-管理性作業\NegTrans.xlsx]DBD!A1", "連結")</f>
        <v>連結</v>
      </c>
      <c r="E116" s="1" t="s">
        <v>354</v>
      </c>
    </row>
    <row r="117">
      <c r="A117" s="1" t="s">
        <v>270</v>
      </c>
      <c r="B117" s="1" t="s">
        <v>355</v>
      </c>
      <c r="C117" s="1" t="s">
        <v>356</v>
      </c>
      <c r="D117" s="2" t="str">
        <f>HYPERLINK("[\\192.168.10.16\St1Share(NAS)\SKL\DB\GenTables\L5-管理性作業\PfBsDetail.xlsx]DBD!A1", "連結")</f>
        <v>連結</v>
      </c>
      <c r="E117" s="1" t="s">
        <v>357</v>
      </c>
    </row>
    <row r="118">
      <c r="A118" s="1" t="s">
        <v>270</v>
      </c>
      <c r="B118" s="1" t="s">
        <v>358</v>
      </c>
      <c r="C118" s="1" t="s">
        <v>359</v>
      </c>
      <c r="D118" s="2" t="str">
        <f>HYPERLINK("[\\192.168.10.16\St1Share(NAS)\SKL\DB\GenTables\L5-管理性作業\PfBsDetailAdjust.xlsx]DBD!A1", "連結")</f>
        <v>連結</v>
      </c>
      <c r="E118" s="1" t="s">
        <v>360</v>
      </c>
    </row>
    <row r="119">
      <c r="A119" s="1" t="s">
        <v>270</v>
      </c>
      <c r="B119" s="1" t="s">
        <v>361</v>
      </c>
      <c r="C119" s="1" t="s">
        <v>362</v>
      </c>
      <c r="D119" s="2" t="str">
        <f>HYPERLINK("[\\192.168.10.16\St1Share(NAS)\SKL\DB\GenTables\L5-管理性作業\PfBsOfficer.xlsx]DBD!A1", "連結")</f>
        <v>連結</v>
      </c>
      <c r="E119" s="1" t="s">
        <v>363</v>
      </c>
    </row>
    <row r="120">
      <c r="A120" s="1" t="s">
        <v>270</v>
      </c>
      <c r="B120" s="1" t="s">
        <v>364</v>
      </c>
      <c r="C120" s="1" t="s">
        <v>365</v>
      </c>
      <c r="D120" s="2" t="str">
        <f>HYPERLINK("[\\192.168.10.16\St1Share(NAS)\SKL\DB\GenTables\L5-管理性作業\PfCoOfficer.xlsx]DBD!A1", "連結")</f>
        <v>連結</v>
      </c>
      <c r="E120" s="1" t="s">
        <v>366</v>
      </c>
    </row>
    <row r="121">
      <c r="A121" s="1" t="s">
        <v>270</v>
      </c>
      <c r="B121" s="1" t="s">
        <v>367</v>
      </c>
      <c r="C121" s="1" t="s">
        <v>368</v>
      </c>
      <c r="D121" s="2" t="str">
        <f>HYPERLINK("[\\192.168.10.16\St1Share(NAS)\SKL\DB\GenTables\L5-管理性作業\PfCoOfficerLog.xlsx]DBD!A1", "連結")</f>
        <v>連結</v>
      </c>
      <c r="E121" s="1" t="s">
        <v>369</v>
      </c>
    </row>
    <row r="122">
      <c r="A122" s="1" t="s">
        <v>270</v>
      </c>
      <c r="B122" s="1" t="s">
        <v>370</v>
      </c>
      <c r="C122" s="1" t="s">
        <v>371</v>
      </c>
      <c r="D122" s="2" t="str">
        <f>HYPERLINK("[\\192.168.10.16\St1Share(NAS)\SKL\DB\GenTables\L5-管理性作業\PfDeparment.xlsx]DBD!A1", "連結")</f>
        <v>連結</v>
      </c>
      <c r="E122" s="1" t="s">
        <v>372</v>
      </c>
    </row>
    <row r="123">
      <c r="A123" s="1" t="s">
        <v>270</v>
      </c>
      <c r="B123" s="1" t="s">
        <v>373</v>
      </c>
      <c r="C123" s="1" t="s">
        <v>374</v>
      </c>
      <c r="D123" s="2" t="str">
        <f>HYPERLINK("[\\192.168.10.16\St1Share(NAS)\SKL\DB\GenTables\L5-管理性作業\PfDetail.xlsx]DBD!A1", "連結")</f>
        <v>連結</v>
      </c>
      <c r="E123" s="1" t="s">
        <v>375</v>
      </c>
    </row>
    <row r="124">
      <c r="A124" s="1" t="s">
        <v>270</v>
      </c>
      <c r="B124" s="1" t="s">
        <v>376</v>
      </c>
      <c r="C124" s="1" t="s">
        <v>377</v>
      </c>
      <c r="D124" s="2" t="str">
        <f>HYPERLINK("[\\192.168.10.16\St1Share(NAS)\SKL\DB\GenTables\L5-管理性作業\PfInsCheck.xlsx]DBD!A1", "連結")</f>
        <v>連結</v>
      </c>
      <c r="E124" s="1" t="s">
        <v>378</v>
      </c>
    </row>
    <row r="125">
      <c r="A125" s="1" t="s">
        <v>270</v>
      </c>
      <c r="B125" s="1" t="s">
        <v>379</v>
      </c>
      <c r="C125" s="1" t="s">
        <v>380</v>
      </c>
      <c r="D125" s="2" t="str">
        <f>HYPERLINK("[\\192.168.10.16\St1Share(NAS)\SKL\DB\GenTables\L5-管理性作業\PfIntranetAdjust.xlsx]DBD!A1", "連結")</f>
        <v>連結</v>
      </c>
      <c r="E125" s="1" t="s">
        <v>381</v>
      </c>
    </row>
    <row r="126">
      <c r="A126" s="1" t="s">
        <v>270</v>
      </c>
      <c r="B126" s="1" t="s">
        <v>382</v>
      </c>
      <c r="C126" s="1" t="s">
        <v>305</v>
      </c>
      <c r="D126" s="2" t="str">
        <f>HYPERLINK("[\\192.168.10.16\St1Share(NAS)\SKL\DB\GenTables\L5-管理性作業\PfItDetail.xlsx]DBD!A1", "連結")</f>
        <v>連結</v>
      </c>
      <c r="E126" s="1" t="s">
        <v>383</v>
      </c>
    </row>
    <row r="127">
      <c r="A127" s="1" t="s">
        <v>270</v>
      </c>
      <c r="B127" s="1" t="s">
        <v>384</v>
      </c>
      <c r="C127" s="1" t="s">
        <v>385</v>
      </c>
      <c r="D127" s="2" t="str">
        <f>HYPERLINK("[\\192.168.10.16\St1Share(NAS)\SKL\DB\GenTables\L5-管理性作業\PfItDetailAdjust.xlsx]DBD!A1", "連結")</f>
        <v>連結</v>
      </c>
      <c r="E127" s="1" t="s">
        <v>386</v>
      </c>
    </row>
    <row r="128">
      <c r="A128" s="1" t="s">
        <v>270</v>
      </c>
      <c r="B128" s="1" t="s">
        <v>387</v>
      </c>
      <c r="C128" s="1" t="s">
        <v>388</v>
      </c>
      <c r="D128" s="2" t="str">
        <f>HYPERLINK("[\\192.168.10.16\St1Share(NAS)\SKL\DB\GenTables\L5-管理性作業\PfReward.xlsx]DBD!A1", "連結")</f>
        <v>連結</v>
      </c>
      <c r="E128" s="1" t="s">
        <v>389</v>
      </c>
    </row>
    <row r="129">
      <c r="A129" s="1" t="s">
        <v>270</v>
      </c>
      <c r="B129" s="1" t="s">
        <v>390</v>
      </c>
      <c r="C129" s="1" t="s">
        <v>391</v>
      </c>
      <c r="D129" s="2" t="str">
        <f>HYPERLINK("[\\192.168.10.16\St1Share(NAS)\SKL\DB\GenTables\L5-管理性作業\PfRewardMedia.xlsx]DBD!A1", "連結")</f>
        <v>連結</v>
      </c>
      <c r="E129" s="1" t="s">
        <v>392</v>
      </c>
    </row>
    <row r="130">
      <c r="A130" s="1" t="s">
        <v>270</v>
      </c>
      <c r="B130" s="1" t="s">
        <v>393</v>
      </c>
      <c r="C130" s="1" t="s">
        <v>394</v>
      </c>
      <c r="D130" s="2" t="str">
        <f>HYPERLINK("[\\192.168.10.16\St1Share(NAS)\SKL\DB\GenTables\L5-管理性作業\PfSpecParms.xlsx]DBD!A1", "連結")</f>
        <v>連結</v>
      </c>
      <c r="E130" s="1" t="s">
        <v>395</v>
      </c>
    </row>
    <row r="131">
      <c r="A131" s="1" t="s">
        <v>270</v>
      </c>
      <c r="B131" s="1" t="s">
        <v>396</v>
      </c>
      <c r="C131" s="1" t="s">
        <v>397</v>
      </c>
      <c r="D131" s="2" t="str">
        <f>HYPERLINK("[\\192.168.10.16\St1Share(NAS)\SKL\DB\GenTables\L5-管理性作業\SpecInnReCheck.xlsx]DBD!A1", "連結")</f>
        <v>連結</v>
      </c>
      <c r="E131" s="1" t="s">
        <v>398</v>
      </c>
    </row>
    <row r="132">
      <c r="A132" s="1" t="s">
        <v>399</v>
      </c>
      <c r="B132" s="1" t="s">
        <v>400</v>
      </c>
      <c r="C132" s="1" t="s">
        <v>401</v>
      </c>
      <c r="D132" s="2" t="str">
        <f>HYPERLINK("[\\192.168.10.16\St1Share(NAS)\SKL\DB\GenTables\L6-共同作業\AcAcctCheck.xlsx]DBD!A1", "連結")</f>
        <v>連結</v>
      </c>
      <c r="E132" s="1" t="s">
        <v>402</v>
      </c>
    </row>
    <row r="133">
      <c r="A133" s="1" t="s">
        <v>399</v>
      </c>
      <c r="B133" s="1" t="s">
        <v>403</v>
      </c>
      <c r="C133" s="1" t="s">
        <v>404</v>
      </c>
      <c r="D133" s="2" t="str">
        <f>HYPERLINK("[\\192.168.10.16\St1Share(NAS)\SKL\DB\GenTables\L6-共同作業\AcAcctCheckDetail.xlsx]DBD!A1", "連結")</f>
        <v>連結</v>
      </c>
      <c r="E133" s="1" t="s">
        <v>405</v>
      </c>
    </row>
    <row r="134">
      <c r="A134" s="1" t="s">
        <v>399</v>
      </c>
      <c r="B134" s="1" t="s">
        <v>406</v>
      </c>
      <c r="C134" s="1" t="s">
        <v>407</v>
      </c>
      <c r="D134" s="2" t="str">
        <f>HYPERLINK("[\\192.168.10.16\St1Share(NAS)\SKL\DB\GenTables\L6-共同作業\AcClose.xlsx]DBD!A1", "連結")</f>
        <v>連結</v>
      </c>
      <c r="E134" s="1" t="s">
        <v>408</v>
      </c>
    </row>
    <row r="135">
      <c r="A135" s="1" t="s">
        <v>399</v>
      </c>
      <c r="B135" s="1" t="s">
        <v>409</v>
      </c>
      <c r="C135" s="1" t="s">
        <v>410</v>
      </c>
      <c r="D135" s="2" t="str">
        <f>HYPERLINK("[\\192.168.10.16\St1Share(NAS)\SKL\DB\GenTables\L6-共同作業\AcDetail.xlsx]DBD!A1", "連結")</f>
        <v>連結</v>
      </c>
      <c r="E135" s="1" t="s">
        <v>411</v>
      </c>
    </row>
    <row r="136">
      <c r="A136" s="1" t="s">
        <v>399</v>
      </c>
      <c r="B136" s="1" t="s">
        <v>412</v>
      </c>
      <c r="C136" s="1" t="s">
        <v>413</v>
      </c>
      <c r="D136" s="2" t="str">
        <f>HYPERLINK("[\\192.168.10.16\St1Share(NAS)\SKL\DB\GenTables\L6-共同作業\AcLoanInt.xlsx]DBD!A1", "連結")</f>
        <v>連結</v>
      </c>
      <c r="E136" s="1" t="s">
        <v>414</v>
      </c>
    </row>
    <row r="137">
      <c r="A137" s="1" t="s">
        <v>399</v>
      </c>
      <c r="B137" s="1" t="s">
        <v>415</v>
      </c>
      <c r="C137" s="1" t="s">
        <v>416</v>
      </c>
      <c r="D137" s="2" t="str">
        <f>HYPERLINK("[\\192.168.10.16\St1Share(NAS)\SKL\DB\GenTables\L6-共同作業\AcLoanRenew.xlsx]DBD!A1", "連結")</f>
        <v>連結</v>
      </c>
      <c r="E137" s="1" t="s">
        <v>417</v>
      </c>
    </row>
    <row r="138">
      <c r="A138" s="1" t="s">
        <v>399</v>
      </c>
      <c r="B138" s="1" t="s">
        <v>418</v>
      </c>
      <c r="C138" s="1" t="s">
        <v>419</v>
      </c>
      <c r="D138" s="2" t="str">
        <f>HYPERLINK("[\\192.168.10.16\St1Share(NAS)\SKL\DB\GenTables\L6-共同作業\AcMain.xlsx]DBD!A1", "連結")</f>
        <v>連結</v>
      </c>
      <c r="E138" s="1" t="s">
        <v>420</v>
      </c>
    </row>
    <row r="139">
      <c r="A139" s="1" t="s">
        <v>399</v>
      </c>
      <c r="B139" s="1" t="s">
        <v>421</v>
      </c>
      <c r="C139" s="1" t="s">
        <v>422</v>
      </c>
      <c r="D139" s="2" t="str">
        <f>HYPERLINK("[\\192.168.10.16\St1Share(NAS)\SKL\DB\GenTables\L6-共同作業\AcReceivable.xlsx]DBD!A1", "連結")</f>
        <v>連結</v>
      </c>
      <c r="E139" s="1" t="s">
        <v>423</v>
      </c>
    </row>
    <row r="140">
      <c r="A140" s="1" t="s">
        <v>399</v>
      </c>
      <c r="B140" s="1" t="s">
        <v>424</v>
      </c>
      <c r="C140" s="1" t="s">
        <v>425</v>
      </c>
      <c r="D140" s="2" t="str">
        <f>HYPERLINK("[\\192.168.10.16\St1Share(NAS)\SKL\DB\GenTables\L6-共同作業\CdAcBook.xlsx]DBD!A1", "連結")</f>
        <v>連結</v>
      </c>
      <c r="E140" s="1" t="s">
        <v>426</v>
      </c>
    </row>
    <row r="141">
      <c r="A141" s="1" t="s">
        <v>399</v>
      </c>
      <c r="B141" s="1" t="s">
        <v>427</v>
      </c>
      <c r="C141" s="1" t="s">
        <v>428</v>
      </c>
      <c r="D141" s="2" t="str">
        <f>HYPERLINK("[\\192.168.10.16\St1Share(NAS)\SKL\DB\GenTables\L6-共同作業\CdAcCode.xlsx]DBD!A1", "連結")</f>
        <v>連結</v>
      </c>
      <c r="E141" s="1" t="s">
        <v>429</v>
      </c>
    </row>
    <row r="142">
      <c r="A142" s="1" t="s">
        <v>399</v>
      </c>
      <c r="B142" s="1" t="s">
        <v>430</v>
      </c>
      <c r="C142" s="1" t="s">
        <v>431</v>
      </c>
      <c r="D142" s="2" t="str">
        <f>HYPERLINK("[\\192.168.10.16\St1Share(NAS)\SKL\DB\GenTables\L6-共同作業\CdAoDept.xlsx]DBD!A1", "連結")</f>
        <v>連結</v>
      </c>
      <c r="E142" s="1" t="s">
        <v>432</v>
      </c>
    </row>
    <row r="143">
      <c r="A143" s="1" t="s">
        <v>399</v>
      </c>
      <c r="B143" s="1" t="s">
        <v>433</v>
      </c>
      <c r="C143" s="1" t="s">
        <v>434</v>
      </c>
      <c r="D143" s="2" t="str">
        <f>HYPERLINK("[\\192.168.10.16\St1Share(NAS)\SKL\DB\GenTables\L6-共同作業\CdAppraisalCompany.xlsx]DBD!A1", "連結")</f>
        <v>連結</v>
      </c>
      <c r="E143" s="1" t="s">
        <v>435</v>
      </c>
    </row>
    <row r="144">
      <c r="A144" s="1" t="s">
        <v>399</v>
      </c>
      <c r="B144" s="1" t="s">
        <v>436</v>
      </c>
      <c r="C144" s="1" t="s">
        <v>437</v>
      </c>
      <c r="D144" s="2" t="str">
        <f>HYPERLINK("[\\192.168.10.16\St1Share(NAS)\SKL\DB\GenTables\L6-共同作業\CdAppraiser.xlsx]DBD!A1", "連結")</f>
        <v>連結</v>
      </c>
      <c r="E144" s="1" t="s">
        <v>438</v>
      </c>
    </row>
    <row r="145">
      <c r="A145" s="1" t="s">
        <v>399</v>
      </c>
      <c r="B145" s="1" t="s">
        <v>439</v>
      </c>
      <c r="C145" s="1" t="s">
        <v>440</v>
      </c>
      <c r="D145" s="2" t="str">
        <f>HYPERLINK("[\\192.168.10.16\St1Share(NAS)\SKL\DB\GenTables\L6-共同作業\CdArea.xlsx]DBD!A1", "連結")</f>
        <v>連結</v>
      </c>
      <c r="E145" s="1" t="s">
        <v>441</v>
      </c>
    </row>
    <row r="146">
      <c r="A146" s="1" t="s">
        <v>399</v>
      </c>
      <c r="B146" s="1" t="s">
        <v>442</v>
      </c>
      <c r="C146" s="1" t="s">
        <v>443</v>
      </c>
      <c r="D146" s="2" t="str">
        <f>HYPERLINK("[\\192.168.10.16\St1Share(NAS)\SKL\DB\GenTables\L6-共同作業\CdBank.xlsx]DBD!A1", "連結")</f>
        <v>連結</v>
      </c>
      <c r="E146" s="1" t="s">
        <v>444</v>
      </c>
    </row>
    <row r="147">
      <c r="A147" s="1" t="s">
        <v>399</v>
      </c>
      <c r="B147" s="1" t="s">
        <v>445</v>
      </c>
      <c r="C147" s="1" t="s">
        <v>446</v>
      </c>
      <c r="D147" s="2" t="str">
        <f>HYPERLINK("[\\192.168.10.16\St1Share(NAS)\SKL\DB\GenTables\L6-共同作業\CdBankOld.xlsx]DBD!A1", "連結")</f>
        <v>連結</v>
      </c>
      <c r="E147" s="1" t="s">
        <v>447</v>
      </c>
    </row>
    <row r="148">
      <c r="A148" s="1" t="s">
        <v>399</v>
      </c>
      <c r="B148" s="1" t="s">
        <v>448</v>
      </c>
      <c r="C148" s="1" t="s">
        <v>449</v>
      </c>
      <c r="D148" s="2" t="str">
        <f>HYPERLINK("[\\192.168.10.16\St1Share(NAS)\SKL\DB\GenTables\L6-共同作業\CdBaseRate.xlsx]DBD!A1", "連結")</f>
        <v>連結</v>
      </c>
      <c r="E148" s="1" t="s">
        <v>450</v>
      </c>
    </row>
    <row r="149">
      <c r="A149" s="1" t="s">
        <v>399</v>
      </c>
      <c r="B149" s="1" t="s">
        <v>451</v>
      </c>
      <c r="C149" s="1" t="s">
        <v>452</v>
      </c>
      <c r="D149" s="2" t="str">
        <f>HYPERLINK("[\\192.168.10.16\St1Share(NAS)\SKL\DB\GenTables\L6-共同作業\CdBcm.xlsx]DBD!A1", "連結")</f>
        <v>連結</v>
      </c>
      <c r="E149" s="1" t="s">
        <v>453</v>
      </c>
    </row>
    <row r="150">
      <c r="A150" s="1" t="s">
        <v>399</v>
      </c>
      <c r="B150" s="1" t="s">
        <v>454</v>
      </c>
      <c r="C150" s="1" t="s">
        <v>455</v>
      </c>
      <c r="D150" s="2" t="str">
        <f>HYPERLINK("[\\192.168.10.16\St1Share(NAS)\SKL\DB\GenTables\L6-共同作業\CdBonus.xlsx]DBD!A1", "連結")</f>
        <v>連結</v>
      </c>
      <c r="E150" s="1" t="s">
        <v>456</v>
      </c>
    </row>
    <row r="151">
      <c r="A151" s="1" t="s">
        <v>399</v>
      </c>
      <c r="B151" s="1" t="s">
        <v>457</v>
      </c>
      <c r="C151" s="1" t="s">
        <v>458</v>
      </c>
      <c r="D151" s="2" t="str">
        <f>HYPERLINK("[\\192.168.10.16\St1Share(NAS)\SKL\DB\GenTables\L6-共同作業\CdBonusCo.xlsx]DBD!A1", "連結")</f>
        <v>連結</v>
      </c>
      <c r="E151" s="1" t="s">
        <v>459</v>
      </c>
    </row>
    <row r="152">
      <c r="A152" s="1" t="s">
        <v>399</v>
      </c>
      <c r="B152" s="1" t="s">
        <v>460</v>
      </c>
      <c r="C152" s="1" t="s">
        <v>461</v>
      </c>
      <c r="D152" s="2" t="str">
        <f>HYPERLINK("[\\192.168.10.16\St1Share(NAS)\SKL\DB\GenTables\L6-共同作業\CdBranch.xlsx]DBD!A1", "連結")</f>
        <v>連結</v>
      </c>
      <c r="E152" s="1" t="s">
        <v>462</v>
      </c>
    </row>
    <row r="153">
      <c r="A153" s="1" t="s">
        <v>399</v>
      </c>
      <c r="B153" s="1" t="s">
        <v>463</v>
      </c>
      <c r="C153" s="1" t="s">
        <v>464</v>
      </c>
      <c r="D153" s="2" t="str">
        <f>HYPERLINK("[\\192.168.10.16\St1Share(NAS)\SKL\DB\GenTables\L6-共同作業\CdBranchGroup.xlsx]DBD!A1", "連結")</f>
        <v>連結</v>
      </c>
      <c r="E153" s="1" t="s">
        <v>465</v>
      </c>
    </row>
    <row r="154">
      <c r="A154" s="1" t="s">
        <v>399</v>
      </c>
      <c r="B154" s="1" t="s">
        <v>466</v>
      </c>
      <c r="C154" s="1" t="s">
        <v>467</v>
      </c>
      <c r="D154" s="2" t="str">
        <f>HYPERLINK("[\\192.168.10.16\St1Share(NAS)\SKL\DB\GenTables\L6-共同作業\CdBudget.xlsx]DBD!A1", "連結")</f>
        <v>連結</v>
      </c>
      <c r="E154" s="1" t="s">
        <v>468</v>
      </c>
    </row>
    <row r="155">
      <c r="A155" s="1" t="s">
        <v>399</v>
      </c>
      <c r="B155" s="1" t="s">
        <v>469</v>
      </c>
      <c r="C155" s="1" t="s">
        <v>470</v>
      </c>
      <c r="D155" s="2" t="str">
        <f>HYPERLINK("[\\192.168.10.16\St1Share(NAS)\SKL\DB\GenTables\L6-共同作業\CdBuildingCost.xlsx]DBD!A1", "連結")</f>
        <v>連結</v>
      </c>
      <c r="E155" s="1" t="s">
        <v>471</v>
      </c>
    </row>
    <row r="156">
      <c r="A156" s="1" t="s">
        <v>399</v>
      </c>
      <c r="B156" s="1" t="s">
        <v>472</v>
      </c>
      <c r="C156" s="1" t="s">
        <v>473</v>
      </c>
      <c r="D156" s="2" t="str">
        <f>HYPERLINK("[\\192.168.10.16\St1Share(NAS)\SKL\DB\GenTables\L6-共同作業\CdCashFlow.xlsx]DBD!A1", "連結")</f>
        <v>連結</v>
      </c>
      <c r="E156" s="1" t="s">
        <v>474</v>
      </c>
    </row>
    <row r="157">
      <c r="A157" s="1" t="s">
        <v>399</v>
      </c>
      <c r="B157" s="1" t="s">
        <v>475</v>
      </c>
      <c r="C157" s="1" t="s">
        <v>476</v>
      </c>
      <c r="D157" s="2" t="str">
        <f>HYPERLINK("[\\192.168.10.16\St1Share(NAS)\SKL\DB\GenTables\L6-共同作業\CdCity.xlsx]DBD!A1", "連結")</f>
        <v>連結</v>
      </c>
      <c r="E157" s="1" t="s">
        <v>477</v>
      </c>
    </row>
    <row r="158">
      <c r="A158" s="1" t="s">
        <v>399</v>
      </c>
      <c r="B158" s="1" t="s">
        <v>478</v>
      </c>
      <c r="C158" s="1" t="s">
        <v>479</v>
      </c>
      <c r="D158" s="2" t="str">
        <f>HYPERLINK("[\\192.168.10.16\St1Share(NAS)\SKL\DB\GenTables\L6-共同作業\CdCl.xlsx]DBD!A1", "連結")</f>
        <v>連結</v>
      </c>
      <c r="E158" s="1" t="s">
        <v>480</v>
      </c>
    </row>
    <row r="159">
      <c r="A159" s="1" t="s">
        <v>399</v>
      </c>
      <c r="B159" s="1" t="s">
        <v>481</v>
      </c>
      <c r="C159" s="1" t="s">
        <v>482</v>
      </c>
      <c r="D159" s="2" t="str">
        <f>HYPERLINK("[\\192.168.10.16\St1Share(NAS)\SKL\DB\GenTables\L6-共同作業\CdCode.xlsx]DBD!A1", "連結")</f>
        <v>連結</v>
      </c>
      <c r="E159" s="1" t="s">
        <v>483</v>
      </c>
    </row>
    <row r="160">
      <c r="A160" s="1" t="s">
        <v>399</v>
      </c>
      <c r="B160" s="1" t="s">
        <v>484</v>
      </c>
      <c r="C160" s="1" t="s">
        <v>485</v>
      </c>
      <c r="D160" s="2" t="str">
        <f>HYPERLINK("[\\192.168.10.16\St1Share(NAS)\SKL\DB\GenTables\L6-共同作業\CdEmp.xlsx]DBD!A1", "連結")</f>
        <v>連結</v>
      </c>
      <c r="E160" s="1" t="s">
        <v>486</v>
      </c>
    </row>
    <row r="161">
      <c r="A161" s="1" t="s">
        <v>399</v>
      </c>
      <c r="B161" s="1" t="s">
        <v>487</v>
      </c>
      <c r="C161" s="1" t="s">
        <v>488</v>
      </c>
      <c r="D161" s="2" t="str">
        <f>HYPERLINK("[\\192.168.10.16\St1Share(NAS)\SKL\DB\GenTables\L6-共同作業\CdGseq.xlsx]DBD!A1", "連結")</f>
        <v>連結</v>
      </c>
      <c r="E161" s="1" t="s">
        <v>489</v>
      </c>
    </row>
    <row r="162">
      <c r="A162" s="1" t="s">
        <v>399</v>
      </c>
      <c r="B162" s="1" t="s">
        <v>490</v>
      </c>
      <c r="C162" s="1" t="s">
        <v>491</v>
      </c>
      <c r="D162" s="2" t="str">
        <f>HYPERLINK("[\\192.168.10.16\St1Share(NAS)\SKL\DB\GenTables\L6-共同作業\CdGuarantor.xlsx]DBD!A1", "連結")</f>
        <v>連結</v>
      </c>
      <c r="E162" s="1" t="s">
        <v>492</v>
      </c>
    </row>
    <row r="163">
      <c r="A163" s="1" t="s">
        <v>399</v>
      </c>
      <c r="B163" s="1" t="s">
        <v>493</v>
      </c>
      <c r="C163" s="1" t="s">
        <v>494</v>
      </c>
      <c r="D163" s="2" t="str">
        <f>HYPERLINK("[\\192.168.10.16\St1Share(NAS)\SKL\DB\GenTables\L6-共同作業\CdIndustry.xlsx]DBD!A1", "連結")</f>
        <v>連結</v>
      </c>
      <c r="E163" s="1" t="s">
        <v>495</v>
      </c>
    </row>
    <row r="164">
      <c r="A164" s="1" t="s">
        <v>399</v>
      </c>
      <c r="B164" s="1" t="s">
        <v>496</v>
      </c>
      <c r="C164" s="1" t="s">
        <v>497</v>
      </c>
      <c r="D164" s="2" t="str">
        <f>HYPERLINK("[\\192.168.10.16\St1Share(NAS)\SKL\DB\GenTables\L6-共同作業\CdInsurer.xlsx]DBD!A1", "連結")</f>
        <v>連結</v>
      </c>
      <c r="E164" s="1" t="s">
        <v>498</v>
      </c>
    </row>
    <row r="165">
      <c r="A165" s="1" t="s">
        <v>399</v>
      </c>
      <c r="B165" s="1" t="s">
        <v>499</v>
      </c>
      <c r="C165" s="1" t="s">
        <v>500</v>
      </c>
      <c r="D165" s="2" t="str">
        <f>HYPERLINK("[\\192.168.10.16\St1Share(NAS)\SKL\DB\GenTables\L6-共同作業\CdLandOffice.xlsx]DBD!A1", "連結")</f>
        <v>連結</v>
      </c>
      <c r="E165" s="1" t="s">
        <v>501</v>
      </c>
    </row>
    <row r="166">
      <c r="A166" s="1" t="s">
        <v>399</v>
      </c>
      <c r="B166" s="1" t="s">
        <v>502</v>
      </c>
      <c r="C166" s="1" t="s">
        <v>503</v>
      </c>
      <c r="D166" s="2" t="str">
        <f>HYPERLINK("[\\192.168.10.16\St1Share(NAS)\SKL\DB\GenTables\L6-共同作業\CdLandSection.xlsx]DBD!A1", "連結")</f>
        <v>連結</v>
      </c>
      <c r="E166" s="1" t="s">
        <v>504</v>
      </c>
    </row>
    <row r="167">
      <c r="A167" s="1" t="s">
        <v>399</v>
      </c>
      <c r="B167" s="1" t="s">
        <v>505</v>
      </c>
      <c r="C167" s="1" t="s">
        <v>506</v>
      </c>
      <c r="D167" s="2" t="str">
        <f>HYPERLINK("[\\192.168.10.16\St1Share(NAS)\SKL\DB\GenTables\L6-共同作業\CdLoanNotYet.xlsx]DBD!A1", "連結")</f>
        <v>連結</v>
      </c>
      <c r="E167" s="1" t="s">
        <v>507</v>
      </c>
    </row>
    <row r="168">
      <c r="A168" s="1" t="s">
        <v>399</v>
      </c>
      <c r="B168" s="1" t="s">
        <v>508</v>
      </c>
      <c r="C168" s="1" t="s">
        <v>509</v>
      </c>
      <c r="D168" s="2" t="str">
        <f>HYPERLINK("[\\192.168.10.16\St1Share(NAS)\SKL\DB\GenTables\L6-共同作業\CdOverdue.xlsx]DBD!A1", "連結")</f>
        <v>連結</v>
      </c>
      <c r="E168" s="1" t="s">
        <v>510</v>
      </c>
    </row>
    <row r="169">
      <c r="A169" s="1" t="s">
        <v>399</v>
      </c>
      <c r="B169" s="1" t="s">
        <v>511</v>
      </c>
      <c r="C169" s="1" t="s">
        <v>512</v>
      </c>
      <c r="D169" s="2" t="str">
        <f>HYPERLINK("[\\192.168.10.16\St1Share(NAS)\SKL\DB\GenTables\L6-共同作業\CdPerformance.xlsx]DBD!A1", "連結")</f>
        <v>連結</v>
      </c>
      <c r="E169" s="1" t="s">
        <v>513</v>
      </c>
    </row>
    <row r="170">
      <c r="A170" s="1" t="s">
        <v>399</v>
      </c>
      <c r="B170" s="1" t="s">
        <v>514</v>
      </c>
      <c r="C170" s="1" t="s">
        <v>515</v>
      </c>
      <c r="D170" s="2" t="str">
        <f>HYPERLINK("[\\192.168.10.16\St1Share(NAS)\SKL\DB\GenTables\L6-共同作業\CdPfParms.xlsx]DBD!A1", "連結")</f>
        <v>連結</v>
      </c>
      <c r="E170" s="1" t="s">
        <v>516</v>
      </c>
    </row>
    <row r="171">
      <c r="A171" s="1" t="s">
        <v>399</v>
      </c>
      <c r="B171" s="1" t="s">
        <v>517</v>
      </c>
      <c r="C171" s="1" t="s">
        <v>518</v>
      </c>
      <c r="D171" s="2" t="str">
        <f>HYPERLINK("[\\192.168.10.16\St1Share(NAS)\SKL\DB\GenTables\L6-共同作業\CdReport.xlsx]DBD!A1", "連結")</f>
        <v>連結</v>
      </c>
      <c r="E171" s="1" t="s">
        <v>519</v>
      </c>
    </row>
    <row r="172">
      <c r="A172" s="1" t="s">
        <v>399</v>
      </c>
      <c r="B172" s="1" t="s">
        <v>520</v>
      </c>
      <c r="C172" s="1" t="s">
        <v>521</v>
      </c>
      <c r="D172" s="2" t="str">
        <f>HYPERLINK("[\\192.168.10.16\St1Share(NAS)\SKL\DB\GenTables\L6-共同作業\CdStock.xlsx]DBD!A1", "連結")</f>
        <v>連結</v>
      </c>
      <c r="E172" s="1" t="s">
        <v>522</v>
      </c>
    </row>
    <row r="173">
      <c r="A173" s="1" t="s">
        <v>399</v>
      </c>
      <c r="B173" s="1" t="s">
        <v>523</v>
      </c>
      <c r="C173" s="1" t="s">
        <v>524</v>
      </c>
      <c r="D173" s="2" t="str">
        <f>HYPERLINK("[\\192.168.10.16\St1Share(NAS)\SKL\DB\GenTables\L6-共同作業\CdSupv.xlsx]DBD!A1", "連結")</f>
        <v>連結</v>
      </c>
      <c r="E173" s="1" t="s">
        <v>525</v>
      </c>
    </row>
    <row r="174">
      <c r="A174" s="1" t="s">
        <v>399</v>
      </c>
      <c r="B174" s="1" t="s">
        <v>526</v>
      </c>
      <c r="C174" s="1" t="s">
        <v>527</v>
      </c>
      <c r="D174" s="2" t="str">
        <f>HYPERLINK("[\\192.168.10.16\St1Share(NAS)\SKL\DB\GenTables\L6-共同作業\CdSyndFee.xlsx]DBD!A1", "連結")</f>
        <v>連結</v>
      </c>
      <c r="E174" s="1" t="s">
        <v>528</v>
      </c>
    </row>
    <row r="175">
      <c r="A175" s="1" t="s">
        <v>399</v>
      </c>
      <c r="B175" s="1" t="s">
        <v>529</v>
      </c>
      <c r="C175" s="1" t="s">
        <v>530</v>
      </c>
      <c r="D175" s="2" t="str">
        <f>HYPERLINK("[\\192.168.10.16\St1Share(NAS)\SKL\DB\GenTables\L6-共同作業\CdVarValue.xlsx]DBD!A1", "連結")</f>
        <v>連結</v>
      </c>
      <c r="E175" s="1" t="s">
        <v>531</v>
      </c>
    </row>
    <row r="176">
      <c r="A176" s="1" t="s">
        <v>399</v>
      </c>
      <c r="B176" s="1" t="s">
        <v>532</v>
      </c>
      <c r="C176" s="1" t="s">
        <v>533</v>
      </c>
      <c r="D176" s="2" t="str">
        <f>HYPERLINK("[\\192.168.10.16\St1Share(NAS)\SKL\DB\GenTables\L6-共同作業\CdWorkMonth.xlsx]DBD!A1", "連結")</f>
        <v>連結</v>
      </c>
      <c r="E176" s="1" t="s">
        <v>534</v>
      </c>
    </row>
    <row r="177">
      <c r="A177" s="1" t="s">
        <v>399</v>
      </c>
      <c r="B177" s="1" t="s">
        <v>535</v>
      </c>
      <c r="C177" s="1" t="s">
        <v>536</v>
      </c>
      <c r="D177" s="2" t="str">
        <f>HYPERLINK("[\\192.168.10.16\St1Share(NAS)\SKL\DB\GenTables\L6-共同作業\JobDetail.xlsx]DBD!A1", "連結")</f>
        <v>連結</v>
      </c>
      <c r="E177" s="1" t="s">
        <v>537</v>
      </c>
    </row>
    <row r="178">
      <c r="A178" s="1" t="s">
        <v>399</v>
      </c>
      <c r="B178" s="1" t="s">
        <v>538</v>
      </c>
      <c r="C178" s="1" t="s">
        <v>539</v>
      </c>
      <c r="D178" s="2" t="str">
        <f>HYPERLINK("[\\192.168.10.16\St1Share(NAS)\SKL\DB\GenTables\L6-共同作業\JobMain.xlsx]DBD!A1", "連結")</f>
        <v>連結</v>
      </c>
      <c r="E178" s="1" t="s">
        <v>540</v>
      </c>
    </row>
    <row r="179">
      <c r="A179" s="1" t="s">
        <v>399</v>
      </c>
      <c r="B179" s="1" t="s">
        <v>541</v>
      </c>
      <c r="C179" s="1" t="s">
        <v>542</v>
      </c>
      <c r="D179" s="2" t="str">
        <f>HYPERLINK("[\\192.168.10.16\St1Share(NAS)\SKL\DB\GenTables\L6-共同作業\StgCdEmp.xlsx]DBD!A1", "連結")</f>
        <v>連結</v>
      </c>
      <c r="E179" s="1" t="s">
        <v>543</v>
      </c>
    </row>
    <row r="180">
      <c r="A180" s="1" t="s">
        <v>399</v>
      </c>
      <c r="B180" s="1" t="s">
        <v>544</v>
      </c>
      <c r="C180" s="1" t="s">
        <v>545</v>
      </c>
      <c r="D180" s="2" t="str">
        <f>HYPERLINK("[\\192.168.10.16\St1Share(NAS)\SKL\DB\GenTables\L6-共同作業\SystemParas.xlsx]DBD!A1", "連結")</f>
        <v>連結</v>
      </c>
      <c r="E180" s="1" t="s">
        <v>546</v>
      </c>
    </row>
    <row r="181">
      <c r="A181" s="1" t="s">
        <v>547</v>
      </c>
      <c r="B181" s="1" t="s">
        <v>548</v>
      </c>
      <c r="C181" s="1" t="s">
        <v>549</v>
      </c>
      <c r="D181" s="2" t="str">
        <f>HYPERLINK("[\\192.168.10.16\St1Share(NAS)\SKL\DB\GenTables\L7-介接外部系統\CreditRating.xlsx]DBD!A1", "連結")</f>
        <v>連結</v>
      </c>
      <c r="E181" s="1" t="s">
        <v>550</v>
      </c>
    </row>
    <row r="182">
      <c r="A182" s="1" t="s">
        <v>547</v>
      </c>
      <c r="B182" s="1" t="s">
        <v>551</v>
      </c>
      <c r="C182" s="1" t="s">
        <v>552</v>
      </c>
      <c r="D182" s="2" t="str">
        <f>HYPERLINK("[\\192.168.10.16\St1Share(NAS)\SKL\DB\GenTables\L7-介接外部系統\CustomerAmlRating.xlsx]DBD!A1", "連結")</f>
        <v>連結</v>
      </c>
      <c r="E182" s="1" t="s">
        <v>553</v>
      </c>
    </row>
    <row r="183">
      <c r="A183" s="1" t="s">
        <v>547</v>
      </c>
      <c r="B183" s="1" t="s">
        <v>554</v>
      </c>
      <c r="C183" s="1" t="s">
        <v>555</v>
      </c>
      <c r="D183" s="2" t="str">
        <f>HYPERLINK("[\\192.168.10.16\St1Share(NAS)\SKL\DB\GenTables\L7-介接外部系統\DataInputRecord.xlsx]DBD!A1", "連結")</f>
        <v>連結</v>
      </c>
      <c r="E183" s="1" t="s">
        <v>556</v>
      </c>
    </row>
    <row r="184">
      <c r="A184" s="1" t="s">
        <v>547</v>
      </c>
      <c r="B184" s="1" t="s">
        <v>557</v>
      </c>
      <c r="C184" s="1" t="s">
        <v>558</v>
      </c>
      <c r="D184" s="2" t="str">
        <f>HYPERLINK("[\\192.168.10.16\St1Share(NAS)\SKL\DB\GenTables\L7-介接外部系統\Ias39IntMethod.xlsx]DBD!A1", "連結")</f>
        <v>連結</v>
      </c>
      <c r="E184" s="1" t="s">
        <v>559</v>
      </c>
    </row>
    <row r="185">
      <c r="A185" s="1" t="s">
        <v>547</v>
      </c>
      <c r="B185" s="1" t="s">
        <v>560</v>
      </c>
      <c r="C185" s="1" t="s">
        <v>561</v>
      </c>
      <c r="D185" s="2" t="str">
        <f>HYPERLINK("[\\192.168.10.16\St1Share(NAS)\SKL\DB\GenTables\L7-介接外部系統\Ias39LGD.xlsx]DBD!A1", "連結")</f>
        <v>連結</v>
      </c>
      <c r="E185" s="1" t="s">
        <v>562</v>
      </c>
    </row>
    <row r="186">
      <c r="A186" s="1" t="s">
        <v>547</v>
      </c>
      <c r="B186" s="1" t="s">
        <v>563</v>
      </c>
      <c r="C186" s="1" t="s">
        <v>564</v>
      </c>
      <c r="D186" s="2" t="str">
        <f>HYPERLINK("[\\192.168.10.16\St1Share(NAS)\SKL\DB\GenTables\L7-介接外部系統\Ias39Loan34Data.xlsx]DBD!A1", "連結")</f>
        <v>連結</v>
      </c>
      <c r="E186" s="1" t="s">
        <v>565</v>
      </c>
    </row>
    <row r="187">
      <c r="A187" s="1" t="s">
        <v>547</v>
      </c>
      <c r="B187" s="1" t="s">
        <v>566</v>
      </c>
      <c r="C187" s="1" t="s">
        <v>567</v>
      </c>
      <c r="D187" s="2" t="str">
        <f>HYPERLINK("[\\192.168.10.16\St1Share(NAS)\SKL\DB\GenTables\L7-介接外部系統\Ias39LoanCommit.xlsx]DBD!A1", "連結")</f>
        <v>連結</v>
      </c>
      <c r="E187" s="1" t="s">
        <v>568</v>
      </c>
    </row>
    <row r="188">
      <c r="A188" s="1" t="s">
        <v>547</v>
      </c>
      <c r="B188" s="1" t="s">
        <v>569</v>
      </c>
      <c r="C188" s="1" t="s">
        <v>570</v>
      </c>
      <c r="D188" s="2" t="str">
        <f>HYPERLINK("[\\192.168.10.16\St1Share(NAS)\SKL\DB\GenTables\L7-介接外部系統\Ias39Loss.xlsx]DBD!A1", "連結")</f>
        <v>連結</v>
      </c>
      <c r="E188" s="1" t="s">
        <v>571</v>
      </c>
    </row>
    <row r="189">
      <c r="A189" s="1" t="s">
        <v>547</v>
      </c>
      <c r="B189" s="1" t="s">
        <v>572</v>
      </c>
      <c r="C189" s="1" t="s">
        <v>573</v>
      </c>
      <c r="D189" s="2" t="str">
        <f>HYPERLINK("[\\192.168.10.16\St1Share(NAS)\SKL\DB\GenTables\L7-介接外部系統\Ifrs9FacData.xlsx]DBD!A1", "連結")</f>
        <v>連結</v>
      </c>
      <c r="E189" s="1" t="s">
        <v>574</v>
      </c>
    </row>
    <row r="190">
      <c r="A190" s="1" t="s">
        <v>547</v>
      </c>
      <c r="B190" s="1" t="s">
        <v>575</v>
      </c>
      <c r="C190" s="1" t="s">
        <v>576</v>
      </c>
      <c r="D190" s="2" t="str">
        <f>HYPERLINK("[\\192.168.10.16\St1Share(NAS)\SKL\DB\GenTables\L7-介接外部系統\Ifrs9LoanData.xlsx]DBD!A1", "連結")</f>
        <v>連結</v>
      </c>
      <c r="E190" s="1" t="s">
        <v>577</v>
      </c>
    </row>
    <row r="191">
      <c r="A191" s="1" t="s">
        <v>547</v>
      </c>
      <c r="B191" s="1" t="s">
        <v>578</v>
      </c>
      <c r="C191" s="1" t="s">
        <v>579</v>
      </c>
      <c r="D191" s="2" t="str">
        <f>HYPERLINK("[\\192.168.10.16\St1Share(NAS)\SKL\DB\GenTables\L7-介接外部系統\LoanIfrs9Ap.xlsx]DBD!A1", "連結")</f>
        <v>連結</v>
      </c>
      <c r="E191" s="1" t="s">
        <v>580</v>
      </c>
    </row>
    <row r="192">
      <c r="A192" s="1" t="s">
        <v>547</v>
      </c>
      <c r="B192" s="1" t="s">
        <v>581</v>
      </c>
      <c r="C192" s="1" t="s">
        <v>582</v>
      </c>
      <c r="D192" s="2" t="str">
        <f>HYPERLINK("[\\192.168.10.16\St1Share(NAS)\SKL\DB\GenTables\L7-介接外部系統\LoanIfrs9Bp.xlsx]DBD!A1", "連結")</f>
        <v>連結</v>
      </c>
      <c r="E192" s="1" t="s">
        <v>583</v>
      </c>
    </row>
    <row r="193">
      <c r="A193" s="1" t="s">
        <v>547</v>
      </c>
      <c r="B193" s="1" t="s">
        <v>584</v>
      </c>
      <c r="C193" s="1" t="s">
        <v>585</v>
      </c>
      <c r="D193" s="2" t="str">
        <f>HYPERLINK("[\\192.168.10.16\St1Share(NAS)\SKL\DB\GenTables\L7-介接外部系統\LoanIfrs9Cp.xlsx]DBD!A1", "連結")</f>
        <v>連結</v>
      </c>
      <c r="E193" s="1" t="s">
        <v>586</v>
      </c>
    </row>
    <row r="194">
      <c r="A194" s="1" t="s">
        <v>547</v>
      </c>
      <c r="B194" s="1" t="s">
        <v>587</v>
      </c>
      <c r="C194" s="1" t="s">
        <v>588</v>
      </c>
      <c r="D194" s="2" t="str">
        <f>HYPERLINK("[\\192.168.10.16\St1Share(NAS)\SKL\DB\GenTables\L7-介接外部系統\LoanIfrs9Dp.xlsx]DBD!A1", "連結")</f>
        <v>連結</v>
      </c>
      <c r="E194" s="1" t="s">
        <v>589</v>
      </c>
    </row>
    <row r="195">
      <c r="A195" s="1" t="s">
        <v>547</v>
      </c>
      <c r="B195" s="1" t="s">
        <v>590</v>
      </c>
      <c r="C195" s="1" t="s">
        <v>591</v>
      </c>
      <c r="D195" s="2" t="str">
        <f>HYPERLINK("[\\192.168.10.16\St1Share(NAS)\SKL\DB\GenTables\L7-介接外部系統\LoanIfrs9Fp.xlsx]DBD!A1", "連結")</f>
        <v>連結</v>
      </c>
      <c r="E195" s="1" t="s">
        <v>592</v>
      </c>
    </row>
    <row r="196">
      <c r="A196" s="1" t="s">
        <v>547</v>
      </c>
      <c r="B196" s="1" t="s">
        <v>593</v>
      </c>
      <c r="C196" s="1" t="s">
        <v>594</v>
      </c>
      <c r="D196" s="2" t="str">
        <f>HYPERLINK("[\\192.168.10.16\St1Share(NAS)\SKL\DB\GenTables\L7-介接外部系統\LoanIfrs9Gp.xlsx]DBD!A1", "連結")</f>
        <v>連結</v>
      </c>
      <c r="E196" s="1" t="s">
        <v>595</v>
      </c>
    </row>
    <row r="197">
      <c r="A197" s="1" t="s">
        <v>547</v>
      </c>
      <c r="B197" s="1" t="s">
        <v>596</v>
      </c>
      <c r="C197" s="1" t="s">
        <v>597</v>
      </c>
      <c r="D197" s="2" t="str">
        <f>HYPERLINK("[\\192.168.10.16\St1Share(NAS)\SKL\DB\GenTables\L7-介接外部系統\LoanIfrs9Hp.xlsx]DBD!A1", "連結")</f>
        <v>連結</v>
      </c>
      <c r="E197" s="1" t="s">
        <v>598</v>
      </c>
    </row>
    <row r="198">
      <c r="A198" s="1" t="s">
        <v>547</v>
      </c>
      <c r="B198" s="1" t="s">
        <v>599</v>
      </c>
      <c r="C198" s="1" t="s">
        <v>600</v>
      </c>
      <c r="D198" s="2" t="str">
        <f>HYPERLINK("[\\192.168.10.16\St1Share(NAS)\SKL\DB\GenTables\L7-介接外部系統\LoanIfrs9Ip.xlsx]DBD!A1", "連結")</f>
        <v>連結</v>
      </c>
      <c r="E198" s="1" t="s">
        <v>601</v>
      </c>
    </row>
    <row r="199">
      <c r="A199" s="1" t="s">
        <v>547</v>
      </c>
      <c r="B199" s="1" t="s">
        <v>602</v>
      </c>
      <c r="C199" s="1" t="s">
        <v>603</v>
      </c>
      <c r="D199" s="2" t="str">
        <f>HYPERLINK("[\\192.168.10.16\St1Share(NAS)\SKL\DB\GenTables\L7-介接外部系統\LoanIfrs9Jp.xlsx]DBD!A1", "連結")</f>
        <v>連結</v>
      </c>
      <c r="E199" s="1" t="s">
        <v>604</v>
      </c>
    </row>
    <row r="200">
      <c r="A200" s="1" t="s">
        <v>605</v>
      </c>
      <c r="B200" s="1" t="s">
        <v>606</v>
      </c>
      <c r="C200" s="1" t="s">
        <v>607</v>
      </c>
      <c r="D200" s="2" t="str">
        <f>HYPERLINK("[\\192.168.10.16\St1Share(NAS)\SKL\DB\GenTables\L8-遵循法令作業\AmlCustList.xlsx]DBD!A1", "連結")</f>
        <v>連結</v>
      </c>
      <c r="E200" s="1" t="s">
        <v>608</v>
      </c>
    </row>
    <row r="201">
      <c r="A201" s="1" t="s">
        <v>605</v>
      </c>
      <c r="B201" s="1" t="s">
        <v>609</v>
      </c>
      <c r="C201" s="1" t="s">
        <v>610</v>
      </c>
      <c r="D201" s="2" t="str">
        <f>HYPERLINK("[\\192.168.10.16\St1Share(NAS)\SKL\DB\GenTables\L8-遵循法令作業\JcicB080.xlsx]DBD!A1", "連結")</f>
        <v>連結</v>
      </c>
      <c r="E201" s="1" t="s">
        <v>611</v>
      </c>
    </row>
    <row r="202">
      <c r="A202" s="1" t="s">
        <v>605</v>
      </c>
      <c r="B202" s="1" t="s">
        <v>612</v>
      </c>
      <c r="C202" s="1" t="s">
        <v>613</v>
      </c>
      <c r="D202" s="2" t="str">
        <f>HYPERLINK("[\\192.168.10.16\St1Share(NAS)\SKL\DB\GenTables\L8-遵循法令作業\JcicB085.xlsx]DBD!A1", "連結")</f>
        <v>連結</v>
      </c>
      <c r="E202" s="1" t="s">
        <v>614</v>
      </c>
    </row>
    <row r="203">
      <c r="A203" s="1" t="s">
        <v>605</v>
      </c>
      <c r="B203" s="1" t="s">
        <v>615</v>
      </c>
      <c r="C203" s="1" t="s">
        <v>616</v>
      </c>
      <c r="D203" s="2" t="str">
        <f>HYPERLINK("[\\192.168.10.16\St1Share(NAS)\SKL\DB\GenTables\L8-遵循法令作業\JcicB090.xlsx]DBD!A1", "連結")</f>
        <v>連結</v>
      </c>
      <c r="E203" s="1" t="s">
        <v>617</v>
      </c>
    </row>
    <row r="204">
      <c r="A204" s="1" t="s">
        <v>605</v>
      </c>
      <c r="B204" s="1" t="s">
        <v>618</v>
      </c>
      <c r="C204" s="1" t="s">
        <v>619</v>
      </c>
      <c r="D204" s="2" t="str">
        <f>HYPERLINK("[\\192.168.10.16\St1Share(NAS)\SKL\DB\GenTables\L8-遵循法令作業\JcicB091.xlsx]DBD!A1", "連結")</f>
        <v>連結</v>
      </c>
      <c r="E204" s="1" t="s">
        <v>620</v>
      </c>
    </row>
    <row r="205">
      <c r="A205" s="1" t="s">
        <v>605</v>
      </c>
      <c r="B205" s="1" t="s">
        <v>621</v>
      </c>
      <c r="C205" s="1" t="s">
        <v>622</v>
      </c>
      <c r="D205" s="2" t="str">
        <f>HYPERLINK("[\\192.168.10.16\St1Share(NAS)\SKL\DB\GenTables\L8-遵循法令作業\JcicB092.xlsx]DBD!A1", "連結")</f>
        <v>連結</v>
      </c>
      <c r="E205" s="1" t="s">
        <v>623</v>
      </c>
    </row>
    <row r="206">
      <c r="A206" s="1" t="s">
        <v>605</v>
      </c>
      <c r="B206" s="1" t="s">
        <v>624</v>
      </c>
      <c r="C206" s="1" t="s">
        <v>625</v>
      </c>
      <c r="D206" s="2" t="str">
        <f>HYPERLINK("[\\192.168.10.16\St1Share(NAS)\SKL\DB\GenTables\L8-遵循法令作業\JcicB093.xlsx]DBD!A1", "連結")</f>
        <v>連結</v>
      </c>
      <c r="E206" s="1" t="s">
        <v>626</v>
      </c>
    </row>
    <row r="207">
      <c r="A207" s="1" t="s">
        <v>605</v>
      </c>
      <c r="B207" s="1" t="s">
        <v>627</v>
      </c>
      <c r="C207" s="1" t="s">
        <v>628</v>
      </c>
      <c r="D207" s="2" t="str">
        <f>HYPERLINK("[\\192.168.10.16\St1Share(NAS)\SKL\DB\GenTables\L8-遵循法令作業\JcicB094.xlsx]DBD!A1", "連結")</f>
        <v>連結</v>
      </c>
      <c r="E207" s="1" t="s">
        <v>629</v>
      </c>
    </row>
    <row r="208">
      <c r="A208" s="1" t="s">
        <v>605</v>
      </c>
      <c r="B208" s="1" t="s">
        <v>630</v>
      </c>
      <c r="C208" s="1" t="s">
        <v>631</v>
      </c>
      <c r="D208" s="2" t="str">
        <f>HYPERLINK("[\\192.168.10.16\St1Share(NAS)\SKL\DB\GenTables\L8-遵循法令作業\JcicB095.xlsx]DBD!A1", "連結")</f>
        <v>連結</v>
      </c>
      <c r="E208" s="1" t="s">
        <v>632</v>
      </c>
    </row>
    <row r="209">
      <c r="A209" s="1" t="s">
        <v>605</v>
      </c>
      <c r="B209" s="1" t="s">
        <v>633</v>
      </c>
      <c r="C209" s="1" t="s">
        <v>634</v>
      </c>
      <c r="D209" s="2" t="str">
        <f>HYPERLINK("[\\192.168.10.16\St1Share(NAS)\SKL\DB\GenTables\L8-遵循法令作業\JcicB096.xlsx]DBD!A1", "連結")</f>
        <v>連結</v>
      </c>
      <c r="E209" s="1" t="s">
        <v>635</v>
      </c>
    </row>
    <row r="210">
      <c r="A210" s="1" t="s">
        <v>605</v>
      </c>
      <c r="B210" s="1" t="s">
        <v>636</v>
      </c>
      <c r="C210" s="1" t="s">
        <v>637</v>
      </c>
      <c r="D210" s="2" t="str">
        <f>HYPERLINK("[\\192.168.10.16\St1Share(NAS)\SKL\DB\GenTables\L8-遵循法令作業\JcicB201.xlsx]DBD!A1", "連結")</f>
        <v>連結</v>
      </c>
      <c r="E210" s="1" t="s">
        <v>638</v>
      </c>
    </row>
    <row r="211">
      <c r="A211" s="1" t="s">
        <v>605</v>
      </c>
      <c r="B211" s="1" t="s">
        <v>639</v>
      </c>
      <c r="C211" s="1" t="s">
        <v>640</v>
      </c>
      <c r="D211" s="2" t="str">
        <f>HYPERLINK("[\\192.168.10.16\St1Share(NAS)\SKL\DB\GenTables\L8-遵循法令作業\JcicB204.xlsx]DBD!A1", "連結")</f>
        <v>連結</v>
      </c>
      <c r="E211" s="1" t="s">
        <v>641</v>
      </c>
    </row>
    <row r="212">
      <c r="A212" s="1" t="s">
        <v>605</v>
      </c>
      <c r="B212" s="1" t="s">
        <v>642</v>
      </c>
      <c r="C212" s="1" t="s">
        <v>643</v>
      </c>
      <c r="D212" s="2" t="str">
        <f>HYPERLINK("[\\192.168.10.16\St1Share(NAS)\SKL\DB\GenTables\L8-遵循法令作業\JcicB207.xlsx]DBD!A1", "連結")</f>
        <v>連結</v>
      </c>
      <c r="E212" s="1" t="s">
        <v>644</v>
      </c>
    </row>
    <row r="213">
      <c r="A213" s="1" t="s">
        <v>605</v>
      </c>
      <c r="B213" s="1" t="s">
        <v>645</v>
      </c>
      <c r="C213" s="1" t="s">
        <v>646</v>
      </c>
      <c r="D213" s="2" t="str">
        <f>HYPERLINK("[\\192.168.10.16\St1Share(NAS)\SKL\DB\GenTables\L8-遵循法令作業\JcicB211.xlsx]DBD!A1", "連結")</f>
        <v>連結</v>
      </c>
      <c r="E213" s="1" t="s">
        <v>647</v>
      </c>
    </row>
    <row r="214">
      <c r="A214" s="1" t="s">
        <v>605</v>
      </c>
      <c r="B214" s="1" t="s">
        <v>648</v>
      </c>
      <c r="C214" s="1" t="s">
        <v>649</v>
      </c>
      <c r="D214" s="2" t="str">
        <f>HYPERLINK("[\\192.168.10.16\St1Share(NAS)\SKL\DB\GenTables\L8-遵循法令作業\JcicB680.xlsx]DBD!A1", "連結")</f>
        <v>連結</v>
      </c>
      <c r="E214" s="1" t="s">
        <v>650</v>
      </c>
    </row>
    <row r="215">
      <c r="A215" s="1" t="s">
        <v>605</v>
      </c>
      <c r="B215" s="1" t="s">
        <v>651</v>
      </c>
      <c r="C215" s="1" t="s">
        <v>652</v>
      </c>
      <c r="D215" s="2" t="str">
        <f>HYPERLINK("[\\192.168.10.16\St1Share(NAS)\SKL\DB\GenTables\L8-遵循法令作業\JcicMonthlyLoanData.xlsx]DBD!A1", "連結")</f>
        <v>連結</v>
      </c>
      <c r="E215" s="1" t="s">
        <v>653</v>
      </c>
    </row>
    <row r="216">
      <c r="A216" s="1" t="s">
        <v>605</v>
      </c>
      <c r="B216" s="1" t="s">
        <v>654</v>
      </c>
      <c r="C216" s="1" t="s">
        <v>655</v>
      </c>
      <c r="D216" s="2" t="str">
        <f>HYPERLINK("[\\192.168.10.16\St1Share(NAS)\SKL\DB\GenTables\L8-遵循法令作業\JcicRel.xlsx]DBD!A1", "連結")</f>
        <v>連結</v>
      </c>
      <c r="E216" s="1" t="s">
        <v>656</v>
      </c>
    </row>
    <row r="217">
      <c r="A217" s="1" t="s">
        <v>605</v>
      </c>
      <c r="B217" s="1" t="s">
        <v>657</v>
      </c>
      <c r="C217" s="1" t="s">
        <v>658</v>
      </c>
      <c r="D217" s="2" t="str">
        <f>HYPERLINK("[\\192.168.10.16\St1Share(NAS)\SKL\DB\GenTables\L8-遵循法令作業\JcicZ040.xlsx]DBD!A1", "連結")</f>
        <v>連結</v>
      </c>
      <c r="E217" s="1" t="s">
        <v>659</v>
      </c>
    </row>
    <row r="218">
      <c r="A218" s="1" t="s">
        <v>605</v>
      </c>
      <c r="B218" s="1" t="s">
        <v>660</v>
      </c>
      <c r="C218" s="1" t="s">
        <v>658</v>
      </c>
      <c r="D218" s="2" t="str">
        <f>HYPERLINK("[\\192.168.10.16\St1Share(NAS)\SKL\DB\GenTables\L8-遵循法令作業\JcicZ040Log.xlsx]DBD!A1", "連結")</f>
        <v>連結</v>
      </c>
      <c r="E218" s="1" t="s">
        <v>661</v>
      </c>
    </row>
    <row r="219">
      <c r="A219" s="1" t="s">
        <v>605</v>
      </c>
      <c r="B219" s="1" t="s">
        <v>662</v>
      </c>
      <c r="C219" s="1" t="s">
        <v>663</v>
      </c>
      <c r="D219" s="2" t="str">
        <f>HYPERLINK("[\\192.168.10.16\St1Share(NAS)\SKL\DB\GenTables\L8-遵循法令作業\JcicZ041.xlsx]DBD!A1", "連結")</f>
        <v>連結</v>
      </c>
      <c r="E219" s="1" t="s">
        <v>664</v>
      </c>
    </row>
    <row r="220">
      <c r="A220" s="1" t="s">
        <v>605</v>
      </c>
      <c r="B220" s="1" t="s">
        <v>665</v>
      </c>
      <c r="C220" s="1" t="s">
        <v>663</v>
      </c>
      <c r="D220" s="2" t="str">
        <f>HYPERLINK("[\\192.168.10.16\St1Share(NAS)\SKL\DB\GenTables\L8-遵循法令作業\JcicZ041Log.xlsx]DBD!A1", "連結")</f>
        <v>連結</v>
      </c>
      <c r="E220" s="1" t="s">
        <v>666</v>
      </c>
    </row>
    <row r="221">
      <c r="A221" s="1" t="s">
        <v>605</v>
      </c>
      <c r="B221" s="1" t="s">
        <v>667</v>
      </c>
      <c r="C221" s="1" t="s">
        <v>668</v>
      </c>
      <c r="D221" s="2" t="str">
        <f>HYPERLINK("[\\192.168.10.16\St1Share(NAS)\SKL\DB\GenTables\L8-遵循法令作業\JcicZ042.xlsx]DBD!A1", "連結")</f>
        <v>連結</v>
      </c>
      <c r="E221" s="1" t="s">
        <v>669</v>
      </c>
    </row>
    <row r="222">
      <c r="A222" s="1" t="s">
        <v>605</v>
      </c>
      <c r="B222" s="1" t="s">
        <v>670</v>
      </c>
      <c r="C222" s="1" t="s">
        <v>668</v>
      </c>
      <c r="D222" s="2" t="str">
        <f>HYPERLINK("[\\192.168.10.16\St1Share(NAS)\SKL\DB\GenTables\L8-遵循法令作業\JcicZ042Log.xlsx]DBD!A1", "連結")</f>
        <v>連結</v>
      </c>
      <c r="E222" s="1" t="s">
        <v>671</v>
      </c>
    </row>
    <row r="223">
      <c r="A223" s="1" t="s">
        <v>605</v>
      </c>
      <c r="B223" s="1" t="s">
        <v>672</v>
      </c>
      <c r="C223" s="1" t="s">
        <v>673</v>
      </c>
      <c r="D223" s="2" t="str">
        <f>HYPERLINK("[\\192.168.10.16\St1Share(NAS)\SKL\DB\GenTables\L8-遵循法令作業\JcicZ043.xlsx]DBD!A1", "連結")</f>
        <v>連結</v>
      </c>
      <c r="E223" s="1" t="s">
        <v>674</v>
      </c>
    </row>
    <row r="224">
      <c r="A224" s="1" t="s">
        <v>605</v>
      </c>
      <c r="B224" s="1" t="s">
        <v>675</v>
      </c>
      <c r="C224" s="1" t="s">
        <v>673</v>
      </c>
      <c r="D224" s="2" t="str">
        <f>HYPERLINK("[\\192.168.10.16\St1Share(NAS)\SKL\DB\GenTables\L8-遵循法令作業\JcicZ043Log.xlsx]DBD!A1", "連結")</f>
        <v>連結</v>
      </c>
      <c r="E224" s="1" t="s">
        <v>676</v>
      </c>
    </row>
    <row r="225">
      <c r="A225" s="1" t="s">
        <v>605</v>
      </c>
      <c r="B225" s="1" t="s">
        <v>677</v>
      </c>
      <c r="C225" s="1" t="s">
        <v>678</v>
      </c>
      <c r="D225" s="2" t="str">
        <f>HYPERLINK("[\\192.168.10.16\St1Share(NAS)\SKL\DB\GenTables\L8-遵循法令作業\JcicZ044.xlsx]DBD!A1", "連結")</f>
        <v>連結</v>
      </c>
      <c r="E225" s="1" t="s">
        <v>679</v>
      </c>
    </row>
    <row r="226">
      <c r="A226" s="1" t="s">
        <v>605</v>
      </c>
      <c r="B226" s="1" t="s">
        <v>680</v>
      </c>
      <c r="C226" s="1" t="s">
        <v>678</v>
      </c>
      <c r="D226" s="2" t="str">
        <f>HYPERLINK("[\\192.168.10.16\St1Share(NAS)\SKL\DB\GenTables\L8-遵循法令作業\JcicZ044Log.xlsx]DBD!A1", "連結")</f>
        <v>連結</v>
      </c>
      <c r="E226" s="1" t="s">
        <v>681</v>
      </c>
    </row>
    <row r="227">
      <c r="A227" s="1" t="s">
        <v>605</v>
      </c>
      <c r="B227" s="1" t="s">
        <v>682</v>
      </c>
      <c r="C227" s="1" t="s">
        <v>683</v>
      </c>
      <c r="D227" s="2" t="str">
        <f>HYPERLINK("[\\192.168.10.16\St1Share(NAS)\SKL\DB\GenTables\L8-遵循法令作業\JcicZ045.xlsx]DBD!A1", "連結")</f>
        <v>連結</v>
      </c>
      <c r="E227" s="1" t="s">
        <v>684</v>
      </c>
    </row>
    <row r="228">
      <c r="A228" s="1" t="s">
        <v>605</v>
      </c>
      <c r="B228" s="1" t="s">
        <v>685</v>
      </c>
      <c r="C228" s="1" t="s">
        <v>683</v>
      </c>
      <c r="D228" s="2" t="str">
        <f>HYPERLINK("[\\192.168.10.16\St1Share(NAS)\SKL\DB\GenTables\L8-遵循法令作業\JcicZ045Log.xlsx]DBD!A1", "連結")</f>
        <v>連結</v>
      </c>
      <c r="E228" s="1" t="s">
        <v>686</v>
      </c>
    </row>
    <row r="229">
      <c r="A229" s="1" t="s">
        <v>605</v>
      </c>
      <c r="B229" s="1" t="s">
        <v>687</v>
      </c>
      <c r="C229" s="1" t="s">
        <v>688</v>
      </c>
      <c r="D229" s="2" t="str">
        <f>HYPERLINK("[\\192.168.10.16\St1Share(NAS)\SKL\DB\GenTables\L8-遵循法令作業\JcicZ046.xlsx]DBD!A1", "連結")</f>
        <v>連結</v>
      </c>
      <c r="E229" s="1" t="s">
        <v>689</v>
      </c>
    </row>
    <row r="230">
      <c r="A230" s="1" t="s">
        <v>605</v>
      </c>
      <c r="B230" s="1" t="s">
        <v>690</v>
      </c>
      <c r="C230" s="1" t="s">
        <v>688</v>
      </c>
      <c r="D230" s="2" t="str">
        <f>HYPERLINK("[\\192.168.10.16\St1Share(NAS)\SKL\DB\GenTables\L8-遵循法令作業\JcicZ046Log.xlsx]DBD!A1", "連結")</f>
        <v>連結</v>
      </c>
      <c r="E230" s="1" t="s">
        <v>691</v>
      </c>
    </row>
    <row r="231">
      <c r="A231" s="1" t="s">
        <v>605</v>
      </c>
      <c r="B231" s="1" t="s">
        <v>692</v>
      </c>
      <c r="C231" s="1" t="s">
        <v>693</v>
      </c>
      <c r="D231" s="2" t="str">
        <f>HYPERLINK("[\\192.168.10.16\St1Share(NAS)\SKL\DB\GenTables\L8-遵循法令作業\JcicZ047.xlsx]DBD!A1", "連結")</f>
        <v>連結</v>
      </c>
      <c r="E231" s="1" t="s">
        <v>694</v>
      </c>
    </row>
    <row r="232">
      <c r="A232" s="1" t="s">
        <v>605</v>
      </c>
      <c r="B232" s="1" t="s">
        <v>695</v>
      </c>
      <c r="C232" s="1" t="s">
        <v>693</v>
      </c>
      <c r="D232" s="2" t="str">
        <f>HYPERLINK("[\\192.168.10.16\St1Share(NAS)\SKL\DB\GenTables\L8-遵循法令作業\JcicZ047Log.xlsx]DBD!A1", "連結")</f>
        <v>連結</v>
      </c>
      <c r="E232" s="1" t="s">
        <v>696</v>
      </c>
    </row>
    <row r="233">
      <c r="A233" s="1" t="s">
        <v>605</v>
      </c>
      <c r="B233" s="1" t="s">
        <v>697</v>
      </c>
      <c r="C233" s="1" t="s">
        <v>698</v>
      </c>
      <c r="D233" s="2" t="str">
        <f>HYPERLINK("[\\192.168.10.16\St1Share(NAS)\SKL\DB\GenTables\L8-遵循法令作業\JcicZ048.xlsx]DBD!A1", "連結")</f>
        <v>連結</v>
      </c>
      <c r="E233" s="1" t="s">
        <v>699</v>
      </c>
    </row>
    <row r="234">
      <c r="A234" s="1" t="s">
        <v>605</v>
      </c>
      <c r="B234" s="1" t="s">
        <v>700</v>
      </c>
      <c r="C234" s="1" t="s">
        <v>698</v>
      </c>
      <c r="D234" s="2" t="str">
        <f>HYPERLINK("[\\192.168.10.16\St1Share(NAS)\SKL\DB\GenTables\L8-遵循法令作業\JcicZ048Log.xlsx]DBD!A1", "連結")</f>
        <v>連結</v>
      </c>
      <c r="E234" s="1" t="s">
        <v>701</v>
      </c>
    </row>
    <row r="235">
      <c r="A235" s="1" t="s">
        <v>605</v>
      </c>
      <c r="B235" s="1" t="s">
        <v>702</v>
      </c>
      <c r="C235" s="1" t="s">
        <v>703</v>
      </c>
      <c r="D235" s="2" t="str">
        <f>HYPERLINK("[\\192.168.10.16\St1Share(NAS)\SKL\DB\GenTables\L8-遵循法令作業\JcicZ049.xlsx]DBD!A1", "連結")</f>
        <v>連結</v>
      </c>
      <c r="E235" s="1" t="s">
        <v>704</v>
      </c>
    </row>
    <row r="236">
      <c r="A236" s="1" t="s">
        <v>605</v>
      </c>
      <c r="B236" s="1" t="s">
        <v>705</v>
      </c>
      <c r="C236" s="1" t="s">
        <v>703</v>
      </c>
      <c r="D236" s="2" t="str">
        <f>HYPERLINK("[\\192.168.10.16\St1Share(NAS)\SKL\DB\GenTables\L8-遵循法令作業\JcicZ049Log.xlsx]DBD!A1", "連結")</f>
        <v>連結</v>
      </c>
      <c r="E236" s="1" t="s">
        <v>706</v>
      </c>
    </row>
    <row r="237">
      <c r="A237" s="1" t="s">
        <v>605</v>
      </c>
      <c r="B237" s="1" t="s">
        <v>707</v>
      </c>
      <c r="C237" s="1" t="s">
        <v>708</v>
      </c>
      <c r="D237" s="2" t="str">
        <f>HYPERLINK("[\\192.168.10.16\St1Share(NAS)\SKL\DB\GenTables\L8-遵循法令作業\JcicZ050.xlsx]DBD!A1", "連結")</f>
        <v>連結</v>
      </c>
      <c r="E237" s="1" t="s">
        <v>709</v>
      </c>
    </row>
    <row r="238">
      <c r="A238" s="1" t="s">
        <v>605</v>
      </c>
      <c r="B238" s="1" t="s">
        <v>710</v>
      </c>
      <c r="C238" s="1" t="s">
        <v>708</v>
      </c>
      <c r="D238" s="2" t="str">
        <f>HYPERLINK("[\\192.168.10.16\St1Share(NAS)\SKL\DB\GenTables\L8-遵循法令作業\JcicZ050Log.xlsx]DBD!A1", "連結")</f>
        <v>連結</v>
      </c>
      <c r="E238" s="1" t="s">
        <v>711</v>
      </c>
    </row>
    <row r="239">
      <c r="A239" s="1" t="s">
        <v>605</v>
      </c>
      <c r="B239" s="1" t="s">
        <v>712</v>
      </c>
      <c r="C239" s="1" t="s">
        <v>713</v>
      </c>
      <c r="D239" s="2" t="str">
        <f>HYPERLINK("[\\192.168.10.16\St1Share(NAS)\SKL\DB\GenTables\L8-遵循法令作業\JcicZ051.xlsx]DBD!A1", "連結")</f>
        <v>連結</v>
      </c>
      <c r="E239" s="1" t="s">
        <v>714</v>
      </c>
    </row>
    <row r="240">
      <c r="A240" s="1" t="s">
        <v>605</v>
      </c>
      <c r="B240" s="1" t="s">
        <v>715</v>
      </c>
      <c r="C240" s="1" t="s">
        <v>713</v>
      </c>
      <c r="D240" s="2" t="str">
        <f>HYPERLINK("[\\192.168.10.16\St1Share(NAS)\SKL\DB\GenTables\L8-遵循法令作業\JcicZ051Log.xlsx]DBD!A1", "連結")</f>
        <v>連結</v>
      </c>
      <c r="E240" s="1" t="s">
        <v>716</v>
      </c>
    </row>
    <row r="241">
      <c r="A241" s="1" t="s">
        <v>605</v>
      </c>
      <c r="B241" s="1" t="s">
        <v>717</v>
      </c>
      <c r="C241" s="1" t="s">
        <v>718</v>
      </c>
      <c r="D241" s="2" t="str">
        <f>HYPERLINK("[\\192.168.10.16\St1Share(NAS)\SKL\DB\GenTables\L8-遵循法令作業\JcicZ052.xlsx]DBD!A1", "連結")</f>
        <v>連結</v>
      </c>
      <c r="E241" s="1" t="s">
        <v>719</v>
      </c>
    </row>
    <row r="242">
      <c r="A242" s="1" t="s">
        <v>605</v>
      </c>
      <c r="B242" s="1" t="s">
        <v>720</v>
      </c>
      <c r="C242" s="1" t="s">
        <v>718</v>
      </c>
      <c r="D242" s="2" t="str">
        <f>HYPERLINK("[\\192.168.10.16\St1Share(NAS)\SKL\DB\GenTables\L8-遵循法令作業\JcicZ052Log.xlsx]DBD!A1", "連結")</f>
        <v>連結</v>
      </c>
      <c r="E242" s="1" t="s">
        <v>721</v>
      </c>
    </row>
    <row r="243">
      <c r="A243" s="1" t="s">
        <v>605</v>
      </c>
      <c r="B243" s="1" t="s">
        <v>722</v>
      </c>
      <c r="C243" s="1" t="s">
        <v>723</v>
      </c>
      <c r="D243" s="2" t="str">
        <f>HYPERLINK("[\\192.168.10.16\St1Share(NAS)\SKL\DB\GenTables\L8-遵循法令作業\JcicZ053.xlsx]DBD!A1", "連結")</f>
        <v>連結</v>
      </c>
      <c r="E243" s="1" t="s">
        <v>724</v>
      </c>
    </row>
    <row r="244">
      <c r="A244" s="1" t="s">
        <v>605</v>
      </c>
      <c r="B244" s="1" t="s">
        <v>725</v>
      </c>
      <c r="C244" s="1" t="s">
        <v>723</v>
      </c>
      <c r="D244" s="2" t="str">
        <f>HYPERLINK("[\\192.168.10.16\St1Share(NAS)\SKL\DB\GenTables\L8-遵循法令作業\JcicZ053Log.xlsx]DBD!A1", "連結")</f>
        <v>連結</v>
      </c>
      <c r="E244" s="1" t="s">
        <v>726</v>
      </c>
    </row>
    <row r="245">
      <c r="A245" s="1" t="s">
        <v>605</v>
      </c>
      <c r="B245" s="1" t="s">
        <v>727</v>
      </c>
      <c r="C245" s="1" t="s">
        <v>728</v>
      </c>
      <c r="D245" s="2" t="str">
        <f>HYPERLINK("[\\192.168.10.16\St1Share(NAS)\SKL\DB\GenTables\L8-遵循法令作業\JcicZ054.xlsx]DBD!A1", "連結")</f>
        <v>連結</v>
      </c>
      <c r="E245" s="1" t="s">
        <v>729</v>
      </c>
    </row>
    <row r="246">
      <c r="A246" s="1" t="s">
        <v>605</v>
      </c>
      <c r="B246" s="1" t="s">
        <v>730</v>
      </c>
      <c r="C246" s="1" t="s">
        <v>728</v>
      </c>
      <c r="D246" s="2" t="str">
        <f>HYPERLINK("[\\192.168.10.16\St1Share(NAS)\SKL\DB\GenTables\L8-遵循法令作業\JcicZ054Log.xlsx]DBD!A1", "連結")</f>
        <v>連結</v>
      </c>
      <c r="E246" s="1" t="s">
        <v>731</v>
      </c>
    </row>
    <row r="247">
      <c r="A247" s="1" t="s">
        <v>605</v>
      </c>
      <c r="B247" s="1" t="s">
        <v>732</v>
      </c>
      <c r="C247" s="1" t="s">
        <v>733</v>
      </c>
      <c r="D247" s="2" t="str">
        <f>HYPERLINK("[\\192.168.10.16\St1Share(NAS)\SKL\DB\GenTables\L8-遵循法令作業\JcicZ055.xlsx]DBD!A1", "連結")</f>
        <v>連結</v>
      </c>
      <c r="E247" s="1" t="s">
        <v>734</v>
      </c>
    </row>
    <row r="248">
      <c r="A248" s="1" t="s">
        <v>605</v>
      </c>
      <c r="B248" s="1" t="s">
        <v>735</v>
      </c>
      <c r="C248" s="1" t="s">
        <v>733</v>
      </c>
      <c r="D248" s="2" t="str">
        <f>HYPERLINK("[\\192.168.10.16\St1Share(NAS)\SKL\DB\GenTables\L8-遵循法令作業\JcicZ055Log.xlsx]DBD!A1", "連結")</f>
        <v>連結</v>
      </c>
      <c r="E248" s="1" t="s">
        <v>736</v>
      </c>
    </row>
    <row r="249">
      <c r="A249" s="1" t="s">
        <v>605</v>
      </c>
      <c r="B249" s="1" t="s">
        <v>737</v>
      </c>
      <c r="C249" s="1" t="s">
        <v>738</v>
      </c>
      <c r="D249" s="2" t="str">
        <f>HYPERLINK("[\\192.168.10.16\St1Share(NAS)\SKL\DB\GenTables\L8-遵循法令作業\JcicZ056.xlsx]DBD!A1", "連結")</f>
        <v>連結</v>
      </c>
      <c r="E249" s="1" t="s">
        <v>739</v>
      </c>
    </row>
    <row r="250">
      <c r="A250" s="1" t="s">
        <v>605</v>
      </c>
      <c r="B250" s="1" t="s">
        <v>740</v>
      </c>
      <c r="C250" s="1" t="s">
        <v>738</v>
      </c>
      <c r="D250" s="2" t="str">
        <f>HYPERLINK("[\\192.168.10.16\St1Share(NAS)\SKL\DB\GenTables\L8-遵循法令作業\JcicZ056Log.xlsx]DBD!A1", "連結")</f>
        <v>連結</v>
      </c>
      <c r="E250" s="1" t="s">
        <v>741</v>
      </c>
    </row>
    <row r="251">
      <c r="A251" s="1" t="s">
        <v>605</v>
      </c>
      <c r="B251" s="1" t="s">
        <v>742</v>
      </c>
      <c r="C251" s="1" t="s">
        <v>708</v>
      </c>
      <c r="D251" s="2" t="str">
        <f>HYPERLINK("[\\192.168.10.16\St1Share(NAS)\SKL\DB\GenTables\L8-遵循法令作業\JcicZ060.xlsx]DBD!A1", "連結")</f>
        <v>連結</v>
      </c>
      <c r="E251" s="1" t="s">
        <v>743</v>
      </c>
    </row>
    <row r="252">
      <c r="A252" s="1" t="s">
        <v>605</v>
      </c>
      <c r="B252" s="1" t="s">
        <v>744</v>
      </c>
      <c r="C252" s="1" t="s">
        <v>708</v>
      </c>
      <c r="D252" s="2" t="str">
        <f>HYPERLINK("[\\192.168.10.16\St1Share(NAS)\SKL\DB\GenTables\L8-遵循法令作業\JcicZ060Log.xlsx]DBD!A1", "連結")</f>
        <v>連結</v>
      </c>
      <c r="E252" s="1" t="s">
        <v>745</v>
      </c>
    </row>
    <row r="253">
      <c r="A253" s="1" t="s">
        <v>605</v>
      </c>
      <c r="B253" s="1" t="s">
        <v>746</v>
      </c>
      <c r="C253" s="1" t="s">
        <v>747</v>
      </c>
      <c r="D253" s="2" t="str">
        <f>HYPERLINK("[\\192.168.10.16\St1Share(NAS)\SKL\DB\GenTables\L8-遵循法令作業\JcicZ061.xlsx]DBD!A1", "連結")</f>
        <v>連結</v>
      </c>
      <c r="E253" s="1" t="s">
        <v>748</v>
      </c>
    </row>
    <row r="254">
      <c r="A254" s="1" t="s">
        <v>605</v>
      </c>
      <c r="B254" s="1" t="s">
        <v>749</v>
      </c>
      <c r="C254" s="1" t="s">
        <v>747</v>
      </c>
      <c r="D254" s="2" t="str">
        <f>HYPERLINK("[\\192.168.10.16\St1Share(NAS)\SKL\DB\GenTables\L8-遵循法令作業\JcicZ061Log.xlsx]DBD!A1", "連結")</f>
        <v>連結</v>
      </c>
      <c r="E254" s="1" t="s">
        <v>750</v>
      </c>
    </row>
    <row r="255">
      <c r="A255" s="1" t="s">
        <v>605</v>
      </c>
      <c r="B255" s="1" t="s">
        <v>751</v>
      </c>
      <c r="C255" s="1" t="s">
        <v>752</v>
      </c>
      <c r="D255" s="2" t="str">
        <f>HYPERLINK("[\\192.168.10.16\St1Share(NAS)\SKL\DB\GenTables\L8-遵循法令作業\JcicZ062.xlsx]DBD!A1", "連結")</f>
        <v>連結</v>
      </c>
      <c r="E255" s="1" t="s">
        <v>753</v>
      </c>
    </row>
    <row r="256">
      <c r="A256" s="1" t="s">
        <v>605</v>
      </c>
      <c r="B256" s="1" t="s">
        <v>754</v>
      </c>
      <c r="C256" s="1" t="s">
        <v>752</v>
      </c>
      <c r="D256" s="2" t="str">
        <f>HYPERLINK("[\\192.168.10.16\St1Share(NAS)\SKL\DB\GenTables\L8-遵循法令作業\JcicZ062Log.xlsx]DBD!A1", "連結")</f>
        <v>連結</v>
      </c>
      <c r="E256" s="1" t="s">
        <v>755</v>
      </c>
    </row>
    <row r="257">
      <c r="A257" s="1" t="s">
        <v>605</v>
      </c>
      <c r="B257" s="1" t="s">
        <v>756</v>
      </c>
      <c r="C257" s="1" t="s">
        <v>757</v>
      </c>
      <c r="D257" s="2" t="str">
        <f>HYPERLINK("[\\192.168.10.16\St1Share(NAS)\SKL\DB\GenTables\L8-遵循法令作業\JcicZ063.xlsx]DBD!A1", "連結")</f>
        <v>連結</v>
      </c>
      <c r="E257" s="1" t="s">
        <v>758</v>
      </c>
    </row>
    <row r="258">
      <c r="A258" s="1" t="s">
        <v>605</v>
      </c>
      <c r="B258" s="1" t="s">
        <v>759</v>
      </c>
      <c r="C258" s="1" t="s">
        <v>757</v>
      </c>
      <c r="D258" s="2" t="str">
        <f>HYPERLINK("[\\192.168.10.16\St1Share(NAS)\SKL\DB\GenTables\L8-遵循法令作業\JcicZ063Log.xlsx]DBD!A1", "連結")</f>
        <v>連結</v>
      </c>
      <c r="E258" s="1" t="s">
        <v>760</v>
      </c>
    </row>
    <row r="259">
      <c r="A259" s="1" t="s">
        <v>605</v>
      </c>
      <c r="B259" s="1" t="s">
        <v>761</v>
      </c>
      <c r="C259" s="1" t="s">
        <v>762</v>
      </c>
      <c r="D259" s="2" t="str">
        <f>HYPERLINK("[\\192.168.10.16\St1Share(NAS)\SKL\DB\GenTables\L8-遵循法令作業\JcicZ440.xlsx]DBD!A1", "連結")</f>
        <v>連結</v>
      </c>
      <c r="E259" s="1" t="s">
        <v>763</v>
      </c>
    </row>
    <row r="260">
      <c r="A260" s="1" t="s">
        <v>605</v>
      </c>
      <c r="B260" s="1" t="s">
        <v>764</v>
      </c>
      <c r="C260" s="1" t="s">
        <v>762</v>
      </c>
      <c r="D260" s="2" t="str">
        <f>HYPERLINK("[\\192.168.10.16\St1Share(NAS)\SKL\DB\GenTables\L8-遵循法令作業\JcicZ440Log.xlsx]DBD!A1", "連結")</f>
        <v>連結</v>
      </c>
      <c r="E260" s="1" t="s">
        <v>765</v>
      </c>
    </row>
    <row r="261">
      <c r="A261" s="1" t="s">
        <v>605</v>
      </c>
      <c r="B261" s="1" t="s">
        <v>766</v>
      </c>
      <c r="C261" s="1" t="s">
        <v>767</v>
      </c>
      <c r="D261" s="2" t="str">
        <f>HYPERLINK("[\\192.168.10.16\St1Share(NAS)\SKL\DB\GenTables\L8-遵循法令作業\JcicZ442.xlsx]DBD!A1", "連結")</f>
        <v>連結</v>
      </c>
      <c r="E261" s="1" t="s">
        <v>768</v>
      </c>
    </row>
    <row r="262">
      <c r="A262" s="1" t="s">
        <v>605</v>
      </c>
      <c r="B262" s="1" t="s">
        <v>769</v>
      </c>
      <c r="C262" s="1" t="s">
        <v>767</v>
      </c>
      <c r="D262" s="2" t="str">
        <f>HYPERLINK("[\\192.168.10.16\St1Share(NAS)\SKL\DB\GenTables\L8-遵循法令作業\JcicZ442Log.xlsx]DBD!A1", "連結")</f>
        <v>連結</v>
      </c>
      <c r="E262" s="1" t="s">
        <v>770</v>
      </c>
    </row>
    <row r="263">
      <c r="A263" s="1" t="s">
        <v>605</v>
      </c>
      <c r="B263" s="1" t="s">
        <v>771</v>
      </c>
      <c r="C263" s="1" t="s">
        <v>772</v>
      </c>
      <c r="D263" s="2" t="str">
        <f>HYPERLINK("[\\192.168.10.16\St1Share(NAS)\SKL\DB\GenTables\L8-遵循法令作業\JcicZ443.xlsx]DBD!A1", "連結")</f>
        <v>連結</v>
      </c>
      <c r="E263" s="1" t="s">
        <v>773</v>
      </c>
    </row>
    <row r="264">
      <c r="A264" s="1" t="s">
        <v>605</v>
      </c>
      <c r="B264" s="1" t="s">
        <v>774</v>
      </c>
      <c r="C264" s="1" t="s">
        <v>772</v>
      </c>
      <c r="D264" s="2" t="str">
        <f>HYPERLINK("[\\192.168.10.16\St1Share(NAS)\SKL\DB\GenTables\L8-遵循法令作業\JcicZ443Log.xlsx]DBD!A1", "連結")</f>
        <v>連結</v>
      </c>
      <c r="E264" s="1" t="s">
        <v>775</v>
      </c>
    </row>
    <row r="265">
      <c r="A265" s="1" t="s">
        <v>605</v>
      </c>
      <c r="B265" s="1" t="s">
        <v>776</v>
      </c>
      <c r="C265" s="1" t="s">
        <v>777</v>
      </c>
      <c r="D265" s="2" t="str">
        <f>HYPERLINK("[\\192.168.10.16\St1Share(NAS)\SKL\DB\GenTables\L8-遵循法令作業\JcicZ444.xlsx]DBD!A1", "連結")</f>
        <v>連結</v>
      </c>
      <c r="E265" s="1" t="s">
        <v>778</v>
      </c>
    </row>
    <row r="266">
      <c r="A266" s="1" t="s">
        <v>605</v>
      </c>
      <c r="B266" s="1" t="s">
        <v>779</v>
      </c>
      <c r="C266" s="1" t="s">
        <v>777</v>
      </c>
      <c r="D266" s="2" t="str">
        <f>HYPERLINK("[\\192.168.10.16\St1Share(NAS)\SKL\DB\GenTables\L8-遵循法令作業\JcicZ444Log.xlsx]DBD!A1", "連結")</f>
        <v>連結</v>
      </c>
      <c r="E266" s="1" t="s">
        <v>780</v>
      </c>
    </row>
    <row r="267">
      <c r="A267" s="1" t="s">
        <v>605</v>
      </c>
      <c r="B267" s="1" t="s">
        <v>781</v>
      </c>
      <c r="C267" s="1" t="s">
        <v>782</v>
      </c>
      <c r="D267" s="2" t="str">
        <f>HYPERLINK("[\\192.168.10.16\St1Share(NAS)\SKL\DB\GenTables\L8-遵循法令作業\JcicZ446.xlsx]DBD!A1", "連結")</f>
        <v>連結</v>
      </c>
      <c r="E267" s="1" t="s">
        <v>783</v>
      </c>
    </row>
    <row r="268">
      <c r="A268" s="1" t="s">
        <v>605</v>
      </c>
      <c r="B268" s="1" t="s">
        <v>784</v>
      </c>
      <c r="C268" s="1" t="s">
        <v>782</v>
      </c>
      <c r="D268" s="2" t="str">
        <f>HYPERLINK("[\\192.168.10.16\St1Share(NAS)\SKL\DB\GenTables\L8-遵循法令作業\JcicZ446Log.xlsx]DBD!A1", "連結")</f>
        <v>連結</v>
      </c>
      <c r="E268" s="1" t="s">
        <v>785</v>
      </c>
    </row>
    <row r="269">
      <c r="A269" s="1" t="s">
        <v>605</v>
      </c>
      <c r="B269" s="1" t="s">
        <v>786</v>
      </c>
      <c r="C269" s="1" t="s">
        <v>787</v>
      </c>
      <c r="D269" s="2" t="str">
        <f>HYPERLINK("[\\192.168.10.16\St1Share(NAS)\SKL\DB\GenTables\L8-遵循法令作業\JcicZ447.xlsx]DBD!A1", "連結")</f>
        <v>連結</v>
      </c>
      <c r="E269" s="1" t="s">
        <v>788</v>
      </c>
    </row>
    <row r="270">
      <c r="A270" s="1" t="s">
        <v>605</v>
      </c>
      <c r="B270" s="1" t="s">
        <v>789</v>
      </c>
      <c r="C270" s="1" t="s">
        <v>787</v>
      </c>
      <c r="D270" s="2" t="str">
        <f>HYPERLINK("[\\192.168.10.16\St1Share(NAS)\SKL\DB\GenTables\L8-遵循法令作業\JcicZ447Log.xlsx]DBD!A1", "連結")</f>
        <v>連結</v>
      </c>
      <c r="E270" s="1" t="s">
        <v>790</v>
      </c>
    </row>
    <row r="271">
      <c r="A271" s="1" t="s">
        <v>605</v>
      </c>
      <c r="B271" s="1" t="s">
        <v>791</v>
      </c>
      <c r="C271" s="1" t="s">
        <v>792</v>
      </c>
      <c r="D271" s="2" t="str">
        <f>HYPERLINK("[\\192.168.10.16\St1Share(NAS)\SKL\DB\GenTables\L8-遵循法令作業\JcicZ448.xlsx]DBD!A1", "連結")</f>
        <v>連結</v>
      </c>
      <c r="E271" s="1" t="s">
        <v>793</v>
      </c>
    </row>
    <row r="272">
      <c r="A272" s="1" t="s">
        <v>605</v>
      </c>
      <c r="B272" s="1" t="s">
        <v>794</v>
      </c>
      <c r="C272" s="1" t="s">
        <v>792</v>
      </c>
      <c r="D272" s="2" t="str">
        <f>HYPERLINK("[\\192.168.10.16\St1Share(NAS)\SKL\DB\GenTables\L8-遵循法令作業\JcicZ448Log.xlsx]DBD!A1", "連結")</f>
        <v>連結</v>
      </c>
      <c r="E272" s="1" t="s">
        <v>795</v>
      </c>
    </row>
    <row r="273">
      <c r="A273" s="1" t="s">
        <v>605</v>
      </c>
      <c r="B273" s="1" t="s">
        <v>796</v>
      </c>
      <c r="C273" s="1" t="s">
        <v>797</v>
      </c>
      <c r="D273" s="2" t="str">
        <f>HYPERLINK("[\\192.168.10.16\St1Share(NAS)\SKL\DB\GenTables\L8-遵循法令作業\JcicZ450.xlsx]DBD!A1", "連結")</f>
        <v>連結</v>
      </c>
      <c r="E273" s="1" t="s">
        <v>798</v>
      </c>
    </row>
    <row r="274">
      <c r="A274" s="1" t="s">
        <v>605</v>
      </c>
      <c r="B274" s="1" t="s">
        <v>799</v>
      </c>
      <c r="C274" s="1" t="s">
        <v>797</v>
      </c>
      <c r="D274" s="2" t="str">
        <f>HYPERLINK("[\\192.168.10.16\St1Share(NAS)\SKL\DB\GenTables\L8-遵循法令作業\JcicZ450Log.xlsx]DBD!A1", "連結")</f>
        <v>連結</v>
      </c>
      <c r="E274" s="1" t="s">
        <v>800</v>
      </c>
    </row>
    <row r="275">
      <c r="A275" s="1" t="s">
        <v>605</v>
      </c>
      <c r="B275" s="1" t="s">
        <v>801</v>
      </c>
      <c r="C275" s="1" t="s">
        <v>802</v>
      </c>
      <c r="D275" s="2" t="str">
        <f>HYPERLINK("[\\192.168.10.16\St1Share(NAS)\SKL\DB\GenTables\L8-遵循法令作業\JcicZ451.xlsx]DBD!A1", "連結")</f>
        <v>連結</v>
      </c>
      <c r="E275" s="1" t="s">
        <v>803</v>
      </c>
    </row>
    <row r="276">
      <c r="A276" s="1" t="s">
        <v>605</v>
      </c>
      <c r="B276" s="1" t="s">
        <v>804</v>
      </c>
      <c r="C276" s="1" t="s">
        <v>802</v>
      </c>
      <c r="D276" s="2" t="str">
        <f>HYPERLINK("[\\192.168.10.16\St1Share(NAS)\SKL\DB\GenTables\L8-遵循法令作業\JcicZ451Log.xlsx]DBD!A1", "連結")</f>
        <v>連結</v>
      </c>
      <c r="E276" s="1" t="s">
        <v>805</v>
      </c>
    </row>
    <row r="277">
      <c r="A277" s="1" t="s">
        <v>605</v>
      </c>
      <c r="B277" s="1" t="s">
        <v>806</v>
      </c>
      <c r="C277" s="1" t="s">
        <v>807</v>
      </c>
      <c r="D277" s="2" t="str">
        <f>HYPERLINK("[\\192.168.10.16\St1Share(NAS)\SKL\DB\GenTables\L8-遵循法令作業\JcicZ454.xlsx]DBD!A1", "連結")</f>
        <v>連結</v>
      </c>
      <c r="E277" s="1" t="s">
        <v>808</v>
      </c>
    </row>
    <row r="278">
      <c r="A278" s="1" t="s">
        <v>605</v>
      </c>
      <c r="B278" s="1" t="s">
        <v>809</v>
      </c>
      <c r="C278" s="1" t="s">
        <v>807</v>
      </c>
      <c r="D278" s="2" t="str">
        <f>HYPERLINK("[\\192.168.10.16\St1Share(NAS)\SKL\DB\GenTables\L8-遵循法令作業\JcicZ454Log.xlsx]DBD!A1", "連結")</f>
        <v>連結</v>
      </c>
      <c r="E278" s="1" t="s">
        <v>810</v>
      </c>
    </row>
    <row r="279">
      <c r="A279" s="1" t="s">
        <v>605</v>
      </c>
      <c r="B279" s="1" t="s">
        <v>811</v>
      </c>
      <c r="C279" s="1" t="s">
        <v>812</v>
      </c>
      <c r="D279" s="2" t="str">
        <f>HYPERLINK("[\\192.168.10.16\St1Share(NAS)\SKL\DB\GenTables\L8-遵循法令作業\JcicZ570.xlsx]DBD!A1", "連結")</f>
        <v>連結</v>
      </c>
      <c r="E279" s="1" t="s">
        <v>813</v>
      </c>
    </row>
    <row r="280">
      <c r="A280" s="1" t="s">
        <v>605</v>
      </c>
      <c r="B280" s="1" t="s">
        <v>814</v>
      </c>
      <c r="C280" s="1" t="s">
        <v>812</v>
      </c>
      <c r="D280" s="2" t="str">
        <f>HYPERLINK("[\\192.168.10.16\St1Share(NAS)\SKL\DB\GenTables\L8-遵循法令作業\JcicZ570Log.xlsx]DBD!A1", "連結")</f>
        <v>連結</v>
      </c>
      <c r="E280" s="1" t="s">
        <v>815</v>
      </c>
    </row>
    <row r="281">
      <c r="A281" s="1" t="s">
        <v>605</v>
      </c>
      <c r="B281" s="1" t="s">
        <v>816</v>
      </c>
      <c r="C281" s="1" t="s">
        <v>817</v>
      </c>
      <c r="D281" s="2" t="str">
        <f>HYPERLINK("[\\192.168.10.16\St1Share(NAS)\SKL\DB\GenTables\L8-遵循法令作業\JcicZ571.xlsx]DBD!A1", "連結")</f>
        <v>連結</v>
      </c>
      <c r="E281" s="1" t="s">
        <v>818</v>
      </c>
    </row>
    <row r="282">
      <c r="A282" s="1" t="s">
        <v>605</v>
      </c>
      <c r="B282" s="1" t="s">
        <v>819</v>
      </c>
      <c r="C282" s="1" t="s">
        <v>817</v>
      </c>
      <c r="D282" s="2" t="str">
        <f>HYPERLINK("[\\192.168.10.16\St1Share(NAS)\SKL\DB\GenTables\L8-遵循法令作業\JcicZ571Log.xlsx]DBD!A1", "連結")</f>
        <v>連結</v>
      </c>
      <c r="E282" s="1" t="s">
        <v>820</v>
      </c>
    </row>
    <row r="283">
      <c r="A283" s="1" t="s">
        <v>605</v>
      </c>
      <c r="B283" s="1" t="s">
        <v>821</v>
      </c>
      <c r="C283" s="1" t="s">
        <v>822</v>
      </c>
      <c r="D283" s="2" t="str">
        <f>HYPERLINK("[\\192.168.10.16\St1Share(NAS)\SKL\DB\GenTables\L8-遵循法令作業\JcicZ572.xlsx]DBD!A1", "連結")</f>
        <v>連結</v>
      </c>
      <c r="E283" s="1" t="s">
        <v>823</v>
      </c>
    </row>
    <row r="284">
      <c r="A284" s="1" t="s">
        <v>605</v>
      </c>
      <c r="B284" s="1" t="s">
        <v>824</v>
      </c>
      <c r="C284" s="1" t="s">
        <v>822</v>
      </c>
      <c r="D284" s="2" t="str">
        <f>HYPERLINK("[\\192.168.10.16\St1Share(NAS)\SKL\DB\GenTables\L8-遵循法令作業\JcicZ572Log.xlsx]DBD!A1", "連結")</f>
        <v>連結</v>
      </c>
      <c r="E284" s="1" t="s">
        <v>825</v>
      </c>
    </row>
    <row r="285">
      <c r="A285" s="1" t="s">
        <v>605</v>
      </c>
      <c r="B285" s="1" t="s">
        <v>826</v>
      </c>
      <c r="C285" s="1" t="s">
        <v>827</v>
      </c>
      <c r="D285" s="2" t="str">
        <f>HYPERLINK("[\\192.168.10.16\St1Share(NAS)\SKL\DB\GenTables\L8-遵循法令作業\JcicZ573.xlsx]DBD!A1", "連結")</f>
        <v>連結</v>
      </c>
      <c r="E285" s="1" t="s">
        <v>828</v>
      </c>
    </row>
    <row r="286">
      <c r="A286" s="1" t="s">
        <v>605</v>
      </c>
      <c r="B286" s="1" t="s">
        <v>829</v>
      </c>
      <c r="C286" s="1" t="s">
        <v>827</v>
      </c>
      <c r="D286" s="2" t="str">
        <f>HYPERLINK("[\\192.168.10.16\St1Share(NAS)\SKL\DB\GenTables\L8-遵循法令作業\JcicZ573Log.xlsx]DBD!A1", "連結")</f>
        <v>連結</v>
      </c>
      <c r="E286" s="1" t="s">
        <v>830</v>
      </c>
    </row>
    <row r="287">
      <c r="A287" s="1" t="s">
        <v>605</v>
      </c>
      <c r="B287" s="1" t="s">
        <v>831</v>
      </c>
      <c r="C287" s="1" t="s">
        <v>832</v>
      </c>
      <c r="D287" s="2" t="str">
        <f>HYPERLINK("[\\192.168.10.16\St1Share(NAS)\SKL\DB\GenTables\L8-遵循法令作業\JcicZ574.xlsx]DBD!A1", "連結")</f>
        <v>連結</v>
      </c>
      <c r="E287" s="1" t="s">
        <v>833</v>
      </c>
    </row>
    <row r="288">
      <c r="A288" s="1" t="s">
        <v>605</v>
      </c>
      <c r="B288" s="1" t="s">
        <v>834</v>
      </c>
      <c r="C288" s="1" t="s">
        <v>832</v>
      </c>
      <c r="D288" s="2" t="str">
        <f>HYPERLINK("[\\192.168.10.16\St1Share(NAS)\SKL\DB\GenTables\L8-遵循法令作業\JcicZ574Log.xlsx]DBD!A1", "連結")</f>
        <v>連結</v>
      </c>
      <c r="E288" s="1" t="s">
        <v>835</v>
      </c>
    </row>
    <row r="289">
      <c r="A289" s="1" t="s">
        <v>605</v>
      </c>
      <c r="B289" s="1" t="s">
        <v>836</v>
      </c>
      <c r="C289" s="1" t="s">
        <v>837</v>
      </c>
      <c r="D289" s="2" t="str">
        <f>HYPERLINK("[\\192.168.10.16\St1Share(NAS)\SKL\DB\GenTables\L8-遵循法令作業\JcicZ575.xlsx]DBD!A1", "連結")</f>
        <v>連結</v>
      </c>
      <c r="E289" s="1" t="s">
        <v>838</v>
      </c>
    </row>
    <row r="290">
      <c r="A290" s="1" t="s">
        <v>605</v>
      </c>
      <c r="B290" s="1" t="s">
        <v>839</v>
      </c>
      <c r="C290" s="1" t="s">
        <v>837</v>
      </c>
      <c r="D290" s="2" t="str">
        <f>HYPERLINK("[\\192.168.10.16\St1Share(NAS)\SKL\DB\GenTables\L8-遵循法令作業\JcicZ575Log.xlsx]DBD!A1", "連結")</f>
        <v>連結</v>
      </c>
      <c r="E290" s="1" t="s">
        <v>840</v>
      </c>
    </row>
    <row r="291">
      <c r="A291" s="1" t="s">
        <v>605</v>
      </c>
      <c r="B291" s="1" t="s">
        <v>841</v>
      </c>
      <c r="C291" s="1" t="s">
        <v>842</v>
      </c>
      <c r="D291" s="2" t="str">
        <f>HYPERLINK("[\\192.168.10.16\St1Share(NAS)\SKL\DB\GenTables\L8-遵循法令作業\MlaundryChkDtl.xlsx]DBD!A1", "連結")</f>
        <v>連結</v>
      </c>
      <c r="E291" s="1" t="s">
        <v>843</v>
      </c>
    </row>
    <row r="292">
      <c r="A292" s="1" t="s">
        <v>605</v>
      </c>
      <c r="B292" s="1" t="s">
        <v>844</v>
      </c>
      <c r="C292" s="1" t="s">
        <v>845</v>
      </c>
      <c r="D292" s="2" t="str">
        <f>HYPERLINK("[\\192.168.10.16\St1Share(NAS)\SKL\DB\GenTables\L8-遵循法令作業\MlaundryDetail.xlsx]DBD!A1", "連結")</f>
        <v>連結</v>
      </c>
      <c r="E292" s="1" t="s">
        <v>846</v>
      </c>
    </row>
    <row r="293">
      <c r="A293" s="1" t="s">
        <v>605</v>
      </c>
      <c r="B293" s="1" t="s">
        <v>847</v>
      </c>
      <c r="C293" s="1" t="s">
        <v>848</v>
      </c>
      <c r="D293" s="2" t="str">
        <f>HYPERLINK("[\\192.168.10.16\St1Share(NAS)\SKL\DB\GenTables\L8-遵循法令作業\MlaundryParas.xlsx]DBD!A1", "連結")</f>
        <v>連結</v>
      </c>
      <c r="E293" s="1" t="s">
        <v>849</v>
      </c>
    </row>
    <row r="294">
      <c r="A294" s="1" t="s">
        <v>605</v>
      </c>
      <c r="B294" s="1" t="s">
        <v>850</v>
      </c>
      <c r="C294" s="1" t="s">
        <v>851</v>
      </c>
      <c r="D294" s="2" t="str">
        <f>HYPERLINK("[\\192.168.10.16\St1Share(NAS)\SKL\DB\GenTables\L8-遵循法令作業\MlaundryRecord.xlsx]DBD!A1", "連結")</f>
        <v>連結</v>
      </c>
      <c r="E294" s="1" t="s">
        <v>852</v>
      </c>
    </row>
    <row r="295">
      <c r="A295" s="1" t="s">
        <v>605</v>
      </c>
      <c r="B295" s="1" t="s">
        <v>853</v>
      </c>
      <c r="C295" s="1" t="s">
        <v>854</v>
      </c>
      <c r="D295" s="2" t="str">
        <f>HYPERLINK("[\\192.168.10.16\St1Share(NAS)\SKL\DB\GenTables\L8-遵循法令作業\MonthlyQ53.xlsx]DBD!A1", "連結")</f>
        <v>連結</v>
      </c>
      <c r="E295" s="1" t="s">
        <v>855</v>
      </c>
    </row>
    <row r="296">
      <c r="A296" s="1" t="s">
        <v>605</v>
      </c>
      <c r="B296" s="1" t="s">
        <v>856</v>
      </c>
      <c r="C296" s="1" t="s">
        <v>857</v>
      </c>
      <c r="D296" s="2" t="str">
        <f>HYPERLINK("[\\192.168.10.16\St1Share(NAS)\SKL\DB\GenTables\L8-遵循法令作業\TbJcicMu01.xlsx]DBD!A1", "連結")</f>
        <v>連結</v>
      </c>
      <c r="E296" s="1" t="s">
        <v>858</v>
      </c>
    </row>
    <row r="297">
      <c r="A297" s="1" t="s">
        <v>605</v>
      </c>
      <c r="B297" s="1" t="s">
        <v>859</v>
      </c>
      <c r="C297" s="1" t="s">
        <v>860</v>
      </c>
      <c r="D297" s="2" t="str">
        <f>HYPERLINK("[\\192.168.10.16\St1Share(NAS)\SKL\DB\GenTables\L8-遵循法令作業\TbJcicW020.xlsx]DBD!A1", "連結")</f>
        <v>連結</v>
      </c>
      <c r="E297" s="1" t="s">
        <v>861</v>
      </c>
    </row>
    <row r="298">
      <c r="A298" s="1" t="s">
        <v>605</v>
      </c>
      <c r="B298" s="1" t="s">
        <v>862</v>
      </c>
      <c r="C298" s="1" t="s">
        <v>863</v>
      </c>
      <c r="D298" s="2" t="str">
        <f>HYPERLINK("[\\192.168.10.16\St1Share(NAS)\SKL\DB\GenTables\L8-遵循法令作業\TbJcicZZ50.xlsx]DBD!A1", "連結")</f>
        <v>連結</v>
      </c>
      <c r="E298" s="1" t="s">
        <v>864</v>
      </c>
    </row>
    <row r="299">
      <c r="A299" s="1" t="s">
        <v>865</v>
      </c>
      <c r="B299" s="1" t="s">
        <v>866</v>
      </c>
      <c r="C299" s="1" t="s">
        <v>867</v>
      </c>
      <c r="D299" s="2" t="str">
        <f>HYPERLINK("[\\192.168.10.16\St1Share(NAS)\SKL\DB\GenTables\L9-報表作業\DailyLoanBal.xlsx]DBD!A1", "連結")</f>
        <v>連結</v>
      </c>
      <c r="E299" s="1" t="s">
        <v>868</v>
      </c>
    </row>
    <row r="300">
      <c r="A300" s="1" t="s">
        <v>865</v>
      </c>
      <c r="B300" s="1" t="s">
        <v>869</v>
      </c>
      <c r="C300" s="1" t="s">
        <v>870</v>
      </c>
      <c r="D300" s="2" t="str">
        <f>HYPERLINK("[\\192.168.10.16\St1Share(NAS)\SKL\DB\GenTables\L9-報表作業\GuildBuilders.xlsx]DBD!A1", "連結")</f>
        <v>連結</v>
      </c>
      <c r="E300" s="1" t="s">
        <v>871</v>
      </c>
    </row>
    <row r="301">
      <c r="A301" s="1" t="s">
        <v>865</v>
      </c>
      <c r="B301" s="1" t="s">
        <v>872</v>
      </c>
      <c r="C301" s="1" t="s">
        <v>873</v>
      </c>
      <c r="D301" s="2" t="str">
        <f>HYPERLINK("[\\192.168.10.16\St1Share(NAS)\SKL\DB\GenTables\L9-報表作業\MonthlyFacBal.xlsx]DBD!A1", "連結")</f>
        <v>連結</v>
      </c>
      <c r="E301" s="1" t="s">
        <v>874</v>
      </c>
    </row>
    <row r="302">
      <c r="A302" s="1" t="s">
        <v>865</v>
      </c>
      <c r="B302" s="1" t="s">
        <v>875</v>
      </c>
      <c r="C302" s="1" t="s">
        <v>876</v>
      </c>
      <c r="D302" s="2" t="str">
        <f>HYPERLINK("[\\192.168.10.16\St1Share(NAS)\SKL\DB\GenTables\L9-報表作業\MonthlyLM003.xlsx]DBD!A1", "連結")</f>
        <v>連結</v>
      </c>
      <c r="E302" s="1" t="s">
        <v>877</v>
      </c>
    </row>
    <row r="303">
      <c r="A303" s="1" t="s">
        <v>865</v>
      </c>
      <c r="B303" s="1" t="s">
        <v>878</v>
      </c>
      <c r="C303" s="1" t="s">
        <v>879</v>
      </c>
      <c r="D303" s="2" t="str">
        <f>HYPERLINK("[\\192.168.10.16\St1Share(NAS)\SKL\DB\GenTables\L9-報表作業\MonthlyLM028.xlsx]DBD!A1", "連結")</f>
        <v>連結</v>
      </c>
      <c r="E303" s="1" t="s">
        <v>880</v>
      </c>
    </row>
    <row r="304">
      <c r="A304" s="1" t="s">
        <v>865</v>
      </c>
      <c r="B304" s="1" t="s">
        <v>881</v>
      </c>
      <c r="C304" s="1" t="s">
        <v>882</v>
      </c>
      <c r="D304" s="2" t="str">
        <f>HYPERLINK("[\\192.168.10.16\St1Share(NAS)\SKL\DB\GenTables\L9-報表作業\MonthlyLM032.xlsx]DBD!A1", "連結")</f>
        <v>連結</v>
      </c>
      <c r="E304" s="1" t="s">
        <v>883</v>
      </c>
    </row>
    <row r="305">
      <c r="A305" s="1" t="s">
        <v>865</v>
      </c>
      <c r="B305" s="1" t="s">
        <v>884</v>
      </c>
      <c r="C305" s="1" t="s">
        <v>885</v>
      </c>
      <c r="D305" s="2" t="str">
        <f>HYPERLINK("[\\192.168.10.16\St1Share(NAS)\SKL\DB\GenTables\L9-報表作業\MonthlyLM036Portfolio.xlsx]DBD!A1", "連結")</f>
        <v>連結</v>
      </c>
      <c r="E305" s="1" t="s">
        <v>886</v>
      </c>
    </row>
    <row r="306">
      <c r="A306" s="1" t="s">
        <v>865</v>
      </c>
      <c r="B306" s="1" t="s">
        <v>887</v>
      </c>
      <c r="C306" s="1" t="s">
        <v>888</v>
      </c>
      <c r="D306" s="2" t="str">
        <f>HYPERLINK("[\\192.168.10.16\St1Share(NAS)\SKL\DB\GenTables\L9-報表作業\MonthlyLM052AssetClass.xlsx]DBD!A1", "連結")</f>
        <v>連結</v>
      </c>
      <c r="E306" s="1" t="s">
        <v>889</v>
      </c>
    </row>
    <row r="307">
      <c r="A307" s="1" t="s">
        <v>865</v>
      </c>
      <c r="B307" s="1" t="s">
        <v>890</v>
      </c>
      <c r="C307" s="1" t="s">
        <v>891</v>
      </c>
      <c r="D307" s="2" t="str">
        <f>HYPERLINK("[\\192.168.10.16\St1Share(NAS)\SKL\DB\GenTables\L9-報表作業\MonthlyLM052LoanAsset.xlsx]DBD!A1", "連結")</f>
        <v>連結</v>
      </c>
      <c r="E307" s="1" t="s">
        <v>892</v>
      </c>
    </row>
    <row r="308">
      <c r="A308" s="1" t="s">
        <v>865</v>
      </c>
      <c r="B308" s="1" t="s">
        <v>893</v>
      </c>
      <c r="C308" s="1" t="s">
        <v>894</v>
      </c>
      <c r="D308" s="2" t="str">
        <f>HYPERLINK("[\\192.168.10.16\St1Share(NAS)\SKL\DB\GenTables\L9-報表作業\MonthlyLM052Loss.xlsx]DBD!A1", "連結")</f>
        <v>連結</v>
      </c>
      <c r="E308" s="1" t="s">
        <v>895</v>
      </c>
    </row>
    <row r="309">
      <c r="A309" s="1" t="s">
        <v>865</v>
      </c>
      <c r="B309" s="1" t="s">
        <v>896</v>
      </c>
      <c r="C309" s="1" t="s">
        <v>897</v>
      </c>
      <c r="D309" s="2" t="str">
        <f>HYPERLINK("[\\192.168.10.16\St1Share(NAS)\SKL\DB\GenTables\L9-報表作業\MonthlyLM052Ovdu.xlsx]DBD!A1", "連結")</f>
        <v>連結</v>
      </c>
      <c r="E309" s="1" t="s">
        <v>898</v>
      </c>
    </row>
    <row r="310">
      <c r="A310" s="1" t="s">
        <v>865</v>
      </c>
      <c r="B310" s="1" t="s">
        <v>899</v>
      </c>
      <c r="C310" s="1" t="s">
        <v>900</v>
      </c>
      <c r="D310" s="2" t="str">
        <f>HYPERLINK("[\\192.168.10.16\St1Share(NAS)\SKL\DB\GenTables\L9-報表作業\MonthlyLoanBal.xlsx]DBD!A1", "連結")</f>
        <v>連結</v>
      </c>
      <c r="E310" s="1" t="s">
        <v>901</v>
      </c>
    </row>
    <row r="311">
      <c r="A311" s="1" t="s">
        <v>865</v>
      </c>
      <c r="B311" s="1" t="s">
        <v>902</v>
      </c>
      <c r="C311" s="1" t="s">
        <v>903</v>
      </c>
      <c r="D311" s="2" t="str">
        <f>HYPERLINK("[\\192.168.10.16\St1Share(NAS)\SKL\DB\GenTables\L9-報表作業\RptJcic.xlsx]DBD!A1", "連結")</f>
        <v>連結</v>
      </c>
      <c r="E311" s="1" t="s">
        <v>904</v>
      </c>
    </row>
    <row r="312">
      <c r="A312" s="1" t="s">
        <v>865</v>
      </c>
      <c r="B312" s="1" t="s">
        <v>905</v>
      </c>
      <c r="C312" s="1" t="s">
        <v>906</v>
      </c>
      <c r="D312" s="2" t="str">
        <f>HYPERLINK("[\\192.168.10.16\St1Share(NAS)\SKL\DB\GenTables\L9-報表作業\RptRelationCompany.xlsx]DBD!A1", "連結")</f>
        <v>連結</v>
      </c>
      <c r="E312" s="1" t="s">
        <v>907</v>
      </c>
    </row>
    <row r="313">
      <c r="A313" s="1" t="s">
        <v>865</v>
      </c>
      <c r="B313" s="1" t="s">
        <v>908</v>
      </c>
      <c r="C313" s="1" t="s">
        <v>909</v>
      </c>
      <c r="D313" s="2" t="str">
        <f>HYPERLINK("[\\192.168.10.16\St1Share(NAS)\SKL\DB\GenTables\L9-報表作業\RptRelationFamily.xlsx]DBD!A1", "連結")</f>
        <v>連結</v>
      </c>
      <c r="E313" s="1" t="s">
        <v>910</v>
      </c>
    </row>
    <row r="314">
      <c r="A314" s="1" t="s">
        <v>865</v>
      </c>
      <c r="B314" s="1" t="s">
        <v>911</v>
      </c>
      <c r="C314" s="1" t="s">
        <v>912</v>
      </c>
      <c r="D314" s="2" t="str">
        <f>HYPERLINK("[\\192.168.10.16\St1Share(NAS)\SKL\DB\GenTables\L9-報表作業\RptRelationSelf.xlsx]DBD!A1", "連結")</f>
        <v>連結</v>
      </c>
      <c r="E314" s="1" t="s">
        <v>913</v>
      </c>
    </row>
    <row r="315">
      <c r="A315" s="1" t="s">
        <v>865</v>
      </c>
      <c r="B315" s="1" t="s">
        <v>914</v>
      </c>
      <c r="C315" s="1" t="s">
        <v>915</v>
      </c>
      <c r="D315" s="2" t="str">
        <f>HYPERLINK("[\\192.168.10.16\St1Share(NAS)\SKL\DB\GenTables\L9-報表作業\RptSubCom.xlsx]DBD!A1", "連結")</f>
        <v>連結</v>
      </c>
      <c r="E315" s="1" t="s">
        <v>916</v>
      </c>
    </row>
    <row r="316">
      <c r="A316" s="1" t="s">
        <v>865</v>
      </c>
      <c r="B316" s="1" t="s">
        <v>917</v>
      </c>
      <c r="C316" s="1" t="s">
        <v>918</v>
      </c>
      <c r="D316" s="2" t="str">
        <f>HYPERLINK("[\\192.168.10.16\St1Share(NAS)\SKL\DB\GenTables\L9-報表作業\SlipEbsRecord.xlsx]DBD!A1", "連結")</f>
        <v>連結</v>
      </c>
      <c r="E316" s="1" t="s">
        <v>919</v>
      </c>
    </row>
    <row r="317">
      <c r="A317" s="1" t="s">
        <v>865</v>
      </c>
      <c r="B317" s="1" t="s">
        <v>920</v>
      </c>
      <c r="C317" s="1" t="s">
        <v>921</v>
      </c>
      <c r="D317" s="2" t="str">
        <f>HYPERLINK("[\\192.168.10.16\St1Share(NAS)\SKL\DB\GenTables\L9-報表作業\SlipMedia.xlsx]DBD!A1", "連結")</f>
        <v>連結</v>
      </c>
      <c r="E317" s="1" t="s">
        <v>922</v>
      </c>
    </row>
    <row r="318">
      <c r="A318" s="1" t="s">
        <v>865</v>
      </c>
      <c r="B318" s="1" t="s">
        <v>923</v>
      </c>
      <c r="C318" s="1" t="s">
        <v>924</v>
      </c>
      <c r="D318" s="2" t="str">
        <f>HYPERLINK("[\\192.168.10.16\St1Share(NAS)\SKL\DB\GenTables\L9-報表作業\SlipMedia2022.xlsx]DBD!A1", "連結")</f>
        <v>連結</v>
      </c>
      <c r="E318" s="1" t="s">
        <v>925</v>
      </c>
    </row>
    <row r="319">
      <c r="A319" s="1" t="s">
        <v>865</v>
      </c>
      <c r="B319" s="1" t="s">
        <v>926</v>
      </c>
      <c r="C319" s="1" t="s">
        <v>927</v>
      </c>
      <c r="D319" s="2" t="str">
        <f>HYPERLINK("[\\192.168.10.16\St1Share(NAS)\SKL\DB\GenTables\L9-報表作業\UspErrorLog.xlsx]DBD!A1", "連結")</f>
        <v>連結</v>
      </c>
      <c r="E319" s="1" t="s">
        <v>928</v>
      </c>
    </row>
    <row r="320">
      <c r="A320" s="1" t="s">
        <v>865</v>
      </c>
      <c r="B320" s="1" t="s">
        <v>929</v>
      </c>
      <c r="C320" s="1" t="s">
        <v>930</v>
      </c>
      <c r="D320" s="2" t="str">
        <f>HYPERLINK("[\\192.168.10.16\St1Share(NAS)\SKL\DB\GenTables\L9-報表作業\YearlyHouseLoanInt.xlsx]DBD!A1", "連結")</f>
        <v>連結</v>
      </c>
      <c r="E320" s="1" t="s">
        <v>931</v>
      </c>
    </row>
    <row r="321">
      <c r="A321" s="1" t="s">
        <v>865</v>
      </c>
      <c r="B321" s="1" t="s">
        <v>932</v>
      </c>
      <c r="C321" s="1" t="s">
        <v>933</v>
      </c>
      <c r="D321" s="2" t="str">
        <f>HYPERLINK("[\\192.168.10.16\St1Share(NAS)\SKL\DB\GenTables\L9-報表作業\YearlyHouseLoanIntCheck.xlsx]DBD!A1", "連結")</f>
        <v>連結</v>
      </c>
      <c r="E321" s="1" t="s">
        <v>934</v>
      </c>
    </row>
    <row r="322">
      <c r="A322" s="1" t="s">
        <v>935</v>
      </c>
      <c r="B322" s="1" t="s">
        <v>936</v>
      </c>
      <c r="C322" s="1" t="s">
        <v>937</v>
      </c>
      <c r="D322" s="2" t="str">
        <f>HYPERLINK("[\\192.168.10.16\St1Share(NAS)\SKL\DB\GenTables\XX-系統\TxAgent.xlsx]DBD!A1", "連結")</f>
        <v>連結</v>
      </c>
      <c r="E322" s="1" t="s">
        <v>938</v>
      </c>
    </row>
    <row r="323">
      <c r="A323" s="1" t="s">
        <v>935</v>
      </c>
      <c r="B323" s="1" t="s">
        <v>939</v>
      </c>
      <c r="C323" s="1" t="s">
        <v>940</v>
      </c>
      <c r="D323" s="2" t="str">
        <f>HYPERLINK("[\\192.168.10.16\St1Share(NAS)\SKL\DB\GenTables\XX-系統\TxAmlCredit.xlsx]DBD!A1", "連結")</f>
        <v>連結</v>
      </c>
      <c r="E323" s="1" t="s">
        <v>941</v>
      </c>
    </row>
    <row r="324">
      <c r="A324" s="1" t="s">
        <v>935</v>
      </c>
      <c r="B324" s="1" t="s">
        <v>942</v>
      </c>
      <c r="C324" s="1" t="s">
        <v>943</v>
      </c>
      <c r="D324" s="2" t="str">
        <f>HYPERLINK("[\\192.168.10.16\St1Share(NAS)\SKL\DB\GenTables\XX-系統\TxAmlLog.xlsx]DBD!A1", "連結")</f>
        <v>連結</v>
      </c>
      <c r="E324" s="1" t="s">
        <v>944</v>
      </c>
    </row>
    <row r="325">
      <c r="A325" s="1" t="s">
        <v>935</v>
      </c>
      <c r="B325" s="1" t="s">
        <v>945</v>
      </c>
      <c r="C325" s="1" t="s">
        <v>946</v>
      </c>
      <c r="D325" s="2" t="str">
        <f>HYPERLINK("[\\192.168.10.16\St1Share(NAS)\SKL\DB\GenTables\XX-系統\TxAmlNotice.xlsx]DBD!A1", "連結")</f>
        <v>連結</v>
      </c>
      <c r="E325" s="1" t="s">
        <v>947</v>
      </c>
    </row>
    <row r="326">
      <c r="A326" s="1" t="s">
        <v>935</v>
      </c>
      <c r="B326" s="1" t="s">
        <v>948</v>
      </c>
      <c r="C326" s="1" t="s">
        <v>949</v>
      </c>
      <c r="D326" s="2" t="str">
        <f>HYPERLINK("[\\192.168.10.16\St1Share(NAS)\SKL\DB\GenTables\XX-系統\TxAmlRating.xlsx]DBD!A1", "連結")</f>
        <v>連結</v>
      </c>
      <c r="E326" s="1" t="s">
        <v>950</v>
      </c>
    </row>
    <row r="327">
      <c r="A327" s="1" t="s">
        <v>935</v>
      </c>
      <c r="B327" s="1" t="s">
        <v>951</v>
      </c>
      <c r="C327" s="1" t="s">
        <v>952</v>
      </c>
      <c r="D327" s="2" t="str">
        <f>HYPERLINK("[\\192.168.10.16\St1Share(NAS)\SKL\DB\GenTables\XX-系統\TxApLog.xlsx]DBD!A1", "連結")</f>
        <v>連結</v>
      </c>
      <c r="E327" s="1" t="s">
        <v>953</v>
      </c>
    </row>
    <row r="328">
      <c r="A328" s="1" t="s">
        <v>935</v>
      </c>
      <c r="B328" s="1" t="s">
        <v>954</v>
      </c>
      <c r="C328" s="1" t="s">
        <v>955</v>
      </c>
      <c r="D328" s="2" t="str">
        <f>HYPERLINK("[\\192.168.10.16\St1Share(NAS)\SKL\DB\GenTables\XX-系統\TxApLogList.xlsx]DBD!A1", "連結")</f>
        <v>連結</v>
      </c>
      <c r="E328" s="1" t="s">
        <v>956</v>
      </c>
    </row>
    <row r="329">
      <c r="A329" s="1" t="s">
        <v>935</v>
      </c>
      <c r="B329" s="1" t="s">
        <v>957</v>
      </c>
      <c r="C329" s="1" t="s">
        <v>958</v>
      </c>
      <c r="D329" s="2" t="str">
        <f>HYPERLINK("[\\192.168.10.16\St1Share(NAS)\SKL\DB\GenTables\XX-系統\TxArchiveTable.xlsx]DBD!A1", "連結")</f>
        <v>連結</v>
      </c>
      <c r="E329" s="1" t="s">
        <v>959</v>
      </c>
    </row>
    <row r="330">
      <c r="A330" s="1" t="s">
        <v>935</v>
      </c>
      <c r="B330" s="1" t="s">
        <v>960</v>
      </c>
      <c r="C330" s="1" t="s">
        <v>961</v>
      </c>
      <c r="D330" s="2" t="str">
        <f>HYPERLINK("[\\192.168.10.16\St1Share(NAS)\SKL\DB\GenTables\XX-系統\TxArchiveTableLog.xlsx]DBD!A1", "連結")</f>
        <v>連結</v>
      </c>
      <c r="E330" s="1" t="s">
        <v>962</v>
      </c>
    </row>
    <row r="331">
      <c r="A331" s="1" t="s">
        <v>935</v>
      </c>
      <c r="B331" s="1" t="s">
        <v>963</v>
      </c>
      <c r="C331" s="1" t="s">
        <v>964</v>
      </c>
      <c r="D331" s="2" t="str">
        <f>HYPERLINK("[\\192.168.10.16\St1Share(NAS)\SKL\DB\GenTables\XX-系統\TxAttachment.xlsx]DBD!A1", "連結")</f>
        <v>連結</v>
      </c>
      <c r="E331" s="1" t="s">
        <v>965</v>
      </c>
    </row>
    <row r="332">
      <c r="A332" s="1" t="s">
        <v>935</v>
      </c>
      <c r="B332" s="1" t="s">
        <v>966</v>
      </c>
      <c r="C332" s="1" t="s">
        <v>967</v>
      </c>
      <c r="D332" s="2" t="str">
        <f>HYPERLINK("[\\192.168.10.16\St1Share(NAS)\SKL\DB\GenTables\XX-系統\TxAttachType.xlsx]DBD!A1", "連結")</f>
        <v>連結</v>
      </c>
      <c r="E332" s="1" t="s">
        <v>968</v>
      </c>
    </row>
    <row r="333">
      <c r="A333" s="1" t="s">
        <v>935</v>
      </c>
      <c r="B333" s="1" t="s">
        <v>969</v>
      </c>
      <c r="C333" s="1" t="s">
        <v>970</v>
      </c>
      <c r="D333" s="2" t="str">
        <f>HYPERLINK("[\\192.168.10.16\St1Share(NAS)\SKL\DB\GenTables\XX-系統\TxAuthGroup.xlsx]DBD!A1", "連結")</f>
        <v>連結</v>
      </c>
      <c r="E333" s="1" t="s">
        <v>971</v>
      </c>
    </row>
    <row r="334">
      <c r="A334" s="1" t="s">
        <v>935</v>
      </c>
      <c r="B334" s="1" t="s">
        <v>972</v>
      </c>
      <c r="C334" s="1" t="s">
        <v>973</v>
      </c>
      <c r="D334" s="2" t="str">
        <f>HYPERLINK("[\\192.168.10.16\St1Share(NAS)\SKL\DB\GenTables\XX-系統\TxAuthority.xlsx]DBD!A1", "連結")</f>
        <v>連結</v>
      </c>
      <c r="E334" s="1" t="s">
        <v>974</v>
      </c>
    </row>
    <row r="335">
      <c r="A335" s="1" t="s">
        <v>935</v>
      </c>
      <c r="B335" s="1" t="s">
        <v>975</v>
      </c>
      <c r="C335" s="1" t="s">
        <v>976</v>
      </c>
      <c r="D335" s="2" t="str">
        <f>HYPERLINK("[\\192.168.10.16\St1Share(NAS)\SKL\DB\GenTables\XX-系統\TxAuthorize.xlsx]DBD!A1", "連結")</f>
        <v>連結</v>
      </c>
      <c r="E335" s="1" t="s">
        <v>977</v>
      </c>
    </row>
    <row r="336">
      <c r="A336" s="1" t="s">
        <v>935</v>
      </c>
      <c r="B336" s="1" t="s">
        <v>978</v>
      </c>
      <c r="C336" s="1" t="s">
        <v>979</v>
      </c>
      <c r="D336" s="2" t="str">
        <f>HYPERLINK("[\\192.168.10.16\St1Share(NAS)\SKL\DB\GenTables\XX-系統\TxBizDate.xlsx]DBD!A1", "連結")</f>
        <v>連結</v>
      </c>
      <c r="E336" s="1" t="s">
        <v>980</v>
      </c>
    </row>
    <row r="337">
      <c r="A337" s="1" t="s">
        <v>935</v>
      </c>
      <c r="B337" s="1" t="s">
        <v>981</v>
      </c>
      <c r="C337" s="1" t="s">
        <v>982</v>
      </c>
      <c r="D337" s="2" t="str">
        <f>HYPERLINK("[\\192.168.10.16\St1Share(NAS)\SKL\DB\GenTables\XX-系統\TxControl.xlsx]DBD!A1", "連結")</f>
        <v>連結</v>
      </c>
      <c r="E337" s="1" t="s">
        <v>983</v>
      </c>
    </row>
    <row r="338">
      <c r="A338" s="1" t="s">
        <v>935</v>
      </c>
      <c r="B338" s="1" t="s">
        <v>984</v>
      </c>
      <c r="C338" s="1" t="s">
        <v>985</v>
      </c>
      <c r="D338" s="2" t="str">
        <f>HYPERLINK("[\\192.168.10.16\St1Share(NAS)\SKL\DB\GenTables\XX-系統\TxCruiser.xlsx]DBD!A1", "連結")</f>
        <v>連結</v>
      </c>
      <c r="E338" s="1" t="s">
        <v>986</v>
      </c>
    </row>
    <row r="339">
      <c r="A339" s="1" t="s">
        <v>935</v>
      </c>
      <c r="B339" s="1" t="s">
        <v>987</v>
      </c>
      <c r="C339" s="1" t="s">
        <v>988</v>
      </c>
      <c r="D339" s="2" t="str">
        <f>HYPERLINK("[\\192.168.10.16\St1Share(NAS)\SKL\DB\GenTables\XX-系統\TxCurr.xlsx]DBD!A1", "連結")</f>
        <v>連結</v>
      </c>
      <c r="E339" s="1" t="s">
        <v>989</v>
      </c>
    </row>
    <row r="340">
      <c r="A340" s="1" t="s">
        <v>935</v>
      </c>
      <c r="B340" s="1" t="s">
        <v>990</v>
      </c>
      <c r="C340" s="1" t="s">
        <v>991</v>
      </c>
      <c r="D340" s="2" t="str">
        <f>HYPERLINK("[\\192.168.10.16\St1Share(NAS)\SKL\DB\GenTables\XX-系統\TxDataLog.xlsx]DBD!A1", "連結")</f>
        <v>連結</v>
      </c>
      <c r="E340" s="1" t="s">
        <v>992</v>
      </c>
    </row>
    <row r="341">
      <c r="A341" s="1" t="s">
        <v>935</v>
      </c>
      <c r="B341" s="1" t="s">
        <v>993</v>
      </c>
      <c r="C341" s="1" t="s">
        <v>994</v>
      </c>
      <c r="D341" s="2" t="str">
        <f>HYPERLINK("[\\192.168.10.16\St1Share(NAS)\SKL\DB\GenTables\XX-系統\TxErrCode.xlsx]DBD!A1", "連結")</f>
        <v>連結</v>
      </c>
      <c r="E341" s="1" t="s">
        <v>995</v>
      </c>
    </row>
    <row r="342">
      <c r="A342" s="1" t="s">
        <v>935</v>
      </c>
      <c r="B342" s="1" t="s">
        <v>996</v>
      </c>
      <c r="C342" s="1" t="s">
        <v>997</v>
      </c>
      <c r="D342" s="2" t="str">
        <f>HYPERLINK("[\\192.168.10.16\St1Share(NAS)\SKL\DB\GenTables\XX-系統\TxFile.xlsx]DBD!A1", "連結")</f>
        <v>連結</v>
      </c>
      <c r="E342" s="1" t="s">
        <v>998</v>
      </c>
    </row>
    <row r="343">
      <c r="A343" s="1" t="s">
        <v>935</v>
      </c>
      <c r="B343" s="1" t="s">
        <v>999</v>
      </c>
      <c r="C343" s="1" t="s">
        <v>1000</v>
      </c>
      <c r="D343" s="2" t="str">
        <f>HYPERLINK("[\\192.168.10.16\St1Share(NAS)\SKL\DB\GenTables\XX-系統\TxFlow.xlsx]DBD!A1", "連結")</f>
        <v>連結</v>
      </c>
      <c r="E343" s="1" t="s">
        <v>1001</v>
      </c>
    </row>
    <row r="344">
      <c r="A344" s="1" t="s">
        <v>935</v>
      </c>
      <c r="B344" s="1" t="s">
        <v>1002</v>
      </c>
      <c r="C344" s="1" t="s">
        <v>1003</v>
      </c>
      <c r="D344" s="2" t="str">
        <f>HYPERLINK("[\\192.168.10.16\St1Share(NAS)\SKL\DB\GenTables\XX-系統\TxHoliday.xlsx]DBD!A1", "連結")</f>
        <v>連結</v>
      </c>
      <c r="E344" s="1" t="s">
        <v>1004</v>
      </c>
    </row>
    <row r="345">
      <c r="A345" s="1" t="s">
        <v>935</v>
      </c>
      <c r="B345" s="1" t="s">
        <v>1005</v>
      </c>
      <c r="C345" s="1" t="s">
        <v>1006</v>
      </c>
      <c r="D345" s="2" t="str">
        <f>HYPERLINK("[\\192.168.10.16\St1Share(NAS)\SKL\DB\GenTables\XX-系統\TxInquiry.xlsx]DBD!A1", "連結")</f>
        <v>連結</v>
      </c>
      <c r="E345" s="1" t="s">
        <v>1007</v>
      </c>
    </row>
    <row r="346">
      <c r="A346" s="1" t="s">
        <v>935</v>
      </c>
      <c r="B346" s="1" t="s">
        <v>1008</v>
      </c>
      <c r="C346" s="1" t="s">
        <v>1009</v>
      </c>
      <c r="D346" s="2" t="str">
        <f>HYPERLINK("[\\192.168.10.16\St1Share(NAS)\SKL\DB\GenTables\XX-系統\TxLock.xlsx]DBD!A1", "連結")</f>
        <v>連結</v>
      </c>
      <c r="E346" s="1" t="s">
        <v>1010</v>
      </c>
    </row>
    <row r="347">
      <c r="A347" s="1" t="s">
        <v>935</v>
      </c>
      <c r="B347" s="1" t="s">
        <v>1011</v>
      </c>
      <c r="C347" s="1" t="s">
        <v>1012</v>
      </c>
      <c r="D347" s="2" t="str">
        <f>HYPERLINK("[\\192.168.10.16\St1Share(NAS)\SKL\DB\GenTables\XX-系統\TxPrinter.xlsx]DBD!A1", "連結")</f>
        <v>連結</v>
      </c>
      <c r="E347" s="1" t="s">
        <v>1013</v>
      </c>
    </row>
    <row r="348">
      <c r="A348" s="1" t="s">
        <v>935</v>
      </c>
      <c r="B348" s="1" t="s">
        <v>1014</v>
      </c>
      <c r="C348" s="1" t="s">
        <v>1000</v>
      </c>
      <c r="D348" s="2" t="str">
        <f>HYPERLINK("[\\192.168.10.16\St1Share(NAS)\SKL\DB\GenTables\XX-系統\TxProcess.xlsx]DBD!A1", "連結")</f>
        <v>連結</v>
      </c>
      <c r="E348" s="1" t="s">
        <v>1015</v>
      </c>
    </row>
    <row r="349">
      <c r="A349" s="1" t="s">
        <v>935</v>
      </c>
      <c r="B349" s="1" t="s">
        <v>1016</v>
      </c>
      <c r="C349" s="1" t="s">
        <v>1017</v>
      </c>
      <c r="D349" s="2" t="str">
        <f>HYPERLINK("[\\192.168.10.16\St1Share(NAS)\SKL\DB\GenTables\XX-系統\TxRecord.xlsx]DBD!A1", "連結")</f>
        <v>連結</v>
      </c>
      <c r="E349" s="1" t="s">
        <v>1018</v>
      </c>
    </row>
    <row r="350">
      <c r="A350" s="1" t="s">
        <v>935</v>
      </c>
      <c r="B350" s="1" t="s">
        <v>1019</v>
      </c>
      <c r="C350" s="1" t="s">
        <v>1020</v>
      </c>
      <c r="D350" s="2" t="str">
        <f>HYPERLINK("[\\192.168.10.16\St1Share(NAS)\SKL\DB\GenTables\XX-系統\TxTeller.xlsx]DBD!A1", "連結")</f>
        <v>連結</v>
      </c>
      <c r="E350" s="1" t="s">
        <v>1021</v>
      </c>
    </row>
    <row r="351">
      <c r="A351" s="1" t="s">
        <v>935</v>
      </c>
      <c r="B351" s="1" t="s">
        <v>1022</v>
      </c>
      <c r="C351" s="1" t="s">
        <v>1023</v>
      </c>
      <c r="D351" s="2" t="str">
        <f>HYPERLINK("[\\192.168.10.16\St1Share(NAS)\SKL\DB\GenTables\XX-系統\TxTellerAuth.xlsx]DBD!A1", "連結")</f>
        <v>連結</v>
      </c>
      <c r="E351" s="1" t="s">
        <v>1024</v>
      </c>
    </row>
    <row r="352">
      <c r="A352" s="1" t="s">
        <v>935</v>
      </c>
      <c r="B352" s="1" t="s">
        <v>1025</v>
      </c>
      <c r="C352" s="1" t="s">
        <v>1020</v>
      </c>
      <c r="D352" s="2" t="str">
        <f>HYPERLINK("[\\192.168.10.16\St1Share(NAS)\SKL\DB\GenTables\XX-系統\TxTellerTest.xlsx]DBD!A1", "連結")</f>
        <v>連結</v>
      </c>
      <c r="E352" s="1" t="s">
        <v>1026</v>
      </c>
    </row>
    <row r="353">
      <c r="A353" s="1" t="s">
        <v>935</v>
      </c>
      <c r="B353" s="1" t="s">
        <v>1027</v>
      </c>
      <c r="C353" s="1" t="s">
        <v>1028</v>
      </c>
      <c r="D353" s="2" t="str">
        <f>HYPERLINK("[\\192.168.10.16\St1Share(NAS)\SKL\DB\GenTables\XX-系統\TxTemp.xlsx]DBD!A1", "連結")</f>
        <v>連結</v>
      </c>
      <c r="E353" s="1" t="s">
        <v>1029</v>
      </c>
    </row>
    <row r="354">
      <c r="A354" s="1" t="s">
        <v>935</v>
      </c>
      <c r="B354" s="1" t="s">
        <v>1030</v>
      </c>
      <c r="C354" s="1" t="s">
        <v>1031</v>
      </c>
      <c r="D354" s="2" t="str">
        <f>HYPERLINK("[\\192.168.10.16\St1Share(NAS)\SKL\DB\GenTables\XX-系統\TxToDoDetail.xlsx]DBD!A1", "連結")</f>
        <v>連結</v>
      </c>
      <c r="E354" s="1" t="s">
        <v>1032</v>
      </c>
    </row>
    <row r="355">
      <c r="A355" s="1" t="s">
        <v>935</v>
      </c>
      <c r="B355" s="1" t="s">
        <v>1033</v>
      </c>
      <c r="C355" s="1" t="s">
        <v>1034</v>
      </c>
      <c r="D355" s="2" t="str">
        <f>HYPERLINK("[\\192.168.10.16\St1Share(NAS)\SKL\DB\GenTables\XX-系統\TxToDoDetailReserve.xlsx]DBD!A1", "連結")</f>
        <v>連結</v>
      </c>
      <c r="E355" s="1" t="s">
        <v>1035</v>
      </c>
    </row>
    <row r="356">
      <c r="A356" s="1" t="s">
        <v>935</v>
      </c>
      <c r="B356" s="1" t="s">
        <v>1036</v>
      </c>
      <c r="C356" s="1" t="s">
        <v>1037</v>
      </c>
      <c r="D356" s="2" t="str">
        <f>HYPERLINK("[\\192.168.10.16\St1Share(NAS)\SKL\DB\GenTables\XX-系統\TxToDoMain.xlsx]DBD!A1", "連結")</f>
        <v>連結</v>
      </c>
      <c r="E356" s="1" t="s">
        <v>1038</v>
      </c>
    </row>
    <row r="357">
      <c r="A357" s="1" t="s">
        <v>935</v>
      </c>
      <c r="B357" s="1" t="s">
        <v>1039</v>
      </c>
      <c r="C357" s="1" t="s">
        <v>1040</v>
      </c>
      <c r="D357" s="2" t="str">
        <f>HYPERLINK("[\\192.168.10.16\St1Share(NAS)\SKL\DB\GenTables\XX-系統\TxTranCode.xlsx]DBD!A1", "連結")</f>
        <v>連結</v>
      </c>
      <c r="E357" s="1" t="s">
        <v>1041</v>
      </c>
    </row>
    <row r="358">
      <c r="A358" s="1" t="s">
        <v>935</v>
      </c>
      <c r="B358" s="1" t="s">
        <v>1042</v>
      </c>
      <c r="C358" s="1" t="s">
        <v>1043</v>
      </c>
      <c r="D358" s="2" t="str">
        <f>HYPERLINK("[\\192.168.10.16\St1Share(NAS)\SKL\DB\GenTables\XX-系統\TxUnLock.xlsx]DBD!A1", "連結")</f>
        <v>連結</v>
      </c>
      <c r="E358" s="1" t="s">
        <v>1044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ScaleCrop>false</ScaleCrop>
  <LinksUpToDate>false</LinksUpToDate>
  <SharedDoc>false</SharedDoc>
  <HyperlinksChanged>false</HyperlinksChanged>
  <Application>NPOI</Application>
  <DocSecurity>0</DocSecurity>
</Properties>
</file>

<file path=docProps/core.xml><?xml version="1.0" encoding="utf-8"?>
<coreProperties xmlns:cp="http://schemas.openxmlformats.org/package/2006/metadata/core-properties" xmlns:dc="http://purl.org/dc/elements/1.1/" xmlns:dcterms="http://purl.org/dc/terms/" xmlns:xsi="http://www.w3.org/2001/XMLSchema-instance" xmlns="http://schemas.openxmlformats.org/package/2006/metadata/core-properties">
  <dcterms:created xsi:type="dcterms:W3CDTF">2022-04-25T08:32:05Z</dcterms:created>
  <dc:creator>NPOI</dc:creator>
</coreProperties>
</file>

<file path=docProps/custom.xml><?xml version="1.0" encoding="utf-8"?>
<q1:Properties xmlns="http://schemas.openxmlformats.org/spreadsheetml/2006/main" xmlns:vt="http://schemas.openxmlformats.org/officeDocument/2006/docPropsVTypes" xmlns:q1="http://schemas.openxmlformats.org/officeDocument/2006/custom-properties">
  <q1:property fmtid="{D5CDD505-2E9C-101B-9397-08002B2CF9AE}" pid="2" name="Generator">
    <vt:lpwstr>NPOI</vt:lpwstr>
  </q1:property>
  <q1:property fmtid="{D5CDD505-2E9C-101B-9397-08002B2CF9AE}" pid="3" name="Generator Version">
    <vt:lpwstr>2.5.4</vt:lpwstr>
  </q1:property>
</q1:Properties>
</file>