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xr:revisionPtr revIDLastSave="0" documentId="13_ncr:1_{DA8092E0-39AE-4A89-810B-CDDA3737E32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A" sheetId="88" r:id="rId1"/>
    <sheet name="Original" sheetId="86" r:id="rId2"/>
  </sheets>
  <calcPr calcId="181029"/>
</workbook>
</file>

<file path=xl/calcChain.xml><?xml version="1.0" encoding="utf-8"?>
<calcChain xmlns="http://schemas.openxmlformats.org/spreadsheetml/2006/main">
  <c r="C14" i="88" l="1"/>
  <c r="M14" i="88" s="1"/>
  <c r="H14" i="88"/>
  <c r="J14" i="88" s="1"/>
  <c r="T14" i="88" s="1"/>
  <c r="AC14" i="88" s="1"/>
  <c r="G14" i="88"/>
  <c r="Q14" i="88" s="1"/>
  <c r="Z14" i="88" s="1"/>
  <c r="D14" i="88"/>
  <c r="F14" i="88" s="1"/>
  <c r="P14" i="88" s="1"/>
  <c r="Y14" i="88" s="1"/>
  <c r="T13" i="88"/>
  <c r="S13" i="88"/>
  <c r="AB13" i="88" s="1"/>
  <c r="R13" i="88"/>
  <c r="Q13" i="88"/>
  <c r="P13" i="88"/>
  <c r="O13" i="88"/>
  <c r="X13" i="88" s="1"/>
  <c r="N13" i="88"/>
  <c r="M13" i="88"/>
  <c r="T12" i="88"/>
  <c r="S12" i="88"/>
  <c r="AB12" i="88" s="1"/>
  <c r="R12" i="88"/>
  <c r="Q12" i="88"/>
  <c r="P12" i="88"/>
  <c r="O12" i="88"/>
  <c r="X12" i="88" s="1"/>
  <c r="N12" i="88"/>
  <c r="M12" i="88"/>
  <c r="T11" i="88"/>
  <c r="S11" i="88"/>
  <c r="AB11" i="88" s="1"/>
  <c r="R11" i="88"/>
  <c r="Q11" i="88"/>
  <c r="P11" i="88"/>
  <c r="O11" i="88"/>
  <c r="X11" i="88" s="1"/>
  <c r="N11" i="88"/>
  <c r="M11" i="88"/>
  <c r="T10" i="88"/>
  <c r="S10" i="88"/>
  <c r="AB10" i="88" s="1"/>
  <c r="R10" i="88"/>
  <c r="Q10" i="88"/>
  <c r="P10" i="88"/>
  <c r="O10" i="88"/>
  <c r="X10" i="88" s="1"/>
  <c r="N10" i="88"/>
  <c r="M10" i="88"/>
  <c r="T9" i="88"/>
  <c r="S9" i="88"/>
  <c r="AB9" i="88" s="1"/>
  <c r="R9" i="88"/>
  <c r="Q9" i="88"/>
  <c r="P9" i="88"/>
  <c r="O9" i="88"/>
  <c r="X9" i="88" s="1"/>
  <c r="N9" i="88"/>
  <c r="M9" i="88"/>
  <c r="T8" i="88"/>
  <c r="S8" i="88"/>
  <c r="AB8" i="88" s="1"/>
  <c r="R8" i="88"/>
  <c r="Q8" i="88"/>
  <c r="P8" i="88"/>
  <c r="O8" i="88"/>
  <c r="X8" i="88" s="1"/>
  <c r="N8" i="88"/>
  <c r="M8" i="88"/>
  <c r="T7" i="88"/>
  <c r="S7" i="88"/>
  <c r="AB7" i="88" s="1"/>
  <c r="R7" i="88"/>
  <c r="Q7" i="88"/>
  <c r="P7" i="88"/>
  <c r="O7" i="88"/>
  <c r="X7" i="88" s="1"/>
  <c r="N7" i="88"/>
  <c r="M7" i="88"/>
  <c r="BA1" i="88"/>
  <c r="BB1" i="88" s="1"/>
  <c r="H14" i="86"/>
  <c r="D14" i="86"/>
  <c r="C14" i="86"/>
  <c r="G14" i="86"/>
  <c r="K10" i="88" l="1"/>
  <c r="N14" i="88"/>
  <c r="W14" i="88" s="1"/>
  <c r="E14" i="88"/>
  <c r="O14" i="88" s="1"/>
  <c r="X14" i="88" s="1"/>
  <c r="K9" i="88"/>
  <c r="K8" i="88"/>
  <c r="K12" i="88"/>
  <c r="K11" i="88"/>
  <c r="K7" i="88"/>
  <c r="V14" i="88"/>
  <c r="BC1" i="88"/>
  <c r="BE1" i="88" s="1"/>
  <c r="BD1" i="88"/>
  <c r="K13" i="88"/>
  <c r="I14" i="88"/>
  <c r="S14" i="88" s="1"/>
  <c r="AB14" i="88" s="1"/>
  <c r="R14" i="88"/>
  <c r="AA14" i="88" s="1"/>
  <c r="J14" i="86"/>
  <c r="T14" i="86" s="1"/>
  <c r="AC14" i="86" s="1"/>
  <c r="I14" i="86"/>
  <c r="S14" i="86" s="1"/>
  <c r="AB14" i="86" s="1"/>
  <c r="F14" i="86"/>
  <c r="P14" i="86" s="1"/>
  <c r="Y14" i="86" s="1"/>
  <c r="E14" i="86"/>
  <c r="O14" i="86" s="1"/>
  <c r="X14" i="86" s="1"/>
  <c r="M8" i="86"/>
  <c r="N8" i="86"/>
  <c r="O8" i="86"/>
  <c r="X8" i="86" s="1"/>
  <c r="P8" i="86"/>
  <c r="Q8" i="86"/>
  <c r="R8" i="86"/>
  <c r="S8" i="86"/>
  <c r="AB8" i="86" s="1"/>
  <c r="T8" i="86"/>
  <c r="M9" i="86"/>
  <c r="N9" i="86"/>
  <c r="O9" i="86"/>
  <c r="X9" i="86" s="1"/>
  <c r="P9" i="86"/>
  <c r="Q9" i="86"/>
  <c r="R9" i="86"/>
  <c r="S9" i="86"/>
  <c r="AB9" i="86" s="1"/>
  <c r="T9" i="86"/>
  <c r="M10" i="86"/>
  <c r="N10" i="86"/>
  <c r="O10" i="86"/>
  <c r="X10" i="86" s="1"/>
  <c r="P10" i="86"/>
  <c r="Q10" i="86"/>
  <c r="R10" i="86"/>
  <c r="S10" i="86"/>
  <c r="AB10" i="86" s="1"/>
  <c r="T10" i="86"/>
  <c r="M11" i="86"/>
  <c r="N11" i="86"/>
  <c r="O11" i="86"/>
  <c r="X11" i="86" s="1"/>
  <c r="P11" i="86"/>
  <c r="Q11" i="86"/>
  <c r="R11" i="86"/>
  <c r="S11" i="86"/>
  <c r="AB11" i="86" s="1"/>
  <c r="T11" i="86"/>
  <c r="M12" i="86"/>
  <c r="N12" i="86"/>
  <c r="O12" i="86"/>
  <c r="X12" i="86" s="1"/>
  <c r="P12" i="86"/>
  <c r="Q12" i="86"/>
  <c r="R12" i="86"/>
  <c r="S12" i="86"/>
  <c r="AB12" i="86" s="1"/>
  <c r="T12" i="86"/>
  <c r="M13" i="86"/>
  <c r="N13" i="86"/>
  <c r="O13" i="86"/>
  <c r="X13" i="86" s="1"/>
  <c r="P13" i="86"/>
  <c r="Q13" i="86"/>
  <c r="R13" i="86"/>
  <c r="S13" i="86"/>
  <c r="AB13" i="86" s="1"/>
  <c r="T13" i="86"/>
  <c r="M14" i="86"/>
  <c r="V14" i="86" s="1"/>
  <c r="N14" i="86"/>
  <c r="W14" i="86" s="1"/>
  <c r="Q14" i="86"/>
  <c r="Z14" i="86" s="1"/>
  <c r="R14" i="86"/>
  <c r="AA14" i="86" s="1"/>
  <c r="T7" i="86"/>
  <c r="S7" i="86"/>
  <c r="AB7" i="86" s="1"/>
  <c r="R7" i="86"/>
  <c r="Q7" i="86"/>
  <c r="P7" i="86"/>
  <c r="O7" i="86"/>
  <c r="X7" i="86" s="1"/>
  <c r="M7" i="86"/>
  <c r="N7" i="86"/>
  <c r="K14" i="88" l="1"/>
  <c r="A1" i="88" s="1"/>
  <c r="K14" i="86"/>
  <c r="K13" i="86"/>
  <c r="K12" i="86"/>
  <c r="K10" i="86"/>
  <c r="K9" i="86"/>
  <c r="K8" i="86"/>
  <c r="K11" i="86"/>
  <c r="K7" i="86"/>
  <c r="BA1" i="86"/>
  <c r="BC1" i="86" s="1"/>
  <c r="A1" i="86" l="1"/>
  <c r="BD1" i="86"/>
  <c r="BE1" i="86" s="1"/>
  <c r="BB1" i="86"/>
</calcChain>
</file>

<file path=xl/sharedStrings.xml><?xml version="1.0" encoding="utf-8"?>
<sst xmlns="http://schemas.openxmlformats.org/spreadsheetml/2006/main" count="151" uniqueCount="53">
  <si>
    <t>加權平均
貸款成數(%)</t>
    <phoneticPr fontId="1" type="noConversion"/>
  </si>
  <si>
    <t>撥款金額
(億元)</t>
    <phoneticPr fontId="1" type="noConversion"/>
  </si>
  <si>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</si>
  <si>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</si>
  <si>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</si>
  <si>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</si>
  <si>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</si>
  <si>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</si>
  <si>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</si>
  <si>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</si>
  <si>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</si>
  <si>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</si>
  <si>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</si>
  <si>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</si>
  <si>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</si>
  <si>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</si>
  <si>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</si>
  <si>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</si>
  <si>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B041</t>
    <phoneticPr fontId="1" type="noConversion"/>
  </si>
  <si>
    <t>[位數檢核]</t>
    <phoneticPr fontId="1" type="noConversion"/>
  </si>
  <si>
    <t>填報機構：</t>
    <phoneticPr fontId="1" type="noConversion"/>
  </si>
  <si>
    <t>【說明】</t>
    <phoneticPr fontId="1" type="noConversion"/>
  </si>
  <si>
    <r>
      <rPr>
        <sz val="12"/>
        <rFont val="標楷體"/>
        <family val="4"/>
        <charset val="136"/>
      </rPr>
      <t>年月</t>
    </r>
    <phoneticPr fontId="25" type="noConversion"/>
  </si>
  <si>
    <r>
      <rPr>
        <sz val="12"/>
        <rFont val="標楷體"/>
        <family val="4"/>
        <charset val="136"/>
      </rPr>
      <t>編號</t>
    </r>
    <phoneticPr fontId="25" type="noConversion"/>
  </si>
  <si>
    <r>
      <rPr>
        <sz val="12"/>
        <rFont val="標楷體"/>
        <family val="4"/>
        <charset val="136"/>
      </rPr>
      <t>版次</t>
    </r>
    <phoneticPr fontId="25" type="noConversion"/>
  </si>
  <si>
    <r>
      <t>B041-</t>
    </r>
    <r>
      <rPr>
        <b/>
        <sz val="16"/>
        <rFont val="標楷體"/>
        <family val="4"/>
        <charset val="136"/>
      </rPr>
      <t>金融機構承作「自然人購置住宅貸款」統計表</t>
    </r>
    <phoneticPr fontId="1" type="noConversion"/>
  </si>
  <si>
    <r>
      <rPr>
        <sz val="14"/>
        <rFont val="標楷體"/>
        <family val="4"/>
        <charset val="136"/>
      </rPr>
      <t>資料期間：</t>
    </r>
  </si>
  <si>
    <r>
      <rPr>
        <sz val="12"/>
        <rFont val="標楷體"/>
        <family val="4"/>
        <charset val="136"/>
      </rPr>
      <t>地區別</t>
    </r>
    <phoneticPr fontId="1" type="noConversion"/>
  </si>
  <si>
    <r>
      <rPr>
        <sz val="12"/>
        <rFont val="標楷體"/>
        <family val="4"/>
        <charset val="136"/>
      </rPr>
      <t>自然人全國第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戶</t>
    </r>
    <phoneticPr fontId="1" type="noConversion"/>
  </si>
  <si>
    <r>
      <rPr>
        <sz val="12"/>
        <rFont val="標楷體"/>
        <family val="4"/>
        <charset val="136"/>
      </rPr>
      <t>自然人高價住宅貸款</t>
    </r>
    <phoneticPr fontId="1" type="noConversion"/>
  </si>
  <si>
    <r>
      <rPr>
        <sz val="12"/>
        <rFont val="標楷體"/>
        <family val="4"/>
        <charset val="136"/>
      </rPr>
      <t>撥款戶數</t>
    </r>
    <phoneticPr fontId="1" type="noConversion"/>
  </si>
  <si>
    <r>
      <rPr>
        <sz val="12"/>
        <rFont val="標楷體"/>
        <family val="4"/>
        <charset val="136"/>
      </rPr>
      <t>加權平均
貸款利率</t>
    </r>
    <r>
      <rPr>
        <sz val="12"/>
        <rFont val="Times New Roman"/>
        <family val="1"/>
      </rPr>
      <t>(%)</t>
    </r>
    <phoneticPr fontId="1" type="noConversion"/>
  </si>
  <si>
    <r>
      <rPr>
        <sz val="12"/>
        <rFont val="標楷體"/>
        <family val="4"/>
        <charset val="136"/>
      </rPr>
      <t>台北市</t>
    </r>
    <phoneticPr fontId="1" type="noConversion"/>
  </si>
  <si>
    <r>
      <rPr>
        <sz val="12"/>
        <rFont val="標楷體"/>
        <family val="4"/>
        <charset val="136"/>
      </rPr>
      <t>新北市</t>
    </r>
    <phoneticPr fontId="1" type="noConversion"/>
  </si>
  <si>
    <r>
      <rPr>
        <sz val="12"/>
        <rFont val="標楷體"/>
        <family val="4"/>
        <charset val="136"/>
      </rPr>
      <t>桃園市</t>
    </r>
    <phoneticPr fontId="1" type="noConversion"/>
  </si>
  <si>
    <r>
      <rPr>
        <sz val="12"/>
        <rFont val="標楷體"/>
        <family val="4"/>
        <charset val="136"/>
      </rPr>
      <t>台中市</t>
    </r>
    <phoneticPr fontId="1" type="noConversion"/>
  </si>
  <si>
    <r>
      <rPr>
        <sz val="12"/>
        <rFont val="標楷體"/>
        <family val="4"/>
        <charset val="136"/>
      </rPr>
      <t>台南市</t>
    </r>
    <phoneticPr fontId="1" type="noConversion"/>
  </si>
  <si>
    <r>
      <rPr>
        <sz val="12"/>
        <rFont val="標楷體"/>
        <family val="4"/>
        <charset val="136"/>
      </rPr>
      <t>高雄市</t>
    </r>
    <phoneticPr fontId="1" type="noConversion"/>
  </si>
  <si>
    <r>
      <rPr>
        <sz val="12"/>
        <rFont val="標楷體"/>
        <family val="4"/>
        <charset val="136"/>
      </rPr>
      <t>其他地區</t>
    </r>
    <phoneticPr fontId="1" type="noConversion"/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</si>
  <si>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</si>
  <si>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t>民國    年    月</t>
    <phoneticPr fontId="1" type="noConversion"/>
  </si>
  <si>
    <r>
      <rPr>
        <sz val="12"/>
        <rFont val="標楷體"/>
        <family val="4"/>
        <charset val="136"/>
      </rPr>
      <t>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110.1.5</t>
    </r>
    <r>
      <rPr>
        <sz val="12"/>
        <rFont val="標楷體"/>
        <family val="4"/>
        <charset val="136"/>
      </rPr>
      <t>，遇假日順延。</t>
    </r>
    <phoneticPr fontId="1" type="noConversion"/>
  </si>
  <si>
    <t>二、報送方式（以網路申報為主，電子郵件傳送為輔）：</t>
    <phoneticPr fontId="1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</si>
  <si>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為數字）。</t>
    </r>
    <phoneticPr fontId="1" type="noConversion"/>
  </si>
  <si>
    <r>
      <rPr>
        <sz val="12"/>
        <rFont val="標楷體"/>
        <family val="4"/>
        <charset val="136"/>
      </rPr>
      <t>三、本行窗口：張逸綸專員</t>
    </r>
    <r>
      <rPr>
        <sz val="12"/>
        <rFont val="Times New Roman"/>
        <family val="1"/>
      </rPr>
      <t>(02-23571366)</t>
    </r>
    <r>
      <rPr>
        <sz val="12"/>
        <rFont val="標楷體"/>
        <family val="4"/>
        <charset val="136"/>
      </rPr>
      <t>。</t>
    </r>
    <phoneticPr fontId="1" type="noConversion"/>
  </si>
  <si>
    <t>新承作
撥款戶數</t>
    <phoneticPr fontId="1" type="noConversion"/>
  </si>
  <si>
    <r>
      <rPr>
        <sz val="12"/>
        <rFont val="標楷體"/>
        <family val="4"/>
        <charset val="136"/>
      </rPr>
      <t>（按：貴機構目前如未承作，本表得免予填報，請儘速電話洽知本行窗口，並以書面傳真確認【</t>
    </r>
    <r>
      <rPr>
        <sz val="12"/>
        <rFont val="Times New Roman"/>
        <family val="1"/>
      </rPr>
      <t>Fax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02-23571952</t>
    </r>
    <r>
      <rPr>
        <sz val="12"/>
        <rFont val="標楷體"/>
        <family val="4"/>
        <charset val="136"/>
      </rPr>
      <t>】；惟日後</t>
    </r>
    <phoneticPr fontId="1" type="noConversion"/>
  </si>
  <si>
    <r>
      <rPr>
        <sz val="12"/>
        <rFont val="標楷體"/>
        <family val="4"/>
        <charset val="136"/>
      </rPr>
      <t>如有承作，則應定期填報。</t>
    </r>
    <r>
      <rPr>
        <sz val="12"/>
        <rFont val="Times New Roman"/>
        <family val="1"/>
      </rPr>
      <t>)</t>
    </r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</si>
  <si>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>分次動撥案件，僅需於首次撥款申報核准之貸款額度。</t>
    </r>
    <r>
      <rPr>
        <sz val="12"/>
        <rFont val="Times New Roman"/>
        <family val="1"/>
      </rPr>
      <t/>
    </r>
    <phoneticPr fontId="1" type="noConversion"/>
  </si>
  <si>
    <t>新承作
撥款金額(億元)</t>
    <phoneticPr fontId="1" type="noConversion"/>
  </si>
  <si>
    <r>
      <rPr>
        <sz val="12"/>
        <color theme="1"/>
        <rFont val="標楷體"/>
        <family val="4"/>
        <charset val="136"/>
      </rPr>
      <t>自然人第</t>
    </r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戶以上購屋貸款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非高價住宅)</t>
    </r>
    <phoneticPr fontId="1" type="noConversion"/>
  </si>
  <si>
    <r>
      <rPr>
        <sz val="12"/>
        <color theme="1"/>
        <rFont val="標楷體"/>
        <family val="4"/>
        <charset val="136"/>
      </rPr>
      <t>自然人高價住宅貸款</t>
    </r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</si>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</sst>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#,##0_ "/>
    <numFmt numFmtId="178" formatCode="#,##0.00_ 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6"/>
      <color rgb="FFFF0000"/>
      <name val="標楷體"/>
      <family val="4"/>
      <charset val="136"/>
    </font>
    <font>
      <b/>
      <sz val="16"/>
      <name val="Times New Roman"/>
      <family val="1"/>
    </font>
    <font>
      <b/>
      <sz val="16"/>
      <name val="標楷體"/>
      <family val="4"/>
      <charset val="136"/>
    </font>
    <font>
      <sz val="14"/>
      <name val="Times New Roman"/>
      <family val="1"/>
    </font>
    <font>
      <sz val="12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3" tint="-0.499984740745262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8">
    <xf numFmtId="0" fontId="0" fillId="0" borderId="0">
      <alignment vertical="center"/>
    </xf>
    <xf numFmtId="0" fontId="2" fillId="0" borderId="0" applyNumberFormat="0" applyBorder="0" applyProtection="0"/>
    <xf numFmtId="0" fontId="3" fillId="0" borderId="0"/>
    <xf numFmtId="0" fontId="3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8" borderId="8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19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/>
    <xf numFmtId="0" fontId="19" fillId="8" borderId="8" applyNumberFormat="0" applyAlignment="0" applyProtection="0">
      <alignment vertical="center"/>
    </xf>
    <xf numFmtId="0" fontId="20" fillId="18" borderId="14" applyNumberFormat="0" applyAlignment="0" applyProtection="0">
      <alignment vertical="center"/>
    </xf>
    <xf numFmtId="0" fontId="21" fillId="24" borderId="15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/>
  </cellStyleXfs>
  <cellXfs count="48">
    <xf numFmtId="0" fontId="0" fillId="0" borderId="0" xfId="0">
      <alignment vertical="center"/>
    </xf>
    <xf numFmtId="0" fontId="26" fillId="0" borderId="19" xfId="0" applyFont="1" applyBorder="1" applyAlignment="1">
      <alignment horizontal="left" vertical="top" wrapText="1"/>
    </xf>
    <xf numFmtId="0" fontId="25" fillId="0" borderId="0" xfId="0" applyFont="1" applyAlignment="1">
      <alignment horizontal="center" vertical="center"/>
    </xf>
    <xf numFmtId="0" fontId="25" fillId="0" borderId="0" xfId="47" applyAlignment="1">
      <alignment horizontal="center" vertical="center"/>
    </xf>
    <xf numFmtId="49" fontId="25" fillId="0" borderId="0" xfId="47" applyNumberForma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0" fillId="0" borderId="0" xfId="0" applyFont="1" applyAlignment="1">
      <alignment horizontal="right" vertical="center"/>
    </xf>
    <xf numFmtId="0" fontId="25" fillId="0" borderId="0" xfId="0" applyFont="1">
      <alignment vertical="center"/>
    </xf>
    <xf numFmtId="49" fontId="25" fillId="0" borderId="1" xfId="0" applyNumberFormat="1" applyFont="1" applyBorder="1" applyAlignment="1">
      <alignment horizontal="center" vertical="center"/>
    </xf>
    <xf numFmtId="177" fontId="25" fillId="25" borderId="19" xfId="0" applyNumberFormat="1" applyFont="1" applyFill="1" applyBorder="1" applyProtection="1">
      <alignment vertical="center"/>
      <protection locked="0"/>
    </xf>
    <xf numFmtId="178" fontId="25" fillId="25" borderId="19" xfId="0" applyNumberFormat="1" applyFont="1" applyFill="1" applyBorder="1" applyProtection="1">
      <alignment vertical="center"/>
      <protection locked="0"/>
    </xf>
    <xf numFmtId="0" fontId="25" fillId="26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27" borderId="0" xfId="0" applyFont="1" applyFill="1" applyAlignment="1">
      <alignment horizontal="center" vertical="center" wrapText="1"/>
    </xf>
    <xf numFmtId="0" fontId="25" fillId="28" borderId="0" xfId="0" applyFont="1" applyFill="1">
      <alignment vertical="center"/>
    </xf>
    <xf numFmtId="0" fontId="4" fillId="0" borderId="0" xfId="2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>
      <alignment vertical="center"/>
    </xf>
    <xf numFmtId="0" fontId="24" fillId="0" borderId="1" xfId="0" applyFont="1" applyBorder="1">
      <alignment vertical="center"/>
    </xf>
    <xf numFmtId="177" fontId="36" fillId="29" borderId="19" xfId="0" applyNumberFormat="1" applyFont="1" applyFill="1" applyBorder="1">
      <alignment vertical="center"/>
    </xf>
    <xf numFmtId="178" fontId="36" fillId="29" borderId="19" xfId="0" applyNumberFormat="1" applyFont="1" applyFill="1" applyBorder="1">
      <alignment vertical="center"/>
    </xf>
    <xf numFmtId="0" fontId="24" fillId="0" borderId="0" xfId="0" applyFont="1">
      <alignment vertical="center"/>
    </xf>
    <xf numFmtId="177" fontId="25" fillId="0" borderId="19" xfId="0" applyNumberFormat="1" applyFont="1" applyBorder="1" applyProtection="1">
      <alignment vertical="center"/>
      <protection locked="0"/>
    </xf>
    <xf numFmtId="178" fontId="25" fillId="0" borderId="19" xfId="0" applyNumberFormat="1" applyFont="1" applyBorder="1" applyProtection="1">
      <alignment vertical="center"/>
      <protection locked="0"/>
    </xf>
    <xf numFmtId="0" fontId="4" fillId="0" borderId="0" xfId="2" applyFont="1" applyAlignment="1">
      <alignment horizontal="right" vertical="center"/>
    </xf>
    <xf numFmtId="0" fontId="4" fillId="0" borderId="16" xfId="2" applyFont="1" applyBorder="1" applyAlignment="1">
      <alignment horizontal="right" vertical="center"/>
    </xf>
    <xf numFmtId="0" fontId="4" fillId="2" borderId="17" xfId="2" applyFont="1" applyFill="1" applyBorder="1" applyAlignment="1" applyProtection="1">
      <alignment horizontal="center" vertical="center"/>
      <protection locked="0"/>
    </xf>
    <xf numFmtId="0" fontId="4" fillId="2" borderId="18" xfId="2" applyFont="1" applyFill="1" applyBorder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21" xfId="0" applyFont="1" applyBorder="1" applyAlignment="1">
      <alignment horizontal="left" vertical="center" wrapText="1"/>
    </xf>
    <xf numFmtId="0" fontId="28" fillId="25" borderId="0" xfId="0" applyFont="1" applyFill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2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4" fillId="25" borderId="0" xfId="0" applyFont="1" applyFill="1" applyAlignment="1" applyProtection="1">
      <alignment horizontal="center" vertical="center"/>
      <protection locked="0"/>
    </xf>
  </cellXfs>
  <cellStyles count="48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連結的儲存格 2" xfId="27" xr:uid="{00000000-0005-0000-0000-00001C000000}"/>
    <cellStyle name="備註 2" xfId="28" xr:uid="{00000000-0005-0000-0000-00001D000000}"/>
    <cellStyle name="說明文字 2" xfId="29" xr:uid="{00000000-0005-0000-0000-00001E000000}"/>
    <cellStyle name="輔色1 2" xfId="30" xr:uid="{00000000-0005-0000-0000-00001F000000}"/>
    <cellStyle name="輔色2 2" xfId="31" xr:uid="{00000000-0005-0000-0000-000020000000}"/>
    <cellStyle name="輔色3 2" xfId="32" xr:uid="{00000000-0005-0000-0000-000021000000}"/>
    <cellStyle name="輔色4 2" xfId="33" xr:uid="{00000000-0005-0000-0000-000022000000}"/>
    <cellStyle name="輔色5 2" xfId="34" xr:uid="{00000000-0005-0000-0000-000023000000}"/>
    <cellStyle name="輔色6 2" xfId="35" xr:uid="{00000000-0005-0000-0000-000024000000}"/>
    <cellStyle name="標題 1 2" xfId="37" xr:uid="{00000000-0005-0000-0000-000025000000}"/>
    <cellStyle name="標題 2 2" xfId="38" xr:uid="{00000000-0005-0000-0000-000026000000}"/>
    <cellStyle name="標題 3 2" xfId="39" xr:uid="{00000000-0005-0000-0000-000027000000}"/>
    <cellStyle name="標題 4 2" xfId="40" xr:uid="{00000000-0005-0000-0000-000028000000}"/>
    <cellStyle name="標題 5" xfId="36" xr:uid="{00000000-0005-0000-0000-000029000000}"/>
    <cellStyle name="樣式 1" xfId="41" xr:uid="{00000000-0005-0000-0000-00002A000000}"/>
    <cellStyle name="輸入 2" xfId="42" xr:uid="{00000000-0005-0000-0000-00002B000000}"/>
    <cellStyle name="輸出 2" xfId="43" xr:uid="{00000000-0005-0000-0000-00002C000000}"/>
    <cellStyle name="檢查儲存格 2" xfId="44" xr:uid="{00000000-0005-0000-0000-00002D000000}"/>
    <cellStyle name="壞 2" xfId="45" xr:uid="{00000000-0005-0000-0000-00002E000000}"/>
    <cellStyle name="警告文字 2" xfId="46" xr:uid="{00000000-0005-0000-0000-00002F000000}"/>
  </cellStyles>
  <dxfs count="0"/>
  <tableStyles count="0" defaultTableStyle="TableStyleMedium2" defaultPivotStyle="PivotStyleLight16"/>
  <colors>
    <mruColors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69EA-4747-4BF3-8D8A-6E16A7A2B112}">
  <dimension ref="A1:BJ27"/>
  <sheetViews>
    <sheetView tabSelected="1" zoomScale="70" zoomScaleNormal="70" workbookViewId="0">
      <selection activeCell="E3" sqref="E3:G3"/>
    </sheetView>
  </sheetViews>
  <sheetFormatPr defaultColWidth="8.90625" defaultRowHeight="15.5"/>
  <cols>
    <col min="1" max="1" width="14.453125" style="7" customWidth="1"/>
    <col min="2" max="2" width="6.81640625" style="7" customWidth="1"/>
    <col min="3" max="3" width="14.90625" style="7" customWidth="1"/>
    <col min="4" max="4" width="19" style="7" customWidth="1"/>
    <col min="5" max="7" width="14.90625" style="7" customWidth="1"/>
    <col min="8" max="8" width="19" style="7" customWidth="1"/>
    <col min="9" max="10" width="14.90625" style="7" customWidth="1"/>
    <col min="11" max="11" width="27.6328125" style="7" customWidth="1"/>
    <col min="12" max="12" width="3.6328125" style="7" customWidth="1"/>
    <col min="13" max="29" width="12.08984375" style="7" hidden="1" customWidth="1"/>
    <col min="30" max="62" width="8.90625" style="7" hidden="1" customWidth="1"/>
    <col min="63" max="16384" width="8.90625" style="7"/>
  </cols>
  <sheetData>
    <row r="1" spans="1:62" ht="39" customHeight="1">
      <c r="A1" s="16" t="str">
        <f>IF(COUNTBLANK(K7:K14)=8,"","本表有誤")</f>
        <v/>
      </c>
      <c r="C1" s="36" t="s">
        <v>25</v>
      </c>
      <c r="D1" s="36"/>
      <c r="E1" s="36"/>
      <c r="F1" s="36"/>
      <c r="G1" s="36"/>
      <c r="H1" s="36"/>
      <c r="I1" s="36"/>
      <c r="BA1" s="2" t="str">
        <f>SUBSTITUTE(SUBSTITUTE(E3," ",""),"　","")</f>
        <v/>
      </c>
      <c r="BB1" s="2" t="e">
        <f>LEFT(BA1,FIND("月",BA1,1))</f>
        <v>#VALUE!</v>
      </c>
      <c r="BC1" s="3" t="e">
        <f>MID(BA1,FIND("民國",BA1,1)+2,FIND("年",BA1,1)-FIND("民國",BA1,1)-2)</f>
        <v>#VALUE!</v>
      </c>
      <c r="BD1" s="3" t="e">
        <f>MID(BA1,FIND("年",BA1,1)+1,FIND("月",BA1,1)-FIND("年",BA1,1)-1)</f>
        <v>#VALUE!</v>
      </c>
      <c r="BE1" s="3" t="e">
        <f>(BC1+1911) &amp; RIGHT("0" &amp; BD1,2)</f>
        <v>#VALUE!</v>
      </c>
      <c r="BF1" s="2" t="s">
        <v>22</v>
      </c>
      <c r="BG1" s="4" t="s">
        <v>18</v>
      </c>
      <c r="BH1" s="2" t="s">
        <v>23</v>
      </c>
      <c r="BI1" s="3">
        <v>4</v>
      </c>
      <c r="BJ1" s="2" t="s">
        <v>24</v>
      </c>
    </row>
    <row r="2" spans="1:62" ht="27.75" customHeight="1">
      <c r="D2" s="5" t="s">
        <v>20</v>
      </c>
      <c r="E2" s="37"/>
      <c r="F2" s="37"/>
      <c r="G2" s="37"/>
    </row>
    <row r="3" spans="1:62" ht="28.5" customHeight="1">
      <c r="D3" s="6" t="s">
        <v>26</v>
      </c>
      <c r="E3" s="37"/>
      <c r="F3" s="37"/>
      <c r="G3" s="37"/>
    </row>
    <row r="4" spans="1:62" ht="18" customHeight="1">
      <c r="M4" s="38" t="s">
        <v>19</v>
      </c>
      <c r="N4" s="38"/>
    </row>
    <row r="5" spans="1:62" s="2" customFormat="1" ht="17">
      <c r="A5" s="39" t="s">
        <v>27</v>
      </c>
      <c r="B5" s="41" t="s">
        <v>8</v>
      </c>
      <c r="C5" s="43" t="s">
        <v>50</v>
      </c>
      <c r="D5" s="44"/>
      <c r="E5" s="44"/>
      <c r="F5" s="45"/>
      <c r="G5" s="43" t="s">
        <v>51</v>
      </c>
      <c r="H5" s="44"/>
      <c r="I5" s="44"/>
      <c r="J5" s="45"/>
      <c r="K5" s="46" t="s">
        <v>17</v>
      </c>
      <c r="M5" s="32" t="s">
        <v>28</v>
      </c>
      <c r="N5" s="33"/>
      <c r="O5" s="33"/>
      <c r="P5" s="34"/>
      <c r="Q5" s="32" t="s">
        <v>29</v>
      </c>
      <c r="R5" s="33"/>
      <c r="S5" s="33"/>
      <c r="T5" s="34"/>
      <c r="U5" s="7"/>
      <c r="V5" s="32" t="s">
        <v>28</v>
      </c>
      <c r="W5" s="33"/>
      <c r="X5" s="33"/>
      <c r="Y5" s="34"/>
      <c r="Z5" s="32" t="s">
        <v>29</v>
      </c>
      <c r="AA5" s="33"/>
      <c r="AB5" s="33"/>
      <c r="AC5" s="34"/>
    </row>
    <row r="6" spans="1:62" s="12" customFormat="1" ht="33" customHeight="1">
      <c r="A6" s="40"/>
      <c r="B6" s="42"/>
      <c r="C6" s="17" t="s">
        <v>45</v>
      </c>
      <c r="D6" s="17" t="s">
        <v>49</v>
      </c>
      <c r="E6" s="17" t="s">
        <v>0</v>
      </c>
      <c r="F6" s="18" t="s">
        <v>52</v>
      </c>
      <c r="G6" s="17" t="s">
        <v>45</v>
      </c>
      <c r="H6" s="17" t="s">
        <v>49</v>
      </c>
      <c r="I6" s="17" t="s">
        <v>0</v>
      </c>
      <c r="J6" s="18" t="s">
        <v>52</v>
      </c>
      <c r="K6" s="46"/>
      <c r="M6" s="19" t="s">
        <v>30</v>
      </c>
      <c r="N6" s="20" t="s">
        <v>1</v>
      </c>
      <c r="O6" s="20" t="s">
        <v>0</v>
      </c>
      <c r="P6" s="19" t="s">
        <v>31</v>
      </c>
      <c r="Q6" s="19" t="s">
        <v>30</v>
      </c>
      <c r="R6" s="20" t="s">
        <v>1</v>
      </c>
      <c r="S6" s="20" t="s">
        <v>0</v>
      </c>
      <c r="T6" s="19" t="s">
        <v>31</v>
      </c>
      <c r="U6" s="2"/>
      <c r="V6" s="19" t="s">
        <v>30</v>
      </c>
      <c r="W6" s="20" t="s">
        <v>1</v>
      </c>
      <c r="X6" s="20" t="s">
        <v>0</v>
      </c>
      <c r="Y6" s="19" t="s">
        <v>31</v>
      </c>
      <c r="Z6" s="19" t="s">
        <v>30</v>
      </c>
      <c r="AA6" s="20" t="s">
        <v>1</v>
      </c>
      <c r="AB6" s="20" t="s">
        <v>0</v>
      </c>
      <c r="AC6" s="19" t="s">
        <v>31</v>
      </c>
    </row>
    <row r="7" spans="1:62" ht="27.9" customHeight="1">
      <c r="A7" s="21" t="s">
        <v>32</v>
      </c>
      <c r="B7" s="8" t="s">
        <v>9</v>
      </c>
      <c r="C7" s="26">
        <v>0</v>
      </c>
      <c r="D7" s="27">
        <v>0</v>
      </c>
      <c r="E7" s="27">
        <v>0</v>
      </c>
      <c r="F7" s="27">
        <v>0</v>
      </c>
      <c r="G7" s="26">
        <v>0</v>
      </c>
      <c r="H7" s="27">
        <v>0</v>
      </c>
      <c r="I7" s="27">
        <v>0</v>
      </c>
      <c r="J7" s="27">
        <v>0</v>
      </c>
      <c r="K7" s="1" t="str">
        <f>M7&amp;N7&amp;O7&amp;P7&amp;Q7&amp;R7&amp;S7&amp;T7&amp;X7&amp;AB7</f>
        <v/>
      </c>
      <c r="M7" s="11" t="str">
        <f>IF(C7="","",IF(OR(C7&lt;0,C7&gt;99999999),"[自然人全國第3戶-撥款戶數]須為小於9位之正數,",IF(C7&lt;&gt;INT(C7),"[自然人全國第3戶-撥款戶數]須為整數,","")))</f>
        <v/>
      </c>
      <c r="N7" s="11" t="str">
        <f>IF(D7="","",IF(OR(D7&lt;0,D7&gt;99999999.99),"[自然人全國第3戶-撥款金額]須為小於9位之正數,",IF(D7&lt;&gt;ROUND(D7,2),"[自然人全國第3戶-撥款金額]須四捨五入至小數下2位,","")))</f>
        <v/>
      </c>
      <c r="O7" s="11" t="str">
        <f>IF(E7="","",IF(E7&gt;99.99,"[自然人全國第3戶-加權平均貸款成數]整數位數須小於3位數,",IF(E7&lt;&gt;ROUND(E7,2),"[自然人全國第3戶-加權平均貸款成數]小數位數至多為2位,","")))</f>
        <v/>
      </c>
      <c r="P7" s="11" t="str">
        <f>IF(F7="","",IF(F7&gt;99.99,"[自然人全國第3戶-加權平均貸款利率]整數位數須小於3位數,",IF(F7&lt;&gt;ROUND(F7,2),"[自然人全國第3戶-加權平均貸款利率]小數位數至多為2位,","")))</f>
        <v/>
      </c>
      <c r="Q7" s="11" t="str">
        <f>IF(G7="","",IF(OR(G7&lt;0,G7&gt;99999999),"[自然人高價住宅貸款-撥款戶數]須為小於9位之正數,",IF(G7&lt;&gt;INT(G7),"[自然人高價住宅貸款-撥款戶數]須為整數,","")))</f>
        <v/>
      </c>
      <c r="R7" s="11" t="str">
        <f>IF(H7="","",IF(OR(H7&lt;0,H7&gt;99999999.99),"[自然人高價住宅貸款-撥款金額]須為小於9位之正數,",IF(H7&lt;&gt;ROUND(H7,2),"[自然人高價住宅貸款-撥款金額]須四捨五入至小數下2位,","")))</f>
        <v/>
      </c>
      <c r="S7" s="11" t="str">
        <f>IF(I7="","",IF(I7&gt;99.99,"[自然人高價住宅貸款-加權平均貸款成數]整數位數須小於3位數,",IF(I7&lt;&gt;ROUND(I7,2),"[自然人高價住宅貸款-加權平均貸款成數]小數位數至多為2位,","")))</f>
        <v/>
      </c>
      <c r="T7" s="11" t="str">
        <f>IF(J7="","",IF(J7&gt;99.99,"[自然人高價住宅貸款-加權平均貸款利率]整數位數須小於3位數,",IF(J7&lt;&gt;ROUND(J7,2),"[自然人高價住宅貸款-加權平均貸款利率]小數位數至多為2位,","")))</f>
        <v/>
      </c>
      <c r="U7" s="12"/>
      <c r="V7" s="12"/>
      <c r="W7" s="12"/>
      <c r="X7" s="13" t="str">
        <f>IF(O7="",IF(E7&gt;60,"自然人全國第3戶貸款成數最高為6成,",""),"")</f>
        <v/>
      </c>
      <c r="Y7" s="12"/>
      <c r="Z7" s="12"/>
      <c r="AA7" s="12"/>
      <c r="AB7" s="13" t="str">
        <f>IF(S7="",IF(I7&gt;60,"自然人高價住宅貸款成數最高為6成,",""),"")</f>
        <v/>
      </c>
      <c r="AC7" s="12"/>
    </row>
    <row r="8" spans="1:62" ht="27.9" customHeight="1">
      <c r="A8" s="21" t="s">
        <v>33</v>
      </c>
      <c r="B8" s="8" t="s">
        <v>10</v>
      </c>
      <c r="C8" s="26">
        <v>0</v>
      </c>
      <c r="D8" s="27">
        <v>0</v>
      </c>
      <c r="E8" s="27">
        <v>0</v>
      </c>
      <c r="F8" s="27">
        <v>0</v>
      </c>
      <c r="G8" s="26">
        <v>0</v>
      </c>
      <c r="H8" s="27">
        <v>0</v>
      </c>
      <c r="I8" s="27">
        <v>0</v>
      </c>
      <c r="J8" s="27">
        <v>0</v>
      </c>
      <c r="K8" s="1" t="str">
        <f t="shared" ref="K8:K13" si="0">M8&amp;N8&amp;O8&amp;P8&amp;Q8&amp;R8&amp;S8&amp;T8&amp;X8&amp;AB8</f>
        <v/>
      </c>
      <c r="M8" s="11" t="str">
        <f t="shared" ref="M8:M14" si="1">IF(C8="","",IF(OR(C8&lt;0,C8&gt;99999999),"[自然人全國第3戶-撥款戶數]須為小於9位之正數,",IF(C8&lt;&gt;INT(C8),"[自然人全國第3戶-撥款戶數]須為整數,","")))</f>
        <v/>
      </c>
      <c r="N8" s="11" t="str">
        <f t="shared" ref="N8:N14" si="2">IF(D8="","",IF(OR(D8&lt;0,D8&gt;99999999.99),"[自然人全國第3戶-撥款金額]須為小於9位之正數,",IF(D8&lt;&gt;ROUND(D8,2),"[自然人全國第3戶-撥款金額]須四捨五入至小數下2位,","")))</f>
        <v/>
      </c>
      <c r="O8" s="11" t="str">
        <f t="shared" ref="O8:O14" si="3">IF(E8="","",IF(E8&gt;99.99,"[自然人全國第3戶-加權平均貸款成數]整數位數須小於3位數,",IF(E8&lt;&gt;ROUND(E8,2),"[自然人全國第3戶-加權平均貸款成數]小數位數至多為2位,","")))</f>
        <v/>
      </c>
      <c r="P8" s="11" t="str">
        <f t="shared" ref="P8:P14" si="4">IF(F8="","",IF(F8&gt;99.99,"[自然人全國第3戶-加權平均貸款利率]整數位數須小於3位數,",IF(F8&lt;&gt;ROUND(F8,2),"[自然人全國第3戶-加權平均貸款利率]小數位數至多為2位,","")))</f>
        <v/>
      </c>
      <c r="Q8" s="11" t="str">
        <f t="shared" ref="Q8:Q14" si="5">IF(G8="","",IF(OR(G8&lt;0,G8&gt;99999999),"[自然人高價住宅貸款-撥款戶數]須為小於9位之正數,",IF(G8&lt;&gt;INT(G8),"[自然人高價住宅貸款-撥款戶數]須為整數,","")))</f>
        <v/>
      </c>
      <c r="R8" s="11" t="str">
        <f t="shared" ref="R8:R14" si="6">IF(H8="","",IF(OR(H8&lt;0,H8&gt;99999999.99),"[自然人高價住宅貸款-撥款金額]須為小於9位之正數,",IF(H8&lt;&gt;ROUND(H8,2),"[自然人高價住宅貸款-撥款金額]須四捨五入至小數下2位,","")))</f>
        <v/>
      </c>
      <c r="S8" s="11" t="str">
        <f t="shared" ref="S8:S14" si="7">IF(I8="","",IF(I8&gt;99.99,"[自然人高價住宅貸款-加權平均貸款成數]整數位數須小於3位數,",IF(I8&lt;&gt;ROUND(I8,2),"[自然人高價住宅貸款-加權平均貸款成數]小數位數至多為2位,","")))</f>
        <v/>
      </c>
      <c r="T8" s="11" t="str">
        <f t="shared" ref="T8:T14" si="8">IF(J8="","",IF(J8&gt;99.99,"[自然人高價住宅貸款-加權平均貸款利率]整數位數須小於3位數,",IF(J8&lt;&gt;ROUND(J8,2),"[自然人高價住宅貸款-加權平均貸款利率]小數位數至多為2位,","")))</f>
        <v/>
      </c>
      <c r="X8" s="13" t="str">
        <f t="shared" ref="X8:X13" si="9">IF(O8="",IF(E8&gt;60,"自然人全國第3戶貸款成數最高為6成,",""),"")</f>
        <v/>
      </c>
      <c r="AB8" s="13" t="str">
        <f t="shared" ref="AB8:AB13" si="10">IF(S8="",IF(I8&gt;60,"自然人高價住宅貸款成數最高為6成,",""),"")</f>
        <v/>
      </c>
    </row>
    <row r="9" spans="1:62" ht="27.9" customHeight="1">
      <c r="A9" s="21" t="s">
        <v>34</v>
      </c>
      <c r="B9" s="8" t="s">
        <v>11</v>
      </c>
      <c r="C9" s="26">
        <v>0</v>
      </c>
      <c r="D9" s="27">
        <v>0</v>
      </c>
      <c r="E9" s="27">
        <v>0</v>
      </c>
      <c r="F9" s="27">
        <v>0</v>
      </c>
      <c r="G9" s="26">
        <v>0</v>
      </c>
      <c r="H9" s="27">
        <v>0</v>
      </c>
      <c r="I9" s="27">
        <v>0</v>
      </c>
      <c r="J9" s="27">
        <v>0</v>
      </c>
      <c r="K9" s="1" t="str">
        <f t="shared" si="0"/>
        <v/>
      </c>
      <c r="M9" s="11" t="str">
        <f t="shared" si="1"/>
        <v/>
      </c>
      <c r="N9" s="11" t="str">
        <f t="shared" si="2"/>
        <v/>
      </c>
      <c r="O9" s="11" t="str">
        <f t="shared" si="3"/>
        <v/>
      </c>
      <c r="P9" s="11" t="str">
        <f t="shared" si="4"/>
        <v/>
      </c>
      <c r="Q9" s="11" t="str">
        <f t="shared" si="5"/>
        <v/>
      </c>
      <c r="R9" s="11" t="str">
        <f t="shared" si="6"/>
        <v/>
      </c>
      <c r="S9" s="11" t="str">
        <f t="shared" si="7"/>
        <v/>
      </c>
      <c r="T9" s="11" t="str">
        <f t="shared" si="8"/>
        <v/>
      </c>
      <c r="X9" s="13" t="str">
        <f t="shared" si="9"/>
        <v/>
      </c>
      <c r="AB9" s="13" t="str">
        <f t="shared" si="10"/>
        <v/>
      </c>
    </row>
    <row r="10" spans="1:62" ht="27.9" customHeight="1">
      <c r="A10" s="21" t="s">
        <v>35</v>
      </c>
      <c r="B10" s="8" t="s">
        <v>12</v>
      </c>
      <c r="C10" s="26">
        <v>0</v>
      </c>
      <c r="D10" s="27">
        <v>0</v>
      </c>
      <c r="E10" s="27">
        <v>0</v>
      </c>
      <c r="F10" s="27">
        <v>0</v>
      </c>
      <c r="G10" s="26">
        <v>0</v>
      </c>
      <c r="H10" s="27">
        <v>0</v>
      </c>
      <c r="I10" s="27">
        <v>0</v>
      </c>
      <c r="J10" s="27">
        <v>0</v>
      </c>
      <c r="K10" s="1" t="str">
        <f t="shared" si="0"/>
        <v/>
      </c>
      <c r="M10" s="11" t="str">
        <f t="shared" si="1"/>
        <v/>
      </c>
      <c r="N10" s="11" t="str">
        <f t="shared" si="2"/>
        <v/>
      </c>
      <c r="O10" s="11" t="str">
        <f t="shared" si="3"/>
        <v/>
      </c>
      <c r="P10" s="11" t="str">
        <f t="shared" si="4"/>
        <v/>
      </c>
      <c r="Q10" s="11" t="str">
        <f t="shared" si="5"/>
        <v/>
      </c>
      <c r="R10" s="11" t="str">
        <f t="shared" si="6"/>
        <v/>
      </c>
      <c r="S10" s="11" t="str">
        <f t="shared" si="7"/>
        <v/>
      </c>
      <c r="T10" s="11" t="str">
        <f t="shared" si="8"/>
        <v/>
      </c>
      <c r="X10" s="13" t="str">
        <f t="shared" si="9"/>
        <v/>
      </c>
      <c r="AB10" s="13" t="str">
        <f t="shared" si="10"/>
        <v/>
      </c>
    </row>
    <row r="11" spans="1:62" ht="27.9" customHeight="1">
      <c r="A11" s="21" t="s">
        <v>36</v>
      </c>
      <c r="B11" s="8" t="s">
        <v>13</v>
      </c>
      <c r="C11" s="26">
        <v>0</v>
      </c>
      <c r="D11" s="27">
        <v>0</v>
      </c>
      <c r="E11" s="27">
        <v>0</v>
      </c>
      <c r="F11" s="27">
        <v>0</v>
      </c>
      <c r="G11" s="26">
        <v>0</v>
      </c>
      <c r="H11" s="27">
        <v>0</v>
      </c>
      <c r="I11" s="27">
        <v>0</v>
      </c>
      <c r="J11" s="27">
        <v>0</v>
      </c>
      <c r="K11" s="1" t="str">
        <f t="shared" si="0"/>
        <v/>
      </c>
      <c r="M11" s="11" t="str">
        <f t="shared" si="1"/>
        <v/>
      </c>
      <c r="N11" s="11" t="str">
        <f t="shared" si="2"/>
        <v/>
      </c>
      <c r="O11" s="11" t="str">
        <f t="shared" si="3"/>
        <v/>
      </c>
      <c r="P11" s="11" t="str">
        <f t="shared" si="4"/>
        <v/>
      </c>
      <c r="Q11" s="11" t="str">
        <f t="shared" si="5"/>
        <v/>
      </c>
      <c r="R11" s="11" t="str">
        <f t="shared" si="6"/>
        <v/>
      </c>
      <c r="S11" s="11" t="str">
        <f t="shared" si="7"/>
        <v/>
      </c>
      <c r="T11" s="11" t="str">
        <f t="shared" si="8"/>
        <v/>
      </c>
      <c r="X11" s="13" t="str">
        <f t="shared" si="9"/>
        <v/>
      </c>
      <c r="AB11" s="13" t="str">
        <f t="shared" si="10"/>
        <v/>
      </c>
    </row>
    <row r="12" spans="1:62" ht="27.9" customHeight="1">
      <c r="A12" s="21" t="s">
        <v>37</v>
      </c>
      <c r="B12" s="8" t="s">
        <v>14</v>
      </c>
      <c r="C12" s="26">
        <v>0</v>
      </c>
      <c r="D12" s="27">
        <v>0</v>
      </c>
      <c r="E12" s="27">
        <v>0</v>
      </c>
      <c r="F12" s="27">
        <v>0</v>
      </c>
      <c r="G12" s="26">
        <v>0</v>
      </c>
      <c r="H12" s="27">
        <v>0</v>
      </c>
      <c r="I12" s="27">
        <v>0</v>
      </c>
      <c r="J12" s="27">
        <v>0</v>
      </c>
      <c r="K12" s="1" t="str">
        <f t="shared" si="0"/>
        <v/>
      </c>
      <c r="M12" s="11" t="str">
        <f t="shared" si="1"/>
        <v/>
      </c>
      <c r="N12" s="11" t="str">
        <f t="shared" si="2"/>
        <v/>
      </c>
      <c r="O12" s="11" t="str">
        <f t="shared" si="3"/>
        <v/>
      </c>
      <c r="P12" s="11" t="str">
        <f t="shared" si="4"/>
        <v/>
      </c>
      <c r="Q12" s="11" t="str">
        <f t="shared" si="5"/>
        <v/>
      </c>
      <c r="R12" s="11" t="str">
        <f t="shared" si="6"/>
        <v/>
      </c>
      <c r="S12" s="11" t="str">
        <f t="shared" si="7"/>
        <v/>
      </c>
      <c r="T12" s="11" t="str">
        <f t="shared" si="8"/>
        <v/>
      </c>
      <c r="X12" s="13" t="str">
        <f t="shared" si="9"/>
        <v/>
      </c>
      <c r="AB12" s="13" t="str">
        <f t="shared" si="10"/>
        <v/>
      </c>
    </row>
    <row r="13" spans="1:62" ht="27.9" customHeight="1">
      <c r="A13" s="21" t="s">
        <v>38</v>
      </c>
      <c r="B13" s="8" t="s">
        <v>15</v>
      </c>
      <c r="C13" s="26">
        <v>0</v>
      </c>
      <c r="D13" s="27">
        <v>0</v>
      </c>
      <c r="E13" s="27">
        <v>0</v>
      </c>
      <c r="F13" s="27">
        <v>0</v>
      </c>
      <c r="G13" s="26">
        <v>0</v>
      </c>
      <c r="H13" s="27">
        <v>0</v>
      </c>
      <c r="I13" s="27">
        <v>0</v>
      </c>
      <c r="J13" s="27">
        <v>0</v>
      </c>
      <c r="K13" s="1" t="str">
        <f t="shared" si="0"/>
        <v/>
      </c>
      <c r="M13" s="11" t="str">
        <f t="shared" si="1"/>
        <v/>
      </c>
      <c r="N13" s="11" t="str">
        <f t="shared" si="2"/>
        <v/>
      </c>
      <c r="O13" s="11" t="str">
        <f t="shared" si="3"/>
        <v/>
      </c>
      <c r="P13" s="11" t="str">
        <f t="shared" si="4"/>
        <v/>
      </c>
      <c r="Q13" s="11" t="str">
        <f t="shared" si="5"/>
        <v/>
      </c>
      <c r="R13" s="11" t="str">
        <f t="shared" si="6"/>
        <v/>
      </c>
      <c r="S13" s="11" t="str">
        <f t="shared" si="7"/>
        <v/>
      </c>
      <c r="T13" s="11" t="str">
        <f t="shared" si="8"/>
        <v/>
      </c>
      <c r="X13" s="13" t="str">
        <f t="shared" si="9"/>
        <v/>
      </c>
      <c r="AB13" s="13" t="str">
        <f t="shared" si="10"/>
        <v/>
      </c>
    </row>
    <row r="14" spans="1:62" ht="27.9" customHeight="1">
      <c r="A14" s="22" t="s">
        <v>2</v>
      </c>
      <c r="B14" s="8" t="s">
        <v>16</v>
      </c>
      <c r="C14" s="23">
        <f>SUM(C7:C13)</f>
        <v>0</v>
      </c>
      <c r="D14" s="24">
        <f>SUM(D7:D13)</f>
        <v>0</v>
      </c>
      <c r="E14" s="24">
        <f>IF(D14=0,0,ROUND(SUMPRODUCT(D7:D13,E7:E13)/D14,2))</f>
        <v>0</v>
      </c>
      <c r="F14" s="24">
        <f>IF(D14=0,0,ROUND(SUMPRODUCT(D7:D13,F7:F13)/D14,2))</f>
        <v>0</v>
      </c>
      <c r="G14" s="23">
        <f>SUM(G7:G13)</f>
        <v>0</v>
      </c>
      <c r="H14" s="24">
        <f>SUM(H7:H13)</f>
        <v>0</v>
      </c>
      <c r="I14" s="24">
        <f>IF(H14=0,0,ROUND(SUMPRODUCT(H7:H13,I7:I13)/H14,2))</f>
        <v>0</v>
      </c>
      <c r="J14" s="24">
        <f>IF(H14=0,0,ROUND(SUMPRODUCT(H7:H13,J7:J13)/H14,2))</f>
        <v>0</v>
      </c>
      <c r="K14" s="1" t="str">
        <f>M14&amp;N14&amp;O14&amp;P14&amp;Q14&amp;R14&amp;S14&amp;T14&amp;X14&amp;AB14&amp;V14&amp;W14&amp;Y14&amp;Z14&amp;AA14&amp;AC14</f>
        <v/>
      </c>
      <c r="M14" s="11" t="str">
        <f t="shared" si="1"/>
        <v/>
      </c>
      <c r="N14" s="11" t="str">
        <f t="shared" si="2"/>
        <v/>
      </c>
      <c r="O14" s="11" t="str">
        <f t="shared" si="3"/>
        <v/>
      </c>
      <c r="P14" s="11" t="str">
        <f t="shared" si="4"/>
        <v/>
      </c>
      <c r="Q14" s="11" t="str">
        <f t="shared" si="5"/>
        <v/>
      </c>
      <c r="R14" s="11" t="str">
        <f t="shared" si="6"/>
        <v/>
      </c>
      <c r="S14" s="11" t="str">
        <f t="shared" si="7"/>
        <v/>
      </c>
      <c r="T14" s="11" t="str">
        <f t="shared" si="8"/>
        <v/>
      </c>
      <c r="V14" s="14" t="str">
        <f>IF(M14="",IF(C14&lt;&gt;SUM(C7:C13),"[自然人全國第3戶-撥款戶數]_全國(合計數)錯誤,",""),"")</f>
        <v/>
      </c>
      <c r="W14" s="14" t="str">
        <f>IF(N14="",IF(D14&lt;&gt;SUM(D7:D13),"[自然人全國第3戶-撥款金額]_全國(合計數)錯誤,",""),"")</f>
        <v/>
      </c>
      <c r="X14" s="13" t="str">
        <f>IF(O14="",IF(E14&gt;60,"自然人全國第3戶貸款成數最高為6成,",IF(D14=0,"",IF(E14&lt;&gt;ROUND(SUMPRODUCT(D7:D13,E7:E13)/D14,2),"自然人全國第3戶貸款成數_全國(合計數)錯誤,",""))),"")</f>
        <v/>
      </c>
      <c r="Y14" s="14" t="str">
        <f>IF(P14="",IF(D14=0,"",IF(F14&lt;&gt;ROUND(SUMPRODUCT(D7:D13,F7:F13)/D14,2),"[自然人全國第3戶-加權平均貸款利率]_全國(合計數)錯誤,","")),"")</f>
        <v/>
      </c>
      <c r="Z14" s="14" t="str">
        <f>IF(Q14="",IF(G14&lt;&gt;SUM(G7:G13),"[自然人高價住宅貸款-撥款戶數]_全國(合計數)錯誤,",""),"")</f>
        <v/>
      </c>
      <c r="AA14" s="14" t="str">
        <f>IF(R14="",IF(H14&lt;&gt;SUM(H7:H13),"[自然人高價住宅貸款-撥款金額]_全國(合計數)錯誤,",""),"")</f>
        <v/>
      </c>
      <c r="AB14" s="13" t="str">
        <f>IF(S14="",IF(I14&gt;60,"自然人高價住宅貸款成數最高為6成,",IF(H14=0,"",IF(I14&lt;&gt;ROUND(SUMPRODUCT(H7:H13,I7:I13)/H14,2),"自然人高價住宅貸款成數_全國(合計數)錯誤,",""))),"")</f>
        <v/>
      </c>
      <c r="AC14" s="14" t="str">
        <f>IF(T14="",IF(H14=0,"",IF(J14&lt;&gt;ROUND(SUMPRODUCT(H7:H13,J7:J13)/H14,2),"[自然人高價住宅貸款-加權平均貸款利率]_全國(合計數)錯誤,","")),"")</f>
        <v/>
      </c>
    </row>
    <row r="15" spans="1:62" ht="36.75" customHeight="1">
      <c r="A15" s="35" t="s">
        <v>48</v>
      </c>
      <c r="B15" s="35"/>
      <c r="C15" s="35"/>
      <c r="D15" s="35"/>
      <c r="E15" s="35"/>
      <c r="F15" s="35"/>
      <c r="G15" s="35"/>
      <c r="H15" s="35"/>
      <c r="I15" s="35"/>
      <c r="J15" s="35"/>
    </row>
    <row r="16" spans="1:62" ht="19.5">
      <c r="A16" s="28" t="s">
        <v>7</v>
      </c>
      <c r="B16" s="29"/>
      <c r="C16" s="30"/>
      <c r="D16" s="31"/>
      <c r="E16" s="15" t="s">
        <v>3</v>
      </c>
      <c r="F16" s="30"/>
      <c r="G16" s="31"/>
      <c r="H16" s="15" t="s">
        <v>4</v>
      </c>
      <c r="I16" s="30"/>
      <c r="J16" s="31"/>
    </row>
    <row r="17" spans="1:10" ht="19.5">
      <c r="A17" s="28" t="s">
        <v>5</v>
      </c>
      <c r="B17" s="29"/>
      <c r="C17" s="30"/>
      <c r="D17" s="31"/>
      <c r="E17" s="15" t="s">
        <v>5</v>
      </c>
      <c r="F17" s="30"/>
      <c r="G17" s="31"/>
      <c r="H17" s="15" t="s">
        <v>5</v>
      </c>
      <c r="I17" s="30"/>
      <c r="J17" s="31"/>
    </row>
    <row r="18" spans="1:10" ht="19.5">
      <c r="A18" s="28" t="s">
        <v>6</v>
      </c>
      <c r="B18" s="29"/>
      <c r="C18" s="30"/>
      <c r="D18" s="31"/>
      <c r="E18" s="15" t="s">
        <v>6</v>
      </c>
      <c r="F18" s="30"/>
      <c r="G18" s="31"/>
      <c r="H18" s="15" t="s">
        <v>6</v>
      </c>
      <c r="I18" s="30"/>
      <c r="J18" s="31"/>
    </row>
    <row r="20" spans="1:10" ht="17">
      <c r="A20" s="25" t="s">
        <v>21</v>
      </c>
    </row>
    <row r="21" spans="1:10" ht="17">
      <c r="A21" s="7" t="s">
        <v>41</v>
      </c>
    </row>
    <row r="22" spans="1:10" ht="17">
      <c r="A22" s="25" t="s">
        <v>42</v>
      </c>
    </row>
    <row r="23" spans="1:10" ht="17">
      <c r="A23" s="7" t="s">
        <v>39</v>
      </c>
    </row>
    <row r="24" spans="1:10" ht="17">
      <c r="A24" s="7" t="s">
        <v>43</v>
      </c>
    </row>
    <row r="25" spans="1:10" ht="17">
      <c r="A25" s="7" t="s">
        <v>44</v>
      </c>
    </row>
    <row r="26" spans="1:10" ht="17">
      <c r="A26" s="7" t="s">
        <v>46</v>
      </c>
    </row>
    <row r="27" spans="1:10" ht="17">
      <c r="A27" s="7" t="s">
        <v>47</v>
      </c>
    </row>
  </sheetData>
  <mergeCells count="26">
    <mergeCell ref="C1:I1"/>
    <mergeCell ref="E2:G2"/>
    <mergeCell ref="E3:G3"/>
    <mergeCell ref="M4:N4"/>
    <mergeCell ref="A5:A6"/>
    <mergeCell ref="B5:B6"/>
    <mergeCell ref="C5:F5"/>
    <mergeCell ref="G5:J5"/>
    <mergeCell ref="K5:K6"/>
    <mergeCell ref="M5:P5"/>
    <mergeCell ref="Q5:T5"/>
    <mergeCell ref="V5:Y5"/>
    <mergeCell ref="Z5:AC5"/>
    <mergeCell ref="A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27"/>
  <sheetViews>
    <sheetView zoomScale="85" zoomScaleNormal="85" workbookViewId="0">
      <selection activeCell="C1" sqref="C1:I1"/>
    </sheetView>
  </sheetViews>
  <sheetFormatPr defaultColWidth="8.90625" defaultRowHeight="15.5"/>
  <cols>
    <col min="1" max="1" width="14.453125" style="7" customWidth="1"/>
    <col min="2" max="2" width="6.81640625" style="7" customWidth="1"/>
    <col min="3" max="3" width="14.90625" style="7" customWidth="1"/>
    <col min="4" max="4" width="19" style="7" customWidth="1"/>
    <col min="5" max="7" width="14.90625" style="7" customWidth="1"/>
    <col min="8" max="8" width="19" style="7" customWidth="1"/>
    <col min="9" max="10" width="14.90625" style="7" customWidth="1"/>
    <col min="11" max="11" width="27.6328125" style="7" customWidth="1"/>
    <col min="12" max="12" width="3.6328125" style="7" customWidth="1"/>
    <col min="13" max="29" width="12.08984375" style="7" hidden="1" customWidth="1"/>
    <col min="30" max="62" width="8.90625" style="7" hidden="1" customWidth="1"/>
    <col min="63" max="16384" width="8.90625" style="7"/>
  </cols>
  <sheetData>
    <row r="1" spans="1:62" ht="39" customHeight="1">
      <c r="A1" s="16" t="str">
        <f>IF(COUNTBLANK(K7:K14)=8,"","本表有誤")</f>
        <v/>
      </c>
      <c r="C1" s="36" t="s">
        <v>25</v>
      </c>
      <c r="D1" s="36"/>
      <c r="E1" s="36"/>
      <c r="F1" s="36"/>
      <c r="G1" s="36"/>
      <c r="H1" s="36"/>
      <c r="I1" s="36"/>
      <c r="BA1" s="2" t="str">
        <f>SUBSTITUTE(SUBSTITUTE(E3," ",""),"　","")</f>
        <v>民國年月</v>
      </c>
      <c r="BB1" s="2" t="str">
        <f>LEFT(BA1,FIND("月",BA1,1))</f>
        <v>民國年月</v>
      </c>
      <c r="BC1" s="3" t="str">
        <f>MID(BA1,FIND("民國",BA1,1)+2,FIND("年",BA1,1)-FIND("民國",BA1,1)-2)</f>
        <v/>
      </c>
      <c r="BD1" s="3" t="str">
        <f>MID(BA1,FIND("年",BA1,1)+1,FIND("月",BA1,1)-FIND("年",BA1,1)-1)</f>
        <v/>
      </c>
      <c r="BE1" s="3" t="e">
        <f>(BC1+1911) &amp; RIGHT("0" &amp; BD1,2)</f>
        <v>#VALUE!</v>
      </c>
      <c r="BF1" s="2" t="s">
        <v>22</v>
      </c>
      <c r="BG1" s="4" t="s">
        <v>18</v>
      </c>
      <c r="BH1" s="2" t="s">
        <v>23</v>
      </c>
      <c r="BI1" s="3">
        <v>4</v>
      </c>
      <c r="BJ1" s="2" t="s">
        <v>24</v>
      </c>
    </row>
    <row r="2" spans="1:62" ht="27.75" customHeight="1">
      <c r="D2" s="5" t="s">
        <v>20</v>
      </c>
      <c r="E2" s="47"/>
      <c r="F2" s="47"/>
      <c r="G2" s="47"/>
    </row>
    <row r="3" spans="1:62" ht="28.5" customHeight="1">
      <c r="D3" s="6" t="s">
        <v>26</v>
      </c>
      <c r="E3" s="47" t="s">
        <v>40</v>
      </c>
      <c r="F3" s="47"/>
      <c r="G3" s="47"/>
    </row>
    <row r="4" spans="1:62" ht="18" customHeight="1">
      <c r="M4" s="38" t="s">
        <v>19</v>
      </c>
      <c r="N4" s="38"/>
    </row>
    <row r="5" spans="1:62" s="2" customFormat="1" ht="17">
      <c r="A5" s="39" t="s">
        <v>27</v>
      </c>
      <c r="B5" s="41" t="s">
        <v>8</v>
      </c>
      <c r="C5" s="43" t="s">
        <v>50</v>
      </c>
      <c r="D5" s="44"/>
      <c r="E5" s="44"/>
      <c r="F5" s="45"/>
      <c r="G5" s="43" t="s">
        <v>51</v>
      </c>
      <c r="H5" s="44"/>
      <c r="I5" s="44"/>
      <c r="J5" s="45"/>
      <c r="K5" s="46" t="s">
        <v>17</v>
      </c>
      <c r="M5" s="32" t="s">
        <v>28</v>
      </c>
      <c r="N5" s="33"/>
      <c r="O5" s="33"/>
      <c r="P5" s="34"/>
      <c r="Q5" s="32" t="s">
        <v>29</v>
      </c>
      <c r="R5" s="33"/>
      <c r="S5" s="33"/>
      <c r="T5" s="34"/>
      <c r="U5" s="7"/>
      <c r="V5" s="32" t="s">
        <v>28</v>
      </c>
      <c r="W5" s="33"/>
      <c r="X5" s="33"/>
      <c r="Y5" s="34"/>
      <c r="Z5" s="32" t="s">
        <v>29</v>
      </c>
      <c r="AA5" s="33"/>
      <c r="AB5" s="33"/>
      <c r="AC5" s="34"/>
    </row>
    <row r="6" spans="1:62" s="12" customFormat="1" ht="33" customHeight="1">
      <c r="A6" s="40"/>
      <c r="B6" s="42"/>
      <c r="C6" s="17" t="s">
        <v>45</v>
      </c>
      <c r="D6" s="17" t="s">
        <v>49</v>
      </c>
      <c r="E6" s="17" t="s">
        <v>0</v>
      </c>
      <c r="F6" s="18" t="s">
        <v>52</v>
      </c>
      <c r="G6" s="17" t="s">
        <v>45</v>
      </c>
      <c r="H6" s="17" t="s">
        <v>49</v>
      </c>
      <c r="I6" s="17" t="s">
        <v>0</v>
      </c>
      <c r="J6" s="18" t="s">
        <v>52</v>
      </c>
      <c r="K6" s="46"/>
      <c r="M6" s="19" t="s">
        <v>30</v>
      </c>
      <c r="N6" s="20" t="s">
        <v>1</v>
      </c>
      <c r="O6" s="20" t="s">
        <v>0</v>
      </c>
      <c r="P6" s="19" t="s">
        <v>31</v>
      </c>
      <c r="Q6" s="19" t="s">
        <v>30</v>
      </c>
      <c r="R6" s="20" t="s">
        <v>1</v>
      </c>
      <c r="S6" s="20" t="s">
        <v>0</v>
      </c>
      <c r="T6" s="19" t="s">
        <v>31</v>
      </c>
      <c r="U6" s="2"/>
      <c r="V6" s="19" t="s">
        <v>30</v>
      </c>
      <c r="W6" s="20" t="s">
        <v>1</v>
      </c>
      <c r="X6" s="20" t="s">
        <v>0</v>
      </c>
      <c r="Y6" s="19" t="s">
        <v>31</v>
      </c>
      <c r="Z6" s="19" t="s">
        <v>30</v>
      </c>
      <c r="AA6" s="20" t="s">
        <v>1</v>
      </c>
      <c r="AB6" s="20" t="s">
        <v>0</v>
      </c>
      <c r="AC6" s="19" t="s">
        <v>31</v>
      </c>
    </row>
    <row r="7" spans="1:62" ht="27.9" customHeight="1">
      <c r="A7" s="21" t="s">
        <v>32</v>
      </c>
      <c r="B7" s="8" t="s">
        <v>9</v>
      </c>
      <c r="C7" s="9"/>
      <c r="D7" s="10"/>
      <c r="E7" s="10"/>
      <c r="F7" s="10"/>
      <c r="G7" s="9"/>
      <c r="H7" s="10"/>
      <c r="I7" s="10"/>
      <c r="J7" s="10"/>
      <c r="K7" s="1" t="str">
        <f>M7&amp;N7&amp;O7&amp;P7&amp;Q7&amp;R7&amp;S7&amp;T7&amp;X7&amp;AB7</f>
        <v/>
      </c>
      <c r="M7" s="11" t="str">
        <f>IF(C7="","",IF(OR(C7&lt;0,C7&gt;99999999),"[自然人全國第3戶-撥款戶數]須為小於9位之正數,",IF(C7&lt;&gt;INT(C7),"[自然人全國第3戶-撥款戶數]須為整數,","")))</f>
        <v/>
      </c>
      <c r="N7" s="11" t="str">
        <f>IF(D7="","",IF(OR(D7&lt;0,D7&gt;99999999.99),"[自然人全國第3戶-撥款金額]須為小於9位之正數,",IF(D7&lt;&gt;ROUND(D7,2),"[自然人全國第3戶-撥款金額]須四捨五入至小數下2位,","")))</f>
        <v/>
      </c>
      <c r="O7" s="11" t="str">
        <f>IF(E7="","",IF(E7&gt;99.99,"[自然人全國第3戶-加權平均貸款成數]整數位數須小於3位數,",IF(E7&lt;&gt;ROUND(E7,2),"[自然人全國第3戶-加權平均貸款成數]小數位數至多為2位,","")))</f>
        <v/>
      </c>
      <c r="P7" s="11" t="str">
        <f>IF(F7="","",IF(F7&gt;99.99,"[自然人全國第3戶-加權平均貸款利率]整數位數須小於3位數,",IF(F7&lt;&gt;ROUND(F7,2),"[自然人全國第3戶-加權平均貸款利率]小數位數至多為2位,","")))</f>
        <v/>
      </c>
      <c r="Q7" s="11" t="str">
        <f>IF(G7="","",IF(OR(G7&lt;0,G7&gt;99999999),"[自然人高價住宅貸款-撥款戶數]須為小於9位之正數,",IF(G7&lt;&gt;INT(G7),"[自然人高價住宅貸款-撥款戶數]須為整數,","")))</f>
        <v/>
      </c>
      <c r="R7" s="11" t="str">
        <f>IF(H7="","",IF(OR(H7&lt;0,H7&gt;99999999.99),"[自然人高價住宅貸款-撥款金額]須為小於9位之正數,",IF(H7&lt;&gt;ROUND(H7,2),"[自然人高價住宅貸款-撥款金額]須四捨五入至小數下2位,","")))</f>
        <v/>
      </c>
      <c r="S7" s="11" t="str">
        <f>IF(I7="","",IF(I7&gt;99.99,"[自然人高價住宅貸款-加權平均貸款成數]整數位數須小於3位數,",IF(I7&lt;&gt;ROUND(I7,2),"[自然人高價住宅貸款-加權平均貸款成數]小數位數至多為2位,","")))</f>
        <v/>
      </c>
      <c r="T7" s="11" t="str">
        <f>IF(J7="","",IF(J7&gt;99.99,"[自然人高價住宅貸款-加權平均貸款利率]整數位數須小於3位數,",IF(J7&lt;&gt;ROUND(J7,2),"[自然人高價住宅貸款-加權平均貸款利率]小數位數至多為2位,","")))</f>
        <v/>
      </c>
      <c r="U7" s="12"/>
      <c r="V7" s="12"/>
      <c r="W7" s="12"/>
      <c r="X7" s="13" t="str">
        <f>IF(O7="",IF(E7&gt;60,"自然人全國第3戶貸款成數最高為6成,",""),"")</f>
        <v/>
      </c>
      <c r="Y7" s="12"/>
      <c r="Z7" s="12"/>
      <c r="AA7" s="12"/>
      <c r="AB7" s="13" t="str">
        <f>IF(S7="",IF(I7&gt;60,"自然人高價住宅貸款成數最高為6成,",""),"")</f>
        <v/>
      </c>
      <c r="AC7" s="12"/>
    </row>
    <row r="8" spans="1:62" ht="27.9" customHeight="1">
      <c r="A8" s="21" t="s">
        <v>33</v>
      </c>
      <c r="B8" s="8" t="s">
        <v>10</v>
      </c>
      <c r="C8" s="9"/>
      <c r="D8" s="10"/>
      <c r="E8" s="10"/>
      <c r="F8" s="10"/>
      <c r="G8" s="9"/>
      <c r="H8" s="10"/>
      <c r="I8" s="10"/>
      <c r="J8" s="10"/>
      <c r="K8" s="1" t="str">
        <f t="shared" ref="K8:K13" si="0">M8&amp;N8&amp;O8&amp;P8&amp;Q8&amp;R8&amp;S8&amp;T8&amp;X8&amp;AB8</f>
        <v/>
      </c>
      <c r="M8" s="11" t="str">
        <f t="shared" ref="M8:M14" si="1">IF(C8="","",IF(OR(C8&lt;0,C8&gt;99999999),"[自然人全國第3戶-撥款戶數]須為小於9位之正數,",IF(C8&lt;&gt;INT(C8),"[自然人全國第3戶-撥款戶數]須為整數,","")))</f>
        <v/>
      </c>
      <c r="N8" s="11" t="str">
        <f t="shared" ref="N8:N14" si="2">IF(D8="","",IF(OR(D8&lt;0,D8&gt;99999999.99),"[自然人全國第3戶-撥款金額]須為小於9位之正數,",IF(D8&lt;&gt;ROUND(D8,2),"[自然人全國第3戶-撥款金額]須四捨五入至小數下2位,","")))</f>
        <v/>
      </c>
      <c r="O8" s="11" t="str">
        <f t="shared" ref="O8:O14" si="3">IF(E8="","",IF(E8&gt;99.99,"[自然人全國第3戶-加權平均貸款成數]整數位數須小於3位數,",IF(E8&lt;&gt;ROUND(E8,2),"[自然人全國第3戶-加權平均貸款成數]小數位數至多為2位,","")))</f>
        <v/>
      </c>
      <c r="P8" s="11" t="str">
        <f t="shared" ref="P8:P14" si="4">IF(F8="","",IF(F8&gt;99.99,"[自然人全國第3戶-加權平均貸款利率]整數位數須小於3位數,",IF(F8&lt;&gt;ROUND(F8,2),"[自然人全國第3戶-加權平均貸款利率]小數位數至多為2位,","")))</f>
        <v/>
      </c>
      <c r="Q8" s="11" t="str">
        <f t="shared" ref="Q8:Q14" si="5">IF(G8="","",IF(OR(G8&lt;0,G8&gt;99999999),"[自然人高價住宅貸款-撥款戶數]須為小於9位之正數,",IF(G8&lt;&gt;INT(G8),"[自然人高價住宅貸款-撥款戶數]須為整數,","")))</f>
        <v/>
      </c>
      <c r="R8" s="11" t="str">
        <f t="shared" ref="R8:R14" si="6">IF(H8="","",IF(OR(H8&lt;0,H8&gt;99999999.99),"[自然人高價住宅貸款-撥款金額]須為小於9位之正數,",IF(H8&lt;&gt;ROUND(H8,2),"[自然人高價住宅貸款-撥款金額]須四捨五入至小數下2位,","")))</f>
        <v/>
      </c>
      <c r="S8" s="11" t="str">
        <f t="shared" ref="S8:S14" si="7">IF(I8="","",IF(I8&gt;99.99,"[自然人高價住宅貸款-加權平均貸款成數]整數位數須小於3位數,",IF(I8&lt;&gt;ROUND(I8,2),"[自然人高價住宅貸款-加權平均貸款成數]小數位數至多為2位,","")))</f>
        <v/>
      </c>
      <c r="T8" s="11" t="str">
        <f t="shared" ref="T8:T14" si="8">IF(J8="","",IF(J8&gt;99.99,"[自然人高價住宅貸款-加權平均貸款利率]整數位數須小於3位數,",IF(J8&lt;&gt;ROUND(J8,2),"[自然人高價住宅貸款-加權平均貸款利率]小數位數至多為2位,","")))</f>
        <v/>
      </c>
      <c r="X8" s="13" t="str">
        <f t="shared" ref="X8:X13" si="9">IF(O8="",IF(E8&gt;60,"自然人全國第3戶貸款成數最高為6成,",""),"")</f>
        <v/>
      </c>
      <c r="AB8" s="13" t="str">
        <f t="shared" ref="AB8:AB13" si="10">IF(S8="",IF(I8&gt;60,"自然人高價住宅貸款成數最高為6成,",""),"")</f>
        <v/>
      </c>
    </row>
    <row r="9" spans="1:62" ht="27.9" customHeight="1">
      <c r="A9" s="21" t="s">
        <v>34</v>
      </c>
      <c r="B9" s="8" t="s">
        <v>11</v>
      </c>
      <c r="C9" s="9"/>
      <c r="D9" s="10"/>
      <c r="E9" s="10"/>
      <c r="F9" s="10"/>
      <c r="G9" s="9"/>
      <c r="H9" s="10"/>
      <c r="I9" s="10"/>
      <c r="J9" s="10"/>
      <c r="K9" s="1" t="str">
        <f t="shared" si="0"/>
        <v/>
      </c>
      <c r="M9" s="11" t="str">
        <f t="shared" si="1"/>
        <v/>
      </c>
      <c r="N9" s="11" t="str">
        <f t="shared" si="2"/>
        <v/>
      </c>
      <c r="O9" s="11" t="str">
        <f t="shared" si="3"/>
        <v/>
      </c>
      <c r="P9" s="11" t="str">
        <f t="shared" si="4"/>
        <v/>
      </c>
      <c r="Q9" s="11" t="str">
        <f t="shared" si="5"/>
        <v/>
      </c>
      <c r="R9" s="11" t="str">
        <f t="shared" si="6"/>
        <v/>
      </c>
      <c r="S9" s="11" t="str">
        <f t="shared" si="7"/>
        <v/>
      </c>
      <c r="T9" s="11" t="str">
        <f t="shared" si="8"/>
        <v/>
      </c>
      <c r="X9" s="13" t="str">
        <f t="shared" si="9"/>
        <v/>
      </c>
      <c r="AB9" s="13" t="str">
        <f t="shared" si="10"/>
        <v/>
      </c>
    </row>
    <row r="10" spans="1:62" ht="27.9" customHeight="1">
      <c r="A10" s="21" t="s">
        <v>35</v>
      </c>
      <c r="B10" s="8" t="s">
        <v>12</v>
      </c>
      <c r="C10" s="9"/>
      <c r="D10" s="10"/>
      <c r="E10" s="10"/>
      <c r="F10" s="10"/>
      <c r="G10" s="9"/>
      <c r="H10" s="10"/>
      <c r="I10" s="10"/>
      <c r="J10" s="10"/>
      <c r="K10" s="1" t="str">
        <f t="shared" si="0"/>
        <v/>
      </c>
      <c r="M10" s="11" t="str">
        <f t="shared" si="1"/>
        <v/>
      </c>
      <c r="N10" s="11" t="str">
        <f t="shared" si="2"/>
        <v/>
      </c>
      <c r="O10" s="11" t="str">
        <f t="shared" si="3"/>
        <v/>
      </c>
      <c r="P10" s="11" t="str">
        <f t="shared" si="4"/>
        <v/>
      </c>
      <c r="Q10" s="11" t="str">
        <f t="shared" si="5"/>
        <v/>
      </c>
      <c r="R10" s="11" t="str">
        <f t="shared" si="6"/>
        <v/>
      </c>
      <c r="S10" s="11" t="str">
        <f t="shared" si="7"/>
        <v/>
      </c>
      <c r="T10" s="11" t="str">
        <f t="shared" si="8"/>
        <v/>
      </c>
      <c r="X10" s="13" t="str">
        <f t="shared" si="9"/>
        <v/>
      </c>
      <c r="AB10" s="13" t="str">
        <f t="shared" si="10"/>
        <v/>
      </c>
    </row>
    <row r="11" spans="1:62" ht="27.9" customHeight="1">
      <c r="A11" s="21" t="s">
        <v>36</v>
      </c>
      <c r="B11" s="8" t="s">
        <v>13</v>
      </c>
      <c r="C11" s="9"/>
      <c r="D11" s="10"/>
      <c r="E11" s="10"/>
      <c r="F11" s="10"/>
      <c r="G11" s="9"/>
      <c r="H11" s="10"/>
      <c r="I11" s="10"/>
      <c r="J11" s="10"/>
      <c r="K11" s="1" t="str">
        <f t="shared" si="0"/>
        <v/>
      </c>
      <c r="M11" s="11" t="str">
        <f t="shared" si="1"/>
        <v/>
      </c>
      <c r="N11" s="11" t="str">
        <f t="shared" si="2"/>
        <v/>
      </c>
      <c r="O11" s="11" t="str">
        <f t="shared" si="3"/>
        <v/>
      </c>
      <c r="P11" s="11" t="str">
        <f t="shared" si="4"/>
        <v/>
      </c>
      <c r="Q11" s="11" t="str">
        <f t="shared" si="5"/>
        <v/>
      </c>
      <c r="R11" s="11" t="str">
        <f t="shared" si="6"/>
        <v/>
      </c>
      <c r="S11" s="11" t="str">
        <f t="shared" si="7"/>
        <v/>
      </c>
      <c r="T11" s="11" t="str">
        <f t="shared" si="8"/>
        <v/>
      </c>
      <c r="X11" s="13" t="str">
        <f t="shared" si="9"/>
        <v/>
      </c>
      <c r="AB11" s="13" t="str">
        <f t="shared" si="10"/>
        <v/>
      </c>
    </row>
    <row r="12" spans="1:62" ht="27.9" customHeight="1">
      <c r="A12" s="21" t="s">
        <v>37</v>
      </c>
      <c r="B12" s="8" t="s">
        <v>14</v>
      </c>
      <c r="C12" s="9"/>
      <c r="D12" s="10"/>
      <c r="E12" s="10"/>
      <c r="F12" s="10"/>
      <c r="G12" s="9"/>
      <c r="H12" s="10"/>
      <c r="I12" s="10"/>
      <c r="J12" s="10"/>
      <c r="K12" s="1" t="str">
        <f t="shared" si="0"/>
        <v/>
      </c>
      <c r="M12" s="11" t="str">
        <f t="shared" si="1"/>
        <v/>
      </c>
      <c r="N12" s="11" t="str">
        <f t="shared" si="2"/>
        <v/>
      </c>
      <c r="O12" s="11" t="str">
        <f t="shared" si="3"/>
        <v/>
      </c>
      <c r="P12" s="11" t="str">
        <f t="shared" si="4"/>
        <v/>
      </c>
      <c r="Q12" s="11" t="str">
        <f t="shared" si="5"/>
        <v/>
      </c>
      <c r="R12" s="11" t="str">
        <f t="shared" si="6"/>
        <v/>
      </c>
      <c r="S12" s="11" t="str">
        <f t="shared" si="7"/>
        <v/>
      </c>
      <c r="T12" s="11" t="str">
        <f t="shared" si="8"/>
        <v/>
      </c>
      <c r="X12" s="13" t="str">
        <f t="shared" si="9"/>
        <v/>
      </c>
      <c r="AB12" s="13" t="str">
        <f t="shared" si="10"/>
        <v/>
      </c>
    </row>
    <row r="13" spans="1:62" ht="27.9" customHeight="1">
      <c r="A13" s="21" t="s">
        <v>38</v>
      </c>
      <c r="B13" s="8" t="s">
        <v>15</v>
      </c>
      <c r="C13" s="9"/>
      <c r="D13" s="10"/>
      <c r="E13" s="10"/>
      <c r="F13" s="10"/>
      <c r="G13" s="9"/>
      <c r="H13" s="10"/>
      <c r="I13" s="10"/>
      <c r="J13" s="10"/>
      <c r="K13" s="1" t="str">
        <f t="shared" si="0"/>
        <v/>
      </c>
      <c r="M13" s="11" t="str">
        <f t="shared" si="1"/>
        <v/>
      </c>
      <c r="N13" s="11" t="str">
        <f t="shared" si="2"/>
        <v/>
      </c>
      <c r="O13" s="11" t="str">
        <f t="shared" si="3"/>
        <v/>
      </c>
      <c r="P13" s="11" t="str">
        <f t="shared" si="4"/>
        <v/>
      </c>
      <c r="Q13" s="11" t="str">
        <f t="shared" si="5"/>
        <v/>
      </c>
      <c r="R13" s="11" t="str">
        <f t="shared" si="6"/>
        <v/>
      </c>
      <c r="S13" s="11" t="str">
        <f t="shared" si="7"/>
        <v/>
      </c>
      <c r="T13" s="11" t="str">
        <f t="shared" si="8"/>
        <v/>
      </c>
      <c r="X13" s="13" t="str">
        <f t="shared" si="9"/>
        <v/>
      </c>
      <c r="AB13" s="13" t="str">
        <f t="shared" si="10"/>
        <v/>
      </c>
    </row>
    <row r="14" spans="1:62" ht="27.9" customHeight="1">
      <c r="A14" s="22" t="s">
        <v>2</v>
      </c>
      <c r="B14" s="8" t="s">
        <v>16</v>
      </c>
      <c r="C14" s="23">
        <f>SUM(C7:C13)</f>
        <v>0</v>
      </c>
      <c r="D14" s="24">
        <f>SUM(D7:D13)</f>
        <v>0</v>
      </c>
      <c r="E14" s="24">
        <f>IF(D14=0,0,ROUND(SUMPRODUCT(D7:D13,E7:E13)/D14,2))</f>
        <v>0</v>
      </c>
      <c r="F14" s="24">
        <f>IF(D14=0,0,ROUND(SUMPRODUCT(D7:D13,F7:F13)/D14,2))</f>
        <v>0</v>
      </c>
      <c r="G14" s="23">
        <f>SUM(G7:G13)</f>
        <v>0</v>
      </c>
      <c r="H14" s="24">
        <f>SUM(H7:H13)</f>
        <v>0</v>
      </c>
      <c r="I14" s="24">
        <f>IF(H14=0,0,ROUND(SUMPRODUCT(H7:H13,I7:I13)/H14,2))</f>
        <v>0</v>
      </c>
      <c r="J14" s="24">
        <f>IF(H14=0,0,ROUND(SUMPRODUCT(H7:H13,J7:J13)/H14,2))</f>
        <v>0</v>
      </c>
      <c r="K14" s="1" t="str">
        <f>M14&amp;N14&amp;O14&amp;P14&amp;Q14&amp;R14&amp;S14&amp;T14&amp;X14&amp;AB14&amp;V14&amp;W14&amp;Y14&amp;Z14&amp;AA14&amp;AC14</f>
        <v/>
      </c>
      <c r="M14" s="11" t="str">
        <f t="shared" si="1"/>
        <v/>
      </c>
      <c r="N14" s="11" t="str">
        <f t="shared" si="2"/>
        <v/>
      </c>
      <c r="O14" s="11" t="str">
        <f t="shared" si="3"/>
        <v/>
      </c>
      <c r="P14" s="11" t="str">
        <f t="shared" si="4"/>
        <v/>
      </c>
      <c r="Q14" s="11" t="str">
        <f t="shared" si="5"/>
        <v/>
      </c>
      <c r="R14" s="11" t="str">
        <f t="shared" si="6"/>
        <v/>
      </c>
      <c r="S14" s="11" t="str">
        <f t="shared" si="7"/>
        <v/>
      </c>
      <c r="T14" s="11" t="str">
        <f t="shared" si="8"/>
        <v/>
      </c>
      <c r="V14" s="14" t="str">
        <f>IF(M14="",IF(C14&lt;&gt;SUM(C7:C13),"[自然人全國第3戶-撥款戶數]_全國(合計數)錯誤,",""),"")</f>
        <v/>
      </c>
      <c r="W14" s="14" t="str">
        <f>IF(N14="",IF(D14&lt;&gt;SUM(D7:D13),"[自然人全國第3戶-撥款金額]_全國(合計數)錯誤,",""),"")</f>
        <v/>
      </c>
      <c r="X14" s="13" t="str">
        <f>IF(O14="",IF(E14&gt;60,"自然人全國第3戶貸款成數最高為6成,",IF(D14=0,"",IF(E14&lt;&gt;ROUND(SUMPRODUCT(D7:D13,E7:E13)/D14,2),"自然人全國第3戶貸款成數_全國(合計數)錯誤,",""))),"")</f>
        <v/>
      </c>
      <c r="Y14" s="14" t="str">
        <f>IF(P14="",IF(D14=0,"",IF(F14&lt;&gt;ROUND(SUMPRODUCT(D7:D13,F7:F13)/D14,2),"[自然人全國第3戶-加權平均貸款利率]_全國(合計數)錯誤,","")),"")</f>
        <v/>
      </c>
      <c r="Z14" s="14" t="str">
        <f>IF(Q14="",IF(G14&lt;&gt;SUM(G7:G13),"[自然人高價住宅貸款-撥款戶數]_全國(合計數)錯誤,",""),"")</f>
        <v/>
      </c>
      <c r="AA14" s="14" t="str">
        <f>IF(R14="",IF(H14&lt;&gt;SUM(H7:H13),"[自然人高價住宅貸款-撥款金額]_全國(合計數)錯誤,",""),"")</f>
        <v/>
      </c>
      <c r="AB14" s="13" t="str">
        <f>IF(S14="",IF(I14&gt;60,"自然人高價住宅貸款成數最高為6成,",IF(H14=0,"",IF(I14&lt;&gt;ROUND(SUMPRODUCT(H7:H13,I7:I13)/H14,2),"自然人高價住宅貸款成數_全國(合計數)錯誤,",""))),"")</f>
        <v/>
      </c>
      <c r="AC14" s="14" t="str">
        <f>IF(T14="",IF(H14=0,"",IF(J14&lt;&gt;ROUND(SUMPRODUCT(H7:H13,J7:J13)/H14,2),"[自然人高價住宅貸款-加權平均貸款利率]_全國(合計數)錯誤,","")),"")</f>
        <v/>
      </c>
    </row>
    <row r="15" spans="1:62" ht="36.75" customHeight="1">
      <c r="A15" s="35" t="s">
        <v>48</v>
      </c>
      <c r="B15" s="35"/>
      <c r="C15" s="35"/>
      <c r="D15" s="35"/>
      <c r="E15" s="35"/>
      <c r="F15" s="35"/>
      <c r="G15" s="35"/>
      <c r="H15" s="35"/>
      <c r="I15" s="35"/>
      <c r="J15" s="35"/>
    </row>
    <row r="16" spans="1:62" ht="19.5">
      <c r="A16" s="28" t="s">
        <v>7</v>
      </c>
      <c r="B16" s="29"/>
      <c r="C16" s="30"/>
      <c r="D16" s="31"/>
      <c r="E16" s="15" t="s">
        <v>3</v>
      </c>
      <c r="F16" s="30"/>
      <c r="G16" s="31"/>
      <c r="H16" s="15" t="s">
        <v>4</v>
      </c>
      <c r="I16" s="30"/>
      <c r="J16" s="31"/>
    </row>
    <row r="17" spans="1:10" ht="19.5">
      <c r="A17" s="28" t="s">
        <v>5</v>
      </c>
      <c r="B17" s="29"/>
      <c r="C17" s="30"/>
      <c r="D17" s="31"/>
      <c r="E17" s="15" t="s">
        <v>5</v>
      </c>
      <c r="F17" s="30"/>
      <c r="G17" s="31"/>
      <c r="H17" s="15" t="s">
        <v>5</v>
      </c>
      <c r="I17" s="30"/>
      <c r="J17" s="31"/>
    </row>
    <row r="18" spans="1:10" ht="19.5">
      <c r="A18" s="28" t="s">
        <v>6</v>
      </c>
      <c r="B18" s="29"/>
      <c r="C18" s="30"/>
      <c r="D18" s="31"/>
      <c r="E18" s="15" t="s">
        <v>6</v>
      </c>
      <c r="F18" s="30"/>
      <c r="G18" s="31"/>
      <c r="H18" s="15" t="s">
        <v>6</v>
      </c>
      <c r="I18" s="30"/>
      <c r="J18" s="31"/>
    </row>
    <row r="20" spans="1:10" ht="17">
      <c r="A20" s="25" t="s">
        <v>21</v>
      </c>
    </row>
    <row r="21" spans="1:10" ht="17">
      <c r="A21" s="7" t="s">
        <v>41</v>
      </c>
    </row>
    <row r="22" spans="1:10" ht="17">
      <c r="A22" s="25" t="s">
        <v>42</v>
      </c>
    </row>
    <row r="23" spans="1:10" ht="17">
      <c r="A23" s="7" t="s">
        <v>39</v>
      </c>
    </row>
    <row r="24" spans="1:10" ht="17">
      <c r="A24" s="7" t="s">
        <v>43</v>
      </c>
    </row>
    <row r="25" spans="1:10" ht="17">
      <c r="A25" s="7" t="s">
        <v>44</v>
      </c>
    </row>
    <row r="26" spans="1:10" ht="17">
      <c r="A26" s="7" t="s">
        <v>46</v>
      </c>
    </row>
    <row r="27" spans="1:10" ht="17">
      <c r="A27" s="7" t="s">
        <v>47</v>
      </c>
    </row>
  </sheetData>
  <sheetProtection password="A9E3" sheet="1" objects="1" scenarios="1"/>
  <mergeCells count="26">
    <mergeCell ref="K5:K6"/>
    <mergeCell ref="A16:B16"/>
    <mergeCell ref="C16:D16"/>
    <mergeCell ref="F16:G16"/>
    <mergeCell ref="I16:J16"/>
    <mergeCell ref="A5:A6"/>
    <mergeCell ref="C5:F5"/>
    <mergeCell ref="G5:J5"/>
    <mergeCell ref="C1:I1"/>
    <mergeCell ref="B5:B6"/>
    <mergeCell ref="E3:G3"/>
    <mergeCell ref="A18:B18"/>
    <mergeCell ref="C18:D18"/>
    <mergeCell ref="F18:G18"/>
    <mergeCell ref="I18:J18"/>
    <mergeCell ref="A17:B17"/>
    <mergeCell ref="C17:D17"/>
    <mergeCell ref="F17:G17"/>
    <mergeCell ref="I17:J17"/>
    <mergeCell ref="E2:G2"/>
    <mergeCell ref="A15:J15"/>
    <mergeCell ref="M4:N4"/>
    <mergeCell ref="M5:P5"/>
    <mergeCell ref="Q5:T5"/>
    <mergeCell ref="V5:Y5"/>
    <mergeCell ref="Z5:AC5"/>
  </mergeCells>
  <phoneticPr fontId="1" type="noConversion"/>
  <pageMargins left="0.7" right="0.7" top="0.75" bottom="0.75" header="0.3" footer="0.3"/>
  <pageSetup paperSize="9" scale="78" orientation="landscape" r:id="rId1"/>
  <ignoredErrors>
    <ignoredError sqref="C14:D14 G14:H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楷杰 林</cp:lastModifiedBy>
  <cp:lastPrinted>2020-12-09T02:07:11Z</cp:lastPrinted>
  <dcterms:created xsi:type="dcterms:W3CDTF">2015-01-16T00:49:17Z</dcterms:created>
  <dcterms:modified xsi:type="dcterms:W3CDTF">2023-09-26T03:13:17Z</dcterms:modified>
</cp:coreProperties>
</file>