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\iTX\Other\"/>
    </mc:Choice>
  </mc:AlternateContent>
  <xr:revisionPtr revIDLastSave="0" documentId="13_ncr:1_{48A32570-4E22-4E04-85AC-7C93DFEEF7D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OA" sheetId="83" r:id="rId1"/>
    <sheet name="Original" sheetId="84" r:id="rId2"/>
  </sheets>
  <calcPr calcId="181029"/>
</workbook>
</file>

<file path=xl/calcChain.xml><?xml version="1.0" encoding="utf-8"?>
<calcChain xmlns="http://schemas.openxmlformats.org/spreadsheetml/2006/main">
  <c r="I14" i="83" l="1"/>
  <c r="T14" i="83" s="1"/>
  <c r="AD14" i="83" s="1"/>
  <c r="F14" i="83"/>
  <c r="Q14" i="83" s="1"/>
  <c r="AA14" i="83" s="1"/>
  <c r="C14" i="83"/>
  <c r="N14" i="83" s="1"/>
  <c r="V13" i="83"/>
  <c r="U13" i="83"/>
  <c r="AE13" i="83" s="1"/>
  <c r="T13" i="83"/>
  <c r="S13" i="83"/>
  <c r="R13" i="83"/>
  <c r="AB13" i="83" s="1"/>
  <c r="Q13" i="83"/>
  <c r="P13" i="83"/>
  <c r="O13" i="83"/>
  <c r="Y13" i="83" s="1"/>
  <c r="N13" i="83"/>
  <c r="V12" i="83"/>
  <c r="U12" i="83"/>
  <c r="AE12" i="83" s="1"/>
  <c r="T12" i="83"/>
  <c r="S12" i="83"/>
  <c r="R12" i="83"/>
  <c r="AB12" i="83" s="1"/>
  <c r="Q12" i="83"/>
  <c r="P12" i="83"/>
  <c r="O12" i="83"/>
  <c r="Y12" i="83" s="1"/>
  <c r="N12" i="83"/>
  <c r="V11" i="83"/>
  <c r="U11" i="83"/>
  <c r="AE11" i="83" s="1"/>
  <c r="T11" i="83"/>
  <c r="S11" i="83"/>
  <c r="R11" i="83"/>
  <c r="AB11" i="83" s="1"/>
  <c r="Q11" i="83"/>
  <c r="P11" i="83"/>
  <c r="O11" i="83"/>
  <c r="Y11" i="83" s="1"/>
  <c r="N11" i="83"/>
  <c r="V10" i="83"/>
  <c r="U10" i="83"/>
  <c r="AE10" i="83" s="1"/>
  <c r="T10" i="83"/>
  <c r="S10" i="83"/>
  <c r="R10" i="83"/>
  <c r="AB10" i="83" s="1"/>
  <c r="Q10" i="83"/>
  <c r="P10" i="83"/>
  <c r="O10" i="83"/>
  <c r="Y10" i="83" s="1"/>
  <c r="N10" i="83"/>
  <c r="V9" i="83"/>
  <c r="U9" i="83"/>
  <c r="AE9" i="83" s="1"/>
  <c r="T9" i="83"/>
  <c r="S9" i="83"/>
  <c r="R9" i="83"/>
  <c r="AB9" i="83" s="1"/>
  <c r="Q9" i="83"/>
  <c r="P9" i="83"/>
  <c r="O9" i="83"/>
  <c r="Y9" i="83" s="1"/>
  <c r="N9" i="83"/>
  <c r="V8" i="83"/>
  <c r="U8" i="83"/>
  <c r="AE8" i="83" s="1"/>
  <c r="T8" i="83"/>
  <c r="S8" i="83"/>
  <c r="R8" i="83"/>
  <c r="AB8" i="83" s="1"/>
  <c r="Q8" i="83"/>
  <c r="P8" i="83"/>
  <c r="O8" i="83"/>
  <c r="Y8" i="83" s="1"/>
  <c r="N8" i="83"/>
  <c r="V7" i="83"/>
  <c r="U7" i="83"/>
  <c r="AE7" i="83" s="1"/>
  <c r="T7" i="83"/>
  <c r="S7" i="83"/>
  <c r="R7" i="83"/>
  <c r="AB7" i="83" s="1"/>
  <c r="Q7" i="83"/>
  <c r="P7" i="83"/>
  <c r="O7" i="83"/>
  <c r="Y7" i="83" s="1"/>
  <c r="N7" i="83"/>
  <c r="BA1" i="83"/>
  <c r="BD1" i="83" s="1"/>
  <c r="T14" i="84"/>
  <c r="AD14" i="84" s="1"/>
  <c r="K14" i="84"/>
  <c r="V14" i="84" s="1"/>
  <c r="AF14" i="84" s="1"/>
  <c r="J14" i="84"/>
  <c r="U14" i="84" s="1"/>
  <c r="AE14" i="84" s="1"/>
  <c r="I14" i="84"/>
  <c r="G14" i="84"/>
  <c r="R14" i="84" s="1"/>
  <c r="AB14" i="84" s="1"/>
  <c r="F14" i="84"/>
  <c r="Q14" i="84" s="1"/>
  <c r="AA14" i="84" s="1"/>
  <c r="C14" i="84"/>
  <c r="N14" i="84" s="1"/>
  <c r="V13" i="84"/>
  <c r="U13" i="84"/>
  <c r="AE13" i="84" s="1"/>
  <c r="T13" i="84"/>
  <c r="S13" i="84"/>
  <c r="R13" i="84"/>
  <c r="AB13" i="84" s="1"/>
  <c r="Q13" i="84"/>
  <c r="P13" i="84"/>
  <c r="O13" i="84"/>
  <c r="Y13" i="84" s="1"/>
  <c r="N13" i="84"/>
  <c r="V12" i="84"/>
  <c r="U12" i="84"/>
  <c r="AE12" i="84" s="1"/>
  <c r="T12" i="84"/>
  <c r="S12" i="84"/>
  <c r="R12" i="84"/>
  <c r="AB12" i="84" s="1"/>
  <c r="Q12" i="84"/>
  <c r="P12" i="84"/>
  <c r="O12" i="84"/>
  <c r="Y12" i="84" s="1"/>
  <c r="N12" i="84"/>
  <c r="L12" i="84" s="1"/>
  <c r="AB11" i="84"/>
  <c r="V11" i="84"/>
  <c r="U11" i="84"/>
  <c r="AE11" i="84" s="1"/>
  <c r="T11" i="84"/>
  <c r="S11" i="84"/>
  <c r="R11" i="84"/>
  <c r="Q11" i="84"/>
  <c r="P11" i="84"/>
  <c r="O11" i="84"/>
  <c r="Y11" i="84" s="1"/>
  <c r="N11" i="84"/>
  <c r="L11" i="84" s="1"/>
  <c r="AB10" i="84"/>
  <c r="V10" i="84"/>
  <c r="U10" i="84"/>
  <c r="T10" i="84"/>
  <c r="S10" i="84"/>
  <c r="R10" i="84"/>
  <c r="Q10" i="84"/>
  <c r="P10" i="84"/>
  <c r="O10" i="84"/>
  <c r="Y10" i="84" s="1"/>
  <c r="N10" i="84"/>
  <c r="V9" i="84"/>
  <c r="U9" i="84"/>
  <c r="AE9" i="84" s="1"/>
  <c r="T9" i="84"/>
  <c r="S9" i="84"/>
  <c r="R9" i="84"/>
  <c r="AB9" i="84" s="1"/>
  <c r="Q9" i="84"/>
  <c r="P9" i="84"/>
  <c r="O9" i="84"/>
  <c r="Y9" i="84" s="1"/>
  <c r="N9" i="84"/>
  <c r="V8" i="84"/>
  <c r="U8" i="84"/>
  <c r="AE8" i="84" s="1"/>
  <c r="T8" i="84"/>
  <c r="S8" i="84"/>
  <c r="R8" i="84"/>
  <c r="AB8" i="84" s="1"/>
  <c r="Q8" i="84"/>
  <c r="P8" i="84"/>
  <c r="O8" i="84"/>
  <c r="Y8" i="84" s="1"/>
  <c r="N8" i="84"/>
  <c r="AB7" i="84"/>
  <c r="V7" i="84"/>
  <c r="U7" i="84"/>
  <c r="AE7" i="84" s="1"/>
  <c r="T7" i="84"/>
  <c r="S7" i="84"/>
  <c r="R7" i="84"/>
  <c r="Q7" i="84"/>
  <c r="P7" i="84"/>
  <c r="O7" i="84"/>
  <c r="Y7" i="84" s="1"/>
  <c r="N7" i="84"/>
  <c r="L7" i="84" s="1"/>
  <c r="BA1" i="84"/>
  <c r="BD1" i="84" s="1"/>
  <c r="J14" i="83" l="1"/>
  <c r="U14" i="83" s="1"/>
  <c r="AE14" i="83" s="1"/>
  <c r="L11" i="83"/>
  <c r="L7" i="83"/>
  <c r="L12" i="83"/>
  <c r="G14" i="83"/>
  <c r="R14" i="83" s="1"/>
  <c r="AB14" i="83" s="1"/>
  <c r="L13" i="83"/>
  <c r="X14" i="83"/>
  <c r="L8" i="83"/>
  <c r="L10" i="83"/>
  <c r="H14" i="83"/>
  <c r="S14" i="83" s="1"/>
  <c r="AC14" i="83" s="1"/>
  <c r="L9" i="83"/>
  <c r="K14" i="83"/>
  <c r="V14" i="83" s="1"/>
  <c r="AF14" i="83" s="1"/>
  <c r="BB1" i="83"/>
  <c r="D14" i="83"/>
  <c r="O14" i="83" s="1"/>
  <c r="Y14" i="83" s="1"/>
  <c r="BC1" i="83"/>
  <c r="BE1" i="83" s="1"/>
  <c r="E14" i="83"/>
  <c r="P14" i="83" s="1"/>
  <c r="Z14" i="83" s="1"/>
  <c r="L13" i="84"/>
  <c r="L8" i="84"/>
  <c r="X14" i="84"/>
  <c r="L9" i="84"/>
  <c r="H14" i="84"/>
  <c r="S14" i="84" s="1"/>
  <c r="AC14" i="84" s="1"/>
  <c r="AE10" i="84"/>
  <c r="L10" i="84" s="1"/>
  <c r="BB1" i="84"/>
  <c r="D14" i="84"/>
  <c r="O14" i="84" s="1"/>
  <c r="Y14" i="84" s="1"/>
  <c r="BC1" i="84"/>
  <c r="BE1" i="84" s="1"/>
  <c r="E14" i="84"/>
  <c r="P14" i="84" s="1"/>
  <c r="Z14" i="84" s="1"/>
  <c r="L14" i="83" l="1"/>
  <c r="A1" i="83" s="1"/>
  <c r="A1" i="84"/>
  <c r="L14" i="84"/>
</calcChain>
</file>

<file path=xl/sharedStrings.xml><?xml version="1.0" encoding="utf-8"?>
<sst xmlns="http://schemas.openxmlformats.org/spreadsheetml/2006/main" count="164" uniqueCount="57">
  <si>
    <t>地區別</t>
    <phoneticPr fontId="1" type="noConversion"/>
  </si>
  <si>
    <r>
      <rPr>
        <sz val="12"/>
        <color theme="1"/>
        <rFont val="標楷體"/>
        <family val="4"/>
        <charset val="136"/>
      </rPr>
      <t>台北市</t>
    </r>
    <phoneticPr fontId="1" type="noConversion"/>
  </si>
  <si>
    <r>
      <rPr>
        <sz val="12"/>
        <color theme="1"/>
        <rFont val="標楷體"/>
        <family val="4"/>
        <charset val="136"/>
      </rPr>
      <t>新北市</t>
    </r>
    <phoneticPr fontId="1" type="noConversion"/>
  </si>
  <si>
    <r>
      <rPr>
        <sz val="12"/>
        <color theme="1"/>
        <rFont val="標楷體"/>
        <family val="4"/>
        <charset val="136"/>
      </rPr>
      <t>桃園市</t>
    </r>
    <phoneticPr fontId="1" type="noConversion"/>
  </si>
  <si>
    <r>
      <rPr>
        <sz val="12"/>
        <color theme="1"/>
        <rFont val="標楷體"/>
        <family val="4"/>
        <charset val="136"/>
      </rPr>
      <t>台中市</t>
    </r>
    <phoneticPr fontId="1" type="noConversion"/>
  </si>
  <si>
    <r>
      <rPr>
        <sz val="12"/>
        <color theme="1"/>
        <rFont val="標楷體"/>
        <family val="4"/>
        <charset val="136"/>
      </rPr>
      <t>台南市</t>
    </r>
    <phoneticPr fontId="1" type="noConversion"/>
  </si>
  <si>
    <r>
      <rPr>
        <sz val="12"/>
        <color theme="1"/>
        <rFont val="標楷體"/>
        <family val="4"/>
        <charset val="136"/>
      </rPr>
      <t>高雄市</t>
    </r>
    <phoneticPr fontId="1" type="noConversion"/>
  </si>
  <si>
    <r>
      <rPr>
        <sz val="12"/>
        <color theme="1"/>
        <rFont val="標楷體"/>
        <family val="4"/>
        <charset val="136"/>
      </rPr>
      <t>其他地區</t>
    </r>
    <phoneticPr fontId="1" type="noConversion"/>
  </si>
  <si>
    <t>加權平均
貸款成數(%)</t>
    <phoneticPr fontId="1" type="noConversion"/>
  </si>
  <si>
    <r>
      <rPr>
        <sz val="12"/>
        <color theme="1"/>
        <rFont val="標楷體"/>
        <family val="4"/>
        <charset val="136"/>
      </rPr>
      <t>加權平均
貸款利率</t>
    </r>
    <r>
      <rPr>
        <sz val="12"/>
        <color theme="1"/>
        <rFont val="Times New Roman"/>
        <family val="1"/>
      </rPr>
      <t>(%)</t>
    </r>
    <phoneticPr fontId="1" type="noConversion"/>
  </si>
  <si>
    <t>撥款金額
(億元)</t>
    <phoneticPr fontId="1" type="noConversion"/>
  </si>
  <si>
    <t>全國(合計數)</t>
    <phoneticPr fontId="1" type="noConversion"/>
  </si>
  <si>
    <t>覆　核：</t>
  </si>
  <si>
    <t>部門主管：</t>
  </si>
  <si>
    <t>電　話：</t>
  </si>
  <si>
    <t>E-mail：</t>
  </si>
  <si>
    <r>
      <t>製表人</t>
    </r>
    <r>
      <rPr>
        <b/>
        <sz val="14"/>
        <rFont val="標楷體"/>
        <family val="4"/>
        <charset val="136"/>
      </rPr>
      <t>：</t>
    </r>
  </si>
  <si>
    <t>項目
代號</t>
    <phoneticPr fontId="1" type="noConversion"/>
  </si>
  <si>
    <t>001</t>
    <phoneticPr fontId="1" type="noConversion"/>
  </si>
  <si>
    <t>002</t>
    <phoneticPr fontId="1" type="noConversion"/>
  </si>
  <si>
    <t>003</t>
  </si>
  <si>
    <t>004</t>
  </si>
  <si>
    <t>005</t>
  </si>
  <si>
    <t>006</t>
  </si>
  <si>
    <t>007</t>
  </si>
  <si>
    <t>008</t>
  </si>
  <si>
    <t>檢核註記</t>
    <phoneticPr fontId="1" type="noConversion"/>
  </si>
  <si>
    <t>年月</t>
    <phoneticPr fontId="27" type="noConversion"/>
  </si>
  <si>
    <t>編號</t>
    <phoneticPr fontId="27" type="noConversion"/>
  </si>
  <si>
    <t>版次</t>
    <phoneticPr fontId="27" type="noConversion"/>
  </si>
  <si>
    <t>【說明】</t>
    <phoneticPr fontId="1" type="noConversion"/>
  </si>
  <si>
    <r>
      <t>(</t>
    </r>
    <r>
      <rPr>
        <sz val="12"/>
        <rFont val="標楷體"/>
        <family val="4"/>
        <charset val="136"/>
      </rPr>
      <t>一</t>
    </r>
    <r>
      <rPr>
        <sz val="12"/>
        <rFont val="Times New Roman"/>
        <family val="1"/>
      </rPr>
      <t>)</t>
    </r>
    <r>
      <rPr>
        <b/>
        <sz val="12"/>
        <rFont val="標楷體"/>
        <family val="4"/>
        <charset val="136"/>
      </rPr>
      <t>網路申報：透過「中央銀行金融資料網路申報系統」申報</t>
    </r>
    <r>
      <rPr>
        <sz val="12"/>
        <rFont val="標楷體"/>
        <family val="4"/>
        <charset val="136"/>
      </rPr>
      <t>。</t>
    </r>
    <phoneticPr fontId="1" type="noConversion"/>
  </si>
  <si>
    <t>二、報送方式（以網路申報為主，電子郵件傳送為輔）：</t>
    <phoneticPr fontId="1" type="noConversion"/>
  </si>
  <si>
    <t>新承作
撥款金額(億元)</t>
  </si>
  <si>
    <t>B045</t>
    <phoneticPr fontId="1" type="noConversion"/>
  </si>
  <si>
    <t>填報機構：</t>
    <phoneticPr fontId="1" type="noConversion"/>
  </si>
  <si>
    <r>
      <t>110.3.19~110.9.23</t>
    </r>
    <r>
      <rPr>
        <sz val="12"/>
        <color theme="1"/>
        <rFont val="標楷體"/>
        <family val="4"/>
        <charset val="136"/>
      </rPr>
      <t>申請案件</t>
    </r>
    <r>
      <rPr>
        <sz val="12"/>
        <color theme="1"/>
        <rFont val="Times New Roman"/>
        <family val="1"/>
      </rPr>
      <t>(LTV</t>
    </r>
    <r>
      <rPr>
        <sz val="12"/>
        <color theme="1"/>
        <rFont val="標楷體"/>
        <family val="4"/>
        <charset val="136"/>
      </rPr>
      <t>上限</t>
    </r>
    <r>
      <rPr>
        <sz val="12"/>
        <color theme="1"/>
        <rFont val="Times New Roman"/>
        <family val="1"/>
      </rPr>
      <t>5.5</t>
    </r>
    <r>
      <rPr>
        <sz val="12"/>
        <color theme="1"/>
        <rFont val="標楷體"/>
        <family val="4"/>
        <charset val="136"/>
      </rPr>
      <t>成</t>
    </r>
    <r>
      <rPr>
        <sz val="12"/>
        <color theme="1"/>
        <rFont val="Times New Roman"/>
        <family val="1"/>
      </rPr>
      <t>)</t>
    </r>
    <phoneticPr fontId="1" type="noConversion"/>
  </si>
  <si>
    <r>
      <t>B045-</t>
    </r>
    <r>
      <rPr>
        <b/>
        <sz val="18"/>
        <rFont val="標楷體"/>
        <family val="4"/>
        <charset val="136"/>
      </rPr>
      <t>金融機構承作「工業區閒置土地抵押貸款」統計表</t>
    </r>
    <r>
      <rPr>
        <b/>
        <sz val="14"/>
        <rFont val="Times New Roman"/>
        <family val="1"/>
      </rPr>
      <t/>
    </r>
    <phoneticPr fontId="1" type="noConversion"/>
  </si>
  <si>
    <t>新光人壽保險股份有限公司</t>
    <phoneticPr fontId="1" type="noConversion"/>
  </si>
  <si>
    <r>
      <rPr>
        <sz val="14"/>
        <rFont val="標楷體"/>
        <family val="4"/>
        <charset val="136"/>
      </rPr>
      <t>資料期間：</t>
    </r>
  </si>
  <si>
    <t>民國　110　年　12　月</t>
    <phoneticPr fontId="1" type="noConversion"/>
  </si>
  <si>
    <r>
      <t>110.9.24~110.12.16</t>
    </r>
    <r>
      <rPr>
        <sz val="12"/>
        <rFont val="標楷體"/>
        <family val="4"/>
        <charset val="136"/>
      </rPr>
      <t>申請案件</t>
    </r>
    <r>
      <rPr>
        <sz val="12"/>
        <rFont val="Times New Roman"/>
        <family val="1"/>
      </rPr>
      <t>(LTV</t>
    </r>
    <r>
      <rPr>
        <sz val="12"/>
        <rFont val="標楷體"/>
        <family val="4"/>
        <charset val="136"/>
      </rPr>
      <t>上限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成</t>
    </r>
    <r>
      <rPr>
        <sz val="12"/>
        <rFont val="Times New Roman"/>
        <family val="1"/>
      </rPr>
      <t>)</t>
    </r>
    <phoneticPr fontId="1" type="noConversion"/>
  </si>
  <si>
    <r>
      <t>110.12.17</t>
    </r>
    <r>
      <rPr>
        <sz val="12"/>
        <rFont val="標楷體"/>
        <family val="4"/>
        <charset val="136"/>
      </rPr>
      <t>起申請案件</t>
    </r>
    <r>
      <rPr>
        <sz val="12"/>
        <rFont val="Times New Roman"/>
        <family val="1"/>
      </rPr>
      <t>(LTV</t>
    </r>
    <r>
      <rPr>
        <sz val="12"/>
        <rFont val="標楷體"/>
        <family val="4"/>
        <charset val="136"/>
      </rPr>
      <t>上限</t>
    </r>
    <r>
      <rPr>
        <sz val="12"/>
        <rFont val="Times New Roman"/>
        <family val="1"/>
      </rPr>
      <t>4</t>
    </r>
    <r>
      <rPr>
        <sz val="12"/>
        <rFont val="標楷體"/>
        <family val="4"/>
        <charset val="136"/>
      </rPr>
      <t>成</t>
    </r>
    <r>
      <rPr>
        <sz val="12"/>
        <rFont val="Times New Roman"/>
        <family val="1"/>
      </rPr>
      <t>)</t>
    </r>
    <phoneticPr fontId="1" type="noConversion"/>
  </si>
  <si>
    <r>
      <t>(LTV</t>
    </r>
    <r>
      <rPr>
        <sz val="12"/>
        <color theme="1"/>
        <rFont val="標楷體"/>
        <family val="1"/>
        <charset val="136"/>
      </rPr>
      <t>上限</t>
    </r>
    <r>
      <rPr>
        <sz val="12"/>
        <color theme="1"/>
        <rFont val="Times New Roman"/>
        <family val="1"/>
      </rPr>
      <t>5.5</t>
    </r>
    <r>
      <rPr>
        <sz val="12"/>
        <color theme="1"/>
        <rFont val="標楷體"/>
        <family val="1"/>
        <charset val="136"/>
      </rPr>
      <t>成</t>
    </r>
    <r>
      <rPr>
        <sz val="12"/>
        <color theme="1"/>
        <rFont val="Times New Roman"/>
        <family val="1"/>
      </rPr>
      <t>)</t>
    </r>
    <phoneticPr fontId="1" type="noConversion"/>
  </si>
  <si>
    <r>
      <t>(LTV</t>
    </r>
    <r>
      <rPr>
        <sz val="12"/>
        <color theme="1"/>
        <rFont val="標楷體"/>
        <family val="1"/>
        <charset val="136"/>
      </rPr>
      <t>上限</t>
    </r>
    <r>
      <rPr>
        <sz val="12"/>
        <color theme="1"/>
        <rFont val="Times New Roman"/>
        <family val="1"/>
      </rPr>
      <t>5</t>
    </r>
    <r>
      <rPr>
        <sz val="12"/>
        <color theme="1"/>
        <rFont val="標楷體"/>
        <family val="1"/>
        <charset val="136"/>
      </rPr>
      <t>成</t>
    </r>
    <r>
      <rPr>
        <sz val="12"/>
        <color theme="1"/>
        <rFont val="Times New Roman"/>
        <family val="1"/>
      </rPr>
      <t>)</t>
    </r>
    <phoneticPr fontId="1" type="noConversion"/>
  </si>
  <si>
    <r>
      <t>(LTV</t>
    </r>
    <r>
      <rPr>
        <sz val="12"/>
        <color theme="1"/>
        <rFont val="標楷體"/>
        <family val="1"/>
        <charset val="136"/>
      </rPr>
      <t>上限4成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</si>
  <si>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rFont val="標楷體"/>
        <family val="4"/>
        <charset val="136"/>
      </rPr>
      <t>加權平均
貸款利率</t>
    </r>
    <r>
      <rPr>
        <sz val="12"/>
        <rFont val="Times New Roman"/>
        <family val="1"/>
      </rPr>
      <t>(%)</t>
    </r>
    <phoneticPr fontId="1" type="noConversion"/>
  </si>
  <si>
    <r>
      <rPr>
        <sz val="12"/>
        <rFont val="標楷體"/>
        <family val="4"/>
        <charset val="136"/>
      </rPr>
      <t>註：</t>
    </r>
    <r>
      <rPr>
        <sz val="12"/>
        <rFont val="Times New Roman"/>
        <family val="1"/>
      </rPr>
      <t>1.</t>
    </r>
    <r>
      <rPr>
        <sz val="12"/>
        <rFont val="標楷體"/>
        <family val="4"/>
        <charset val="136"/>
      </rPr>
      <t xml:space="preserve">轉貸及舊貸展期資料無須填列。
</t>
    </r>
    <r>
      <rPr>
        <sz val="12"/>
        <rFont val="Times New Roman"/>
        <family val="1"/>
      </rPr>
      <t xml:space="preserve">        2.</t>
    </r>
    <r>
      <rPr>
        <sz val="12"/>
        <rFont val="標楷體"/>
        <family val="4"/>
        <charset val="136"/>
      </rPr>
      <t xml:space="preserve">分次撥款案件，請填寫當次撥款金額及核准額度之貸款條件。
</t>
    </r>
    <r>
      <rPr>
        <sz val="12"/>
        <rFont val="Times New Roman"/>
        <family val="1"/>
      </rPr>
      <t xml:space="preserve">        3.</t>
    </r>
    <r>
      <rPr>
        <sz val="12"/>
        <rFont val="標楷體"/>
        <family val="4"/>
        <charset val="136"/>
      </rPr>
      <t>借款人於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>16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前已向承貸金融機構提出正式之申請書，並經該金融機構錄案辦理之案件，貸款條件得按錄案時之規定辦理；於</t>
    </r>
    <r>
      <rPr>
        <sz val="12"/>
        <rFont val="Times New Roman"/>
        <family val="1"/>
      </rPr>
      <t>110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>12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後之新申請案件，貸款條件
     應按修正規定辦理。</t>
    </r>
    <phoneticPr fontId="1" type="noConversion"/>
  </si>
  <si>
    <t>許慧玉</t>
    <phoneticPr fontId="1" type="noConversion"/>
  </si>
  <si>
    <t>陳政皓</t>
    <phoneticPr fontId="1" type="noConversion"/>
  </si>
  <si>
    <t>02-23895858#7084</t>
    <phoneticPr fontId="1" type="noConversion"/>
  </si>
  <si>
    <t>02-23895858#7090</t>
    <phoneticPr fontId="1" type="noConversion"/>
  </si>
  <si>
    <t>skem8461@skl.com.tw</t>
    <phoneticPr fontId="1" type="noConversion"/>
  </si>
  <si>
    <t>chchen@skl.com.tw</t>
    <phoneticPr fontId="1" type="noConversion"/>
  </si>
  <si>
    <r>
      <rPr>
        <sz val="12"/>
        <rFont val="標楷體"/>
        <family val="4"/>
        <charset val="136"/>
      </rPr>
      <t>一、本統計表</t>
    </r>
    <r>
      <rPr>
        <b/>
        <sz val="12"/>
        <rFont val="標楷體"/>
        <family val="4"/>
        <charset val="136"/>
      </rPr>
      <t>每月填報</t>
    </r>
    <r>
      <rPr>
        <b/>
        <sz val="12"/>
        <rFont val="Times New Roman"/>
        <family val="1"/>
      </rPr>
      <t>1</t>
    </r>
    <r>
      <rPr>
        <b/>
        <sz val="12"/>
        <rFont val="標楷體"/>
        <family val="4"/>
        <charset val="136"/>
      </rPr>
      <t>次</t>
    </r>
    <r>
      <rPr>
        <sz val="12"/>
        <rFont val="標楷體"/>
        <family val="4"/>
        <charset val="136"/>
      </rPr>
      <t>，並於每月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日上午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時前報送上月資料，首次報送日為</t>
    </r>
    <r>
      <rPr>
        <sz val="12"/>
        <rFont val="Times New Roman"/>
        <family val="1"/>
      </rPr>
      <t>111.1.5</t>
    </r>
    <r>
      <rPr>
        <sz val="12"/>
        <rFont val="標楷體"/>
        <family val="4"/>
        <charset val="136"/>
      </rPr>
      <t>，遇假日順延。</t>
    </r>
    <phoneticPr fontId="1" type="noConversion"/>
  </si>
  <si>
    <r>
      <t>(</t>
    </r>
    <r>
      <rPr>
        <sz val="12"/>
        <rFont val="標楷體"/>
        <family val="4"/>
        <charset val="136"/>
      </rPr>
      <t>二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電子郵件信箱：</t>
    </r>
    <r>
      <rPr>
        <b/>
        <sz val="12"/>
        <rFont val="Times New Roman"/>
        <family val="1"/>
      </rPr>
      <t>bankdis1@mail.cbc.gov.tw</t>
    </r>
    <r>
      <rPr>
        <sz val="12"/>
        <rFont val="標楷體"/>
        <family val="4"/>
        <charset val="136"/>
      </rPr>
      <t>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為數字）。</t>
    </r>
    <phoneticPr fontId="1" type="noConversion"/>
  </si>
  <si>
    <r>
      <rPr>
        <sz val="12"/>
        <rFont val="標楷體"/>
        <family val="4"/>
        <charset val="136"/>
      </rPr>
      <t>三、本行窗口：胡宗寶先生</t>
    </r>
    <r>
      <rPr>
        <sz val="12"/>
        <rFont val="Times New Roman"/>
        <family val="1"/>
      </rPr>
      <t>(02-23571367)</t>
    </r>
    <r>
      <rPr>
        <sz val="12"/>
        <rFont val="標楷體"/>
        <family val="4"/>
        <charset val="136"/>
      </rPr>
      <t>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</si>
</sst>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&quot;$&quot;* #,##0.00_);_(&quot;$&quot;* \(#,##0.00\);_(&quot;$&quot;* &quot;-&quot;??_);_(@_)"/>
    <numFmt numFmtId="177" formatCode="#,##0.00_ "/>
  </numFmts>
  <fonts count="3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sz val="10"/>
      <color rgb="FF000000"/>
      <name val="Arial"/>
      <family val="2"/>
    </font>
    <font>
      <sz val="12"/>
      <name val="新細明體"/>
      <family val="1"/>
      <charset val="136"/>
    </font>
    <font>
      <sz val="14"/>
      <name val="標楷體"/>
      <family val="4"/>
      <charset val="136"/>
    </font>
    <font>
      <b/>
      <sz val="14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0"/>
      <name val="Arial"/>
      <family val="2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color rgb="FFFF0000"/>
      <name val="Times New Roman"/>
      <family val="1"/>
    </font>
    <font>
      <b/>
      <sz val="14"/>
      <color rgb="FFFF0000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b/>
      <sz val="14"/>
      <name val="Times New Roman"/>
      <family val="1"/>
    </font>
    <font>
      <sz val="14"/>
      <color theme="3" tint="-0.499984740745262"/>
      <name val="Times New Roman"/>
      <family val="1"/>
    </font>
    <font>
      <b/>
      <sz val="18"/>
      <name val="Times New Roman"/>
      <family val="1"/>
    </font>
    <font>
      <b/>
      <sz val="18"/>
      <name val="標楷體"/>
      <family val="4"/>
      <charset val="136"/>
    </font>
    <font>
      <sz val="14"/>
      <name val="細明體"/>
      <family val="3"/>
      <charset val="136"/>
    </font>
    <font>
      <sz val="14"/>
      <name val="Times New Roman"/>
      <family val="1"/>
    </font>
    <font>
      <sz val="12"/>
      <color theme="1"/>
      <name val="標楷體"/>
      <family val="1"/>
      <charset val="136"/>
    </font>
  </fonts>
  <fills count="3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44"/>
      </left>
      <right/>
      <top/>
      <bottom/>
      <diagonal/>
    </border>
  </borders>
  <cellStyleXfs count="49">
    <xf numFmtId="0" fontId="0" fillId="0" borderId="0">
      <alignment vertical="center"/>
    </xf>
    <xf numFmtId="0" fontId="4" fillId="0" borderId="0" applyNumberFormat="0" applyBorder="0" applyProtection="0"/>
    <xf numFmtId="0" fontId="5" fillId="0" borderId="0"/>
    <xf numFmtId="0" fontId="5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8" borderId="2" applyNumberFormat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19" borderId="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/>
    <xf numFmtId="0" fontId="21" fillId="8" borderId="2" applyNumberFormat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23" fillId="24" borderId="9" applyNumberForma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/>
    <xf numFmtId="176" fontId="5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9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47" applyFont="1" applyAlignment="1">
      <alignment horizontal="center" vertical="center"/>
    </xf>
    <xf numFmtId="49" fontId="26" fillId="0" borderId="0" xfId="47" applyNumberFormat="1" applyFont="1" applyAlignment="1">
      <alignment horizontal="center" vertical="center"/>
    </xf>
    <xf numFmtId="0" fontId="27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37" fillId="0" borderId="0" xfId="0" applyFont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>
      <alignment vertical="center"/>
    </xf>
    <xf numFmtId="49" fontId="3" fillId="0" borderId="10" xfId="0" applyNumberFormat="1" applyFont="1" applyBorder="1" applyAlignment="1">
      <alignment horizontal="center" vertical="center"/>
    </xf>
    <xf numFmtId="177" fontId="27" fillId="25" borderId="10" xfId="0" applyNumberFormat="1" applyFont="1" applyFill="1" applyBorder="1" applyProtection="1">
      <alignment vertical="center"/>
      <protection locked="0"/>
    </xf>
    <xf numFmtId="0" fontId="28" fillId="0" borderId="10" xfId="0" applyFont="1" applyBorder="1" applyAlignment="1">
      <alignment horizontal="left" vertical="top" wrapText="1"/>
    </xf>
    <xf numFmtId="0" fontId="28" fillId="0" borderId="0" xfId="0" applyFont="1" applyAlignment="1">
      <alignment vertical="top" wrapText="1"/>
    </xf>
    <xf numFmtId="0" fontId="3" fillId="30" borderId="0" xfId="0" applyFont="1" applyFill="1">
      <alignment vertical="center"/>
    </xf>
    <xf numFmtId="0" fontId="3" fillId="26" borderId="0" xfId="0" applyFont="1" applyFill="1">
      <alignment vertical="center"/>
    </xf>
    <xf numFmtId="0" fontId="3" fillId="31" borderId="0" xfId="0" applyFont="1" applyFill="1">
      <alignment vertical="center"/>
    </xf>
    <xf numFmtId="0" fontId="3" fillId="27" borderId="0" xfId="0" applyFont="1" applyFill="1">
      <alignment vertical="center"/>
    </xf>
    <xf numFmtId="0" fontId="2" fillId="0" borderId="10" xfId="0" applyFont="1" applyBorder="1">
      <alignment vertical="center"/>
    </xf>
    <xf numFmtId="177" fontId="33" fillId="29" borderId="13" xfId="0" applyNumberFormat="1" applyFont="1" applyFill="1" applyBorder="1" applyAlignment="1">
      <alignment horizontal="right" vertical="center"/>
    </xf>
    <xf numFmtId="177" fontId="33" fillId="29" borderId="12" xfId="0" applyNumberFormat="1" applyFont="1" applyFill="1" applyBorder="1" applyAlignment="1">
      <alignment horizontal="right" vertical="center"/>
    </xf>
    <xf numFmtId="177" fontId="33" fillId="29" borderId="10" xfId="0" applyNumberFormat="1" applyFont="1" applyFill="1" applyBorder="1" applyAlignment="1">
      <alignment horizontal="right" vertical="center"/>
    </xf>
    <xf numFmtId="177" fontId="37" fillId="29" borderId="10" xfId="0" applyNumberFormat="1" applyFont="1" applyFill="1" applyBorder="1" applyAlignment="1">
      <alignment horizontal="right" vertical="center"/>
    </xf>
    <xf numFmtId="0" fontId="27" fillId="28" borderId="0" xfId="0" applyFont="1" applyFill="1">
      <alignment vertical="center"/>
    </xf>
    <xf numFmtId="0" fontId="27" fillId="32" borderId="0" xfId="0" applyFont="1" applyFill="1" applyAlignment="1">
      <alignment horizontal="center" vertical="center" wrapText="1"/>
    </xf>
    <xf numFmtId="0" fontId="6" fillId="0" borderId="0" xfId="2" applyFont="1" applyAlignment="1">
      <alignment horizontal="right"/>
    </xf>
    <xf numFmtId="0" fontId="26" fillId="0" borderId="0" xfId="0" applyFont="1">
      <alignment vertical="center"/>
    </xf>
    <xf numFmtId="177" fontId="27" fillId="0" borderId="10" xfId="0" applyNumberFormat="1" applyFont="1" applyBorder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36" fillId="25" borderId="0" xfId="0" applyFont="1" applyFill="1" applyAlignment="1" applyProtection="1">
      <alignment horizontal="center" vertical="center"/>
      <protection locked="0"/>
    </xf>
    <xf numFmtId="0" fontId="37" fillId="25" borderId="0" xfId="0" applyFont="1" applyFill="1" applyAlignment="1" applyProtection="1">
      <alignment horizontal="center" vertical="center"/>
      <protection locked="0"/>
    </xf>
    <xf numFmtId="0" fontId="3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4" fillId="25" borderId="0" xfId="0" applyFont="1" applyFill="1" applyAlignment="1" applyProtection="1">
      <alignment horizontal="center" vertical="center"/>
      <protection locked="0"/>
    </xf>
    <xf numFmtId="0" fontId="27" fillId="0" borderId="11" xfId="0" applyFont="1" applyBorder="1" applyAlignment="1">
      <alignment horizontal="left" vertical="center" wrapText="1"/>
    </xf>
    <xf numFmtId="49" fontId="6" fillId="2" borderId="14" xfId="2" applyNumberFormat="1" applyFont="1" applyFill="1" applyBorder="1" applyAlignment="1" applyProtection="1">
      <alignment horizontal="center"/>
      <protection locked="0"/>
    </xf>
    <xf numFmtId="49" fontId="6" fillId="2" borderId="0" xfId="2" applyNumberFormat="1" applyFont="1" applyFill="1" applyAlignment="1" applyProtection="1">
      <alignment horizontal="center"/>
      <protection locked="0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/>
    </xf>
    <xf numFmtId="0" fontId="6" fillId="25" borderId="0" xfId="0" applyFont="1" applyFill="1" applyAlignment="1" applyProtection="1">
      <alignment horizontal="center" vertical="center"/>
      <protection locked="0"/>
    </xf>
    <xf numFmtId="0" fontId="36" fillId="0" borderId="0" xfId="0" applyFont="1" applyFill="1" applyAlignment="1" applyProtection="1">
      <alignment horizontal="center" vertical="center"/>
      <protection locked="0"/>
    </xf>
    <xf numFmtId="0" fontId="37" fillId="0" borderId="0" xfId="0" applyFont="1" applyFill="1" applyAlignment="1" applyProtection="1">
      <alignment horizontal="center" vertical="center"/>
      <protection locked="0"/>
    </xf>
  </cellXfs>
  <cellStyles count="49">
    <cellStyle name="20% - 輔色1 2" xfId="4" xr:uid="{00000000-0005-0000-0000-000000000000}"/>
    <cellStyle name="20% - 輔色2 2" xfId="5" xr:uid="{00000000-0005-0000-0000-000001000000}"/>
    <cellStyle name="20% - 輔色3 2" xfId="6" xr:uid="{00000000-0005-0000-0000-000002000000}"/>
    <cellStyle name="20% - 輔色4 2" xfId="7" xr:uid="{00000000-0005-0000-0000-000003000000}"/>
    <cellStyle name="20% - 輔色5 2" xfId="8" xr:uid="{00000000-0005-0000-0000-000004000000}"/>
    <cellStyle name="20% - 輔色6 2" xfId="9" xr:uid="{00000000-0005-0000-0000-000005000000}"/>
    <cellStyle name="40% - 輔色1 2" xfId="10" xr:uid="{00000000-0005-0000-0000-000006000000}"/>
    <cellStyle name="40% - 輔色2 2" xfId="11" xr:uid="{00000000-0005-0000-0000-000007000000}"/>
    <cellStyle name="40% - 輔色3 2" xfId="12" xr:uid="{00000000-0005-0000-0000-000008000000}"/>
    <cellStyle name="40% - 輔色4 2" xfId="13" xr:uid="{00000000-0005-0000-0000-000009000000}"/>
    <cellStyle name="40% - 輔色5 2" xfId="14" xr:uid="{00000000-0005-0000-0000-00000A000000}"/>
    <cellStyle name="40% - 輔色6 2" xfId="15" xr:uid="{00000000-0005-0000-0000-00000B000000}"/>
    <cellStyle name="60% - 輔色1 2" xfId="16" xr:uid="{00000000-0005-0000-0000-00000C000000}"/>
    <cellStyle name="60% - 輔色2 2" xfId="17" xr:uid="{00000000-0005-0000-0000-00000D000000}"/>
    <cellStyle name="60% - 輔色3 2" xfId="18" xr:uid="{00000000-0005-0000-0000-00000E000000}"/>
    <cellStyle name="60% - 輔色4 2" xfId="19" xr:uid="{00000000-0005-0000-0000-00000F000000}"/>
    <cellStyle name="60% - 輔色5 2" xfId="20" xr:uid="{00000000-0005-0000-0000-000010000000}"/>
    <cellStyle name="60% - 輔色6 2" xfId="21" xr:uid="{00000000-0005-0000-0000-000011000000}"/>
    <cellStyle name="一般" xfId="0" builtinId="0"/>
    <cellStyle name="一般 2" xfId="3" xr:uid="{00000000-0005-0000-0000-000013000000}"/>
    <cellStyle name="一般 3" xfId="1" xr:uid="{00000000-0005-0000-0000-000014000000}"/>
    <cellStyle name="一般_(B010)金融機構承作土地抵押貸款統計表" xfId="2" xr:uid="{00000000-0005-0000-0000-000015000000}"/>
    <cellStyle name="一般_FOA001D" xfId="47" xr:uid="{00000000-0005-0000-0000-000016000000}"/>
    <cellStyle name="中等 2" xfId="22" xr:uid="{00000000-0005-0000-0000-000017000000}"/>
    <cellStyle name="合計 2" xfId="23" xr:uid="{00000000-0005-0000-0000-000018000000}"/>
    <cellStyle name="好 2" xfId="24" xr:uid="{00000000-0005-0000-0000-000019000000}"/>
    <cellStyle name="計算方式 2" xfId="25" xr:uid="{00000000-0005-0000-0000-00001A000000}"/>
    <cellStyle name="貨幣 2" xfId="26" xr:uid="{00000000-0005-0000-0000-00001B000000}"/>
    <cellStyle name="貨幣 2 2" xfId="48" xr:uid="{00000000-0005-0000-0000-00001C000000}"/>
    <cellStyle name="連結的儲存格 2" xfId="27" xr:uid="{00000000-0005-0000-0000-00001D000000}"/>
    <cellStyle name="備註 2" xfId="28" xr:uid="{00000000-0005-0000-0000-00001E000000}"/>
    <cellStyle name="說明文字 2" xfId="29" xr:uid="{00000000-0005-0000-0000-00001F000000}"/>
    <cellStyle name="輔色1 2" xfId="30" xr:uid="{00000000-0005-0000-0000-000020000000}"/>
    <cellStyle name="輔色2 2" xfId="31" xr:uid="{00000000-0005-0000-0000-000021000000}"/>
    <cellStyle name="輔色3 2" xfId="32" xr:uid="{00000000-0005-0000-0000-000022000000}"/>
    <cellStyle name="輔色4 2" xfId="33" xr:uid="{00000000-0005-0000-0000-000023000000}"/>
    <cellStyle name="輔色5 2" xfId="34" xr:uid="{00000000-0005-0000-0000-000024000000}"/>
    <cellStyle name="輔色6 2" xfId="35" xr:uid="{00000000-0005-0000-0000-000025000000}"/>
    <cellStyle name="標題 1 2" xfId="37" xr:uid="{00000000-0005-0000-0000-000026000000}"/>
    <cellStyle name="標題 2 2" xfId="38" xr:uid="{00000000-0005-0000-0000-000027000000}"/>
    <cellStyle name="標題 3 2" xfId="39" xr:uid="{00000000-0005-0000-0000-000028000000}"/>
    <cellStyle name="標題 4 2" xfId="40" xr:uid="{00000000-0005-0000-0000-000029000000}"/>
    <cellStyle name="標題 5" xfId="36" xr:uid="{00000000-0005-0000-0000-00002A000000}"/>
    <cellStyle name="樣式 1" xfId="41" xr:uid="{00000000-0005-0000-0000-00002B000000}"/>
    <cellStyle name="輸入 2" xfId="42" xr:uid="{00000000-0005-0000-0000-00002C000000}"/>
    <cellStyle name="輸出 2" xfId="43" xr:uid="{00000000-0005-0000-0000-00002D000000}"/>
    <cellStyle name="檢查儲存格 2" xfId="44" xr:uid="{00000000-0005-0000-0000-00002E000000}"/>
    <cellStyle name="壞 2" xfId="45" xr:uid="{00000000-0005-0000-0000-00002F000000}"/>
    <cellStyle name="警告文字 2" xfId="46" xr:uid="{00000000-0005-0000-0000-000030000000}"/>
  </cellStyles>
  <dxfs count="0"/>
  <tableStyles count="0" defaultTableStyle="TableStyleMedium2" defaultPivotStyle="PivotStyleLight16"/>
  <colors>
    <mruColors>
      <color rgb="FFCCFFFF"/>
      <color rgb="FFFFFF99"/>
      <color rgb="FF0000FF"/>
      <color rgb="FFFDE9D9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3CA31-AC5C-4D8D-92CF-F066175E3483}">
  <dimension ref="A1:BM25"/>
  <sheetViews>
    <sheetView tabSelected="1" zoomScale="70" zoomScaleNormal="70" workbookViewId="0">
      <selection activeCell="J3" sqref="J3"/>
    </sheetView>
  </sheetViews>
  <sheetFormatPr defaultColWidth="8.90625" defaultRowHeight="15.5"/>
  <cols>
    <col min="1" max="1" width="14.81640625" style="2" customWidth="1"/>
    <col min="2" max="2" width="10.90625" style="2" customWidth="1"/>
    <col min="3" max="3" width="16.81640625" style="2" customWidth="1"/>
    <col min="4" max="5" width="15.6328125" style="2" customWidth="1"/>
    <col min="6" max="6" width="16.81640625" style="2" customWidth="1"/>
    <col min="7" max="11" width="15.6328125" style="2" customWidth="1"/>
    <col min="12" max="12" width="50.6328125" style="2" customWidth="1"/>
    <col min="13" max="13" width="4" style="2" customWidth="1"/>
    <col min="14" max="65" width="8.90625" style="2" hidden="1" customWidth="1"/>
    <col min="66" max="16384" width="8.90625" style="2"/>
  </cols>
  <sheetData>
    <row r="1" spans="1:62" ht="25">
      <c r="A1" s="1" t="str">
        <f>IF(COUNTBLANK(L7:L14)=8,"","本表有誤")</f>
        <v/>
      </c>
      <c r="B1" s="43" t="s">
        <v>37</v>
      </c>
      <c r="C1" s="43"/>
      <c r="D1" s="43"/>
      <c r="E1" s="43"/>
      <c r="F1" s="43"/>
      <c r="G1" s="43"/>
      <c r="H1" s="43"/>
      <c r="I1" s="43"/>
      <c r="J1" s="43"/>
      <c r="K1" s="43"/>
      <c r="L1" s="43"/>
      <c r="BA1" s="3" t="str">
        <f>SUBSTITUTE(SUBSTITUTE(F3," ",""),"　","")</f>
        <v/>
      </c>
      <c r="BB1" s="3" t="e">
        <f>LEFT(BA1,FIND("月",BA1,1))</f>
        <v>#VALUE!</v>
      </c>
      <c r="BC1" s="4" t="e">
        <f>MID(BA1,FIND("民國",BA1,1)+2,FIND("年",BA1,1)-FIND("民國",BA1,1)-2)</f>
        <v>#VALUE!</v>
      </c>
      <c r="BD1" s="4" t="e">
        <f>MID(BA1,FIND("年",BA1,1)+1,FIND("月",BA1,1)-FIND("年",BA1,1)-1)</f>
        <v>#VALUE!</v>
      </c>
      <c r="BE1" s="4" t="e">
        <f>(BC1+1911) &amp; RIGHT("0" &amp; BD1,2)</f>
        <v>#VALUE!</v>
      </c>
      <c r="BF1" s="3" t="s">
        <v>27</v>
      </c>
      <c r="BG1" s="5" t="s">
        <v>34</v>
      </c>
      <c r="BH1" s="3" t="s">
        <v>28</v>
      </c>
      <c r="BI1" s="4">
        <v>4</v>
      </c>
      <c r="BJ1" s="3" t="s">
        <v>29</v>
      </c>
    </row>
    <row r="2" spans="1:62" s="6" customFormat="1" ht="19.5">
      <c r="E2" s="7" t="s">
        <v>35</v>
      </c>
      <c r="F2" s="51"/>
      <c r="G2" s="52"/>
      <c r="H2" s="52"/>
    </row>
    <row r="3" spans="1:62" s="6" customFormat="1" ht="19.5">
      <c r="E3" s="8" t="s">
        <v>39</v>
      </c>
      <c r="F3" s="38"/>
      <c r="G3" s="38"/>
      <c r="H3" s="38"/>
    </row>
    <row r="5" spans="1:62" ht="17">
      <c r="A5" s="47" t="s">
        <v>0</v>
      </c>
      <c r="B5" s="48" t="s">
        <v>17</v>
      </c>
      <c r="C5" s="42" t="s">
        <v>36</v>
      </c>
      <c r="D5" s="42"/>
      <c r="E5" s="42"/>
      <c r="F5" s="49" t="s">
        <v>41</v>
      </c>
      <c r="G5" s="49"/>
      <c r="H5" s="49"/>
      <c r="I5" s="49" t="s">
        <v>42</v>
      </c>
      <c r="J5" s="49"/>
      <c r="K5" s="49"/>
      <c r="L5" s="11"/>
      <c r="N5" s="41" t="s">
        <v>43</v>
      </c>
      <c r="O5" s="42"/>
      <c r="P5" s="42"/>
      <c r="Q5" s="42" t="s">
        <v>44</v>
      </c>
      <c r="R5" s="42"/>
      <c r="S5" s="42"/>
      <c r="T5" s="42" t="s">
        <v>45</v>
      </c>
      <c r="U5" s="42"/>
      <c r="V5" s="42"/>
      <c r="X5" s="42" t="s">
        <v>43</v>
      </c>
      <c r="Y5" s="42"/>
      <c r="Z5" s="42"/>
      <c r="AA5" s="42" t="s">
        <v>44</v>
      </c>
      <c r="AB5" s="42"/>
      <c r="AC5" s="42"/>
      <c r="AD5" s="42" t="s">
        <v>45</v>
      </c>
      <c r="AE5" s="42"/>
      <c r="AF5" s="42"/>
    </row>
    <row r="6" spans="1:62" s="18" customFormat="1" ht="68">
      <c r="A6" s="47"/>
      <c r="B6" s="48"/>
      <c r="C6" s="10" t="s">
        <v>33</v>
      </c>
      <c r="D6" s="12" t="s">
        <v>8</v>
      </c>
      <c r="E6" s="13" t="s">
        <v>9</v>
      </c>
      <c r="F6" s="10" t="s">
        <v>33</v>
      </c>
      <c r="G6" s="10" t="s">
        <v>8</v>
      </c>
      <c r="H6" s="13" t="s">
        <v>9</v>
      </c>
      <c r="I6" s="14" t="s">
        <v>33</v>
      </c>
      <c r="J6" s="14" t="s">
        <v>8</v>
      </c>
      <c r="K6" s="15" t="s">
        <v>46</v>
      </c>
      <c r="L6" s="9" t="s">
        <v>26</v>
      </c>
      <c r="M6" s="16"/>
      <c r="N6" s="17" t="s">
        <v>10</v>
      </c>
      <c r="O6" s="10" t="s">
        <v>8</v>
      </c>
      <c r="P6" s="13" t="s">
        <v>9</v>
      </c>
      <c r="Q6" s="10" t="s">
        <v>10</v>
      </c>
      <c r="R6" s="10" t="s">
        <v>8</v>
      </c>
      <c r="S6" s="13" t="s">
        <v>9</v>
      </c>
      <c r="T6" s="10" t="s">
        <v>10</v>
      </c>
      <c r="U6" s="10" t="s">
        <v>8</v>
      </c>
      <c r="V6" s="13" t="s">
        <v>9</v>
      </c>
      <c r="X6" s="10" t="s">
        <v>10</v>
      </c>
      <c r="Y6" s="10" t="s">
        <v>8</v>
      </c>
      <c r="Z6" s="13" t="s">
        <v>9</v>
      </c>
      <c r="AA6" s="10" t="s">
        <v>10</v>
      </c>
      <c r="AB6" s="10" t="s">
        <v>8</v>
      </c>
      <c r="AC6" s="13" t="s">
        <v>9</v>
      </c>
      <c r="AD6" s="10" t="s">
        <v>10</v>
      </c>
      <c r="AE6" s="10" t="s">
        <v>8</v>
      </c>
      <c r="AF6" s="13" t="s">
        <v>9</v>
      </c>
    </row>
    <row r="7" spans="1:62" ht="27.9" customHeight="1">
      <c r="A7" s="19" t="s">
        <v>1</v>
      </c>
      <c r="B7" s="20" t="s">
        <v>18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22" t="str">
        <f>N7&amp;O7&amp;P7&amp;Q7&amp;R7&amp;S7&amp;T7&amp;U7&amp;V7&amp;Y7&amp;AB7&amp;AE7</f>
        <v/>
      </c>
      <c r="M7" s="23"/>
      <c r="N7" s="24" t="str">
        <f>IF(C7="","",IF(OR(C7&lt;0,C7&gt;99999999.99),"109.12.8~110.9.23申請案件[撥款金額]須為小於9位之正數,",IF(C7&lt;&gt;ROUND(C7,2),"109.12.8~110.9.23申請案件[撥款金額]須四捨五入至小數下2位,","")))</f>
        <v/>
      </c>
      <c r="O7" s="24" t="str">
        <f>IF(D7="","",IF(D7&gt;99.99,"109.12.8~110.9.23申請案件[加權平均貸款成數]整數位數須小於3位數,",IF(D7&lt;&gt;ROUND(D7,2),"109.12.8~110.9.23申請案件[加權平均貸款成數]小數位數至多為2位,","")))</f>
        <v/>
      </c>
      <c r="P7" s="24" t="str">
        <f>IF(E7="","",IF(E7&gt;99.99,"109.12.8~110.9.23申請案件[加權平均貸款利率]整數位數須小於3位數,",IF(E7&lt;&gt;ROUND(E7,2),"109.12.8~110.9.23申請案件[加權平均貸款利率]小數位數至多為2位,","")))</f>
        <v/>
      </c>
      <c r="Q7" s="25" t="str">
        <f>IF(F7="","",IF(OR(F7&lt;0,F7&gt;99999999.99),"110.9.24~110.12.16申請案件[撥款金額]須為小於9位之正數,",IF(F7&lt;&gt;ROUND(F7,2),"110.9.24~110.12.16申請案件[撥款金額]須四捨五入至小數下2位,","")))</f>
        <v/>
      </c>
      <c r="R7" s="25" t="str">
        <f>IF(G7="","",IF(G7&gt;99.99,"110.9.24~110.12.16申請案件[加權平均貸款成數]整數位數須小於3位數,",IF(G7&lt;&gt;ROUND(G7,2),"110.9.24~110.12.16申請案件[加權平均貸款成數]小數位數至多為2位,","")))</f>
        <v/>
      </c>
      <c r="S7" s="25" t="str">
        <f>IF(H7="","",IF(H7&gt;99.99,"110.9.24~110.12.16申請案件[加權平均貸款利率]整數位數須小於3位數,",IF(H7&lt;&gt;ROUND(H7,2),"110.9.24~110.12.16申請案件[加權平均貸款利率]小數位數至多為2位,","")))</f>
        <v/>
      </c>
      <c r="T7" s="26" t="str">
        <f>IF(I7="","",IF(OR(I7&lt;0,I7&gt;99999999.99),"110.12.17起申請案件[撥款金額]須為小於9位之正數,",IF(I7&lt;&gt;ROUND(I7,2),"110.12.17起申請案件[撥款金額]須四捨五入至小數下2位,","")))</f>
        <v/>
      </c>
      <c r="U7" s="26" t="str">
        <f>IF(J7="","",IF(J7&gt;99.99,"110.12.17起申請案件[加權平均貸款成數]整數位數須小於3位數,",IF(J7&lt;&gt;ROUND(J7,2),"110.12.17起申請案件[加權平均貸款成數]小數位數至多為2位,","")))</f>
        <v/>
      </c>
      <c r="V7" s="26" t="str">
        <f>IF(K7="","",IF(K7&gt;99.99,"110.12.17起申請案件[加權平均貸款利率]整數位數須小於3位數,",IF(K7&lt;&gt;ROUND(K7,2),"110.12.17起申請案件[加權平均貸款利率]小數位數至多為2位,","")))</f>
        <v/>
      </c>
      <c r="Y7" s="27" t="str">
        <f>IF(O7="",IF(D7&gt;55,"109.12.8~110.9.23申請案件加權平均貸款成數最高為5.5成,",""),"")</f>
        <v/>
      </c>
      <c r="AB7" s="27" t="str">
        <f>IF(R7="",IF(G7&gt;50,"110.9.24~110.12.16申請案件加權平均貸款成數最高為5成,",""),"")</f>
        <v/>
      </c>
      <c r="AE7" s="27" t="str">
        <f>IF(U7="",IF(J7&gt;40,"110.12.17起申請案件加權平均貸款成數最高為4成,",""),"")</f>
        <v/>
      </c>
    </row>
    <row r="8" spans="1:62" ht="27.9" customHeight="1">
      <c r="A8" s="19" t="s">
        <v>2</v>
      </c>
      <c r="B8" s="20" t="s">
        <v>19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22" t="str">
        <f t="shared" ref="L8:L14" si="0">N8&amp;O8&amp;P8&amp;Q8&amp;R8&amp;S8&amp;T8&amp;U8&amp;V8&amp;Y8&amp;AB8&amp;AE8</f>
        <v/>
      </c>
      <c r="M8" s="23"/>
      <c r="N8" s="24" t="str">
        <f t="shared" ref="N8:N14" si="1">IF(C8="","",IF(OR(C8&lt;0,C8&gt;99999999.99),"109.12.8~110.9.23申請案件[撥款金額]須為小於9位之正數,",IF(C8&lt;&gt;ROUND(C8,2),"109.12.8~110.9.23申請案件[撥款金額]須四捨五入至小數下2位,","")))</f>
        <v/>
      </c>
      <c r="O8" s="24" t="str">
        <f t="shared" ref="O8:O14" si="2">IF(D8="","",IF(D8&gt;99.99,"109.12.8~110.9.23申請案件[加權平均貸款成數]整數位數須小於3位數,",IF(D8&lt;&gt;ROUND(D8,2),"109.12.8~110.9.23申請案件[加權平均貸款成數]小數位數至多為2位,","")))</f>
        <v/>
      </c>
      <c r="P8" s="24" t="str">
        <f t="shared" ref="P8:P14" si="3">IF(E8="","",IF(E8&gt;99.99,"109.12.8~110.9.23申請案件[加權平均貸款利率]整數位數須小於3位數,",IF(E8&lt;&gt;ROUND(E8,2),"109.12.8~110.9.23申請案件[加權平均貸款利率]小數位數至多為2位,","")))</f>
        <v/>
      </c>
      <c r="Q8" s="25" t="str">
        <f t="shared" ref="Q8:Q14" si="4">IF(F8="","",IF(OR(F8&lt;0,F8&gt;99999999.99),"110.9.24~110.12.16申請案件[撥款金額]須為小於9位之正數,",IF(F8&lt;&gt;ROUND(F8,2),"110.9.24~110.12.16申請案件[撥款金額]須四捨五入至小數下2位,","")))</f>
        <v/>
      </c>
      <c r="R8" s="25" t="str">
        <f t="shared" ref="R8:R14" si="5">IF(G8="","",IF(G8&gt;99.99,"110.9.24~110.12.16申請案件[加權平均貸款成數]整數位數須小於3位數,",IF(G8&lt;&gt;ROUND(G8,2),"110.9.24~110.12.16申請案件[加權平均貸款成數]小數位數至多為2位,","")))</f>
        <v/>
      </c>
      <c r="S8" s="25" t="str">
        <f t="shared" ref="S8:S14" si="6">IF(H8="","",IF(H8&gt;99.99,"110.9.24~110.12.16申請案件[加權平均貸款利率]整數位數須小於3位數,",IF(H8&lt;&gt;ROUND(H8,2),"110.9.24~110.12.16申請案件[加權平均貸款利率]小數位數至多為2位,","")))</f>
        <v/>
      </c>
      <c r="T8" s="26" t="str">
        <f t="shared" ref="T8:T14" si="7">IF(I8="","",IF(OR(I8&lt;0,I8&gt;99999999.99),"110.12.17起申請案件[撥款金額]須為小於9位之正數,",IF(I8&lt;&gt;ROUND(I8,2),"110.12.17起申請案件[撥款金額]須四捨五入至小數下2位,","")))</f>
        <v/>
      </c>
      <c r="U8" s="26" t="str">
        <f t="shared" ref="U8:U14" si="8">IF(J8="","",IF(J8&gt;99.99,"110.12.17起申請案件[加權平均貸款成數]整數位數須小於3位數,",IF(J8&lt;&gt;ROUND(J8,2),"110.12.17起申請案件[加權平均貸款成數]小數位數至多為2位,","")))</f>
        <v/>
      </c>
      <c r="V8" s="26" t="str">
        <f t="shared" ref="V8:V14" si="9">IF(K8="","",IF(K8&gt;99.99,"110.12.17起申請案件[加權平均貸款利率]整數位數須小於3位數,",IF(K8&lt;&gt;ROUND(K8,2),"110.12.17起申請案件[加權平均貸款利率]小數位數至多為2位,","")))</f>
        <v/>
      </c>
      <c r="Y8" s="27" t="str">
        <f t="shared" ref="Y8:Y13" si="10">IF(O8="",IF(D8&gt;55,"109.12.8~110.9.23申請案件加權平均貸款成數最高為5.5成,",""),"")</f>
        <v/>
      </c>
      <c r="AB8" s="27" t="str">
        <f t="shared" ref="AB8:AB13" si="11">IF(R8="",IF(G8&gt;50,"110.9.24~110.12.16申請案件加權平均貸款成數最高為5成,",""),"")</f>
        <v/>
      </c>
      <c r="AE8" s="27" t="str">
        <f t="shared" ref="AE8:AE13" si="12">IF(U8="",IF(J8&gt;40,"110.12.17起申請案件加權平均貸款成數最高為4成,",""),"")</f>
        <v/>
      </c>
    </row>
    <row r="9" spans="1:62" ht="27.9" customHeight="1">
      <c r="A9" s="19" t="s">
        <v>3</v>
      </c>
      <c r="B9" s="20" t="s">
        <v>20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22" t="str">
        <f t="shared" si="0"/>
        <v/>
      </c>
      <c r="M9" s="23"/>
      <c r="N9" s="24" t="str">
        <f t="shared" si="1"/>
        <v/>
      </c>
      <c r="O9" s="24" t="str">
        <f t="shared" si="2"/>
        <v/>
      </c>
      <c r="P9" s="24" t="str">
        <f t="shared" si="3"/>
        <v/>
      </c>
      <c r="Q9" s="25" t="str">
        <f t="shared" si="4"/>
        <v/>
      </c>
      <c r="R9" s="25" t="str">
        <f t="shared" si="5"/>
        <v/>
      </c>
      <c r="S9" s="25" t="str">
        <f t="shared" si="6"/>
        <v/>
      </c>
      <c r="T9" s="26" t="str">
        <f t="shared" si="7"/>
        <v/>
      </c>
      <c r="U9" s="26" t="str">
        <f t="shared" si="8"/>
        <v/>
      </c>
      <c r="V9" s="26" t="str">
        <f t="shared" si="9"/>
        <v/>
      </c>
      <c r="Y9" s="27" t="str">
        <f t="shared" si="10"/>
        <v/>
      </c>
      <c r="AB9" s="27" t="str">
        <f t="shared" si="11"/>
        <v/>
      </c>
      <c r="AE9" s="27" t="str">
        <f t="shared" si="12"/>
        <v/>
      </c>
    </row>
    <row r="10" spans="1:62" ht="27.9" customHeight="1">
      <c r="A10" s="19" t="s">
        <v>4</v>
      </c>
      <c r="B10" s="20" t="s">
        <v>21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22" t="str">
        <f t="shared" si="0"/>
        <v/>
      </c>
      <c r="M10" s="23"/>
      <c r="N10" s="24" t="str">
        <f t="shared" si="1"/>
        <v/>
      </c>
      <c r="O10" s="24" t="str">
        <f t="shared" si="2"/>
        <v/>
      </c>
      <c r="P10" s="24" t="str">
        <f t="shared" si="3"/>
        <v/>
      </c>
      <c r="Q10" s="25" t="str">
        <f t="shared" si="4"/>
        <v/>
      </c>
      <c r="R10" s="25" t="str">
        <f t="shared" si="5"/>
        <v/>
      </c>
      <c r="S10" s="25" t="str">
        <f t="shared" si="6"/>
        <v/>
      </c>
      <c r="T10" s="26" t="str">
        <f t="shared" si="7"/>
        <v/>
      </c>
      <c r="U10" s="26" t="str">
        <f t="shared" si="8"/>
        <v/>
      </c>
      <c r="V10" s="26" t="str">
        <f t="shared" si="9"/>
        <v/>
      </c>
      <c r="Y10" s="27" t="str">
        <f t="shared" si="10"/>
        <v/>
      </c>
      <c r="AB10" s="27" t="str">
        <f t="shared" si="11"/>
        <v/>
      </c>
      <c r="AE10" s="27" t="str">
        <f t="shared" si="12"/>
        <v/>
      </c>
    </row>
    <row r="11" spans="1:62" ht="27.9" customHeight="1">
      <c r="A11" s="19" t="s">
        <v>5</v>
      </c>
      <c r="B11" s="20" t="s">
        <v>22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22" t="str">
        <f t="shared" si="0"/>
        <v/>
      </c>
      <c r="M11" s="23"/>
      <c r="N11" s="24" t="str">
        <f t="shared" si="1"/>
        <v/>
      </c>
      <c r="O11" s="24" t="str">
        <f t="shared" si="2"/>
        <v/>
      </c>
      <c r="P11" s="24" t="str">
        <f t="shared" si="3"/>
        <v/>
      </c>
      <c r="Q11" s="25" t="str">
        <f t="shared" si="4"/>
        <v/>
      </c>
      <c r="R11" s="25" t="str">
        <f t="shared" si="5"/>
        <v/>
      </c>
      <c r="S11" s="25" t="str">
        <f t="shared" si="6"/>
        <v/>
      </c>
      <c r="T11" s="26" t="str">
        <f t="shared" si="7"/>
        <v/>
      </c>
      <c r="U11" s="26" t="str">
        <f t="shared" si="8"/>
        <v/>
      </c>
      <c r="V11" s="26" t="str">
        <f t="shared" si="9"/>
        <v/>
      </c>
      <c r="Y11" s="27" t="str">
        <f t="shared" si="10"/>
        <v/>
      </c>
      <c r="AB11" s="27" t="str">
        <f t="shared" si="11"/>
        <v/>
      </c>
      <c r="AE11" s="27" t="str">
        <f t="shared" si="12"/>
        <v/>
      </c>
    </row>
    <row r="12" spans="1:62" ht="27.9" customHeight="1">
      <c r="A12" s="19" t="s">
        <v>6</v>
      </c>
      <c r="B12" s="20" t="s">
        <v>23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22" t="str">
        <f t="shared" si="0"/>
        <v/>
      </c>
      <c r="M12" s="23"/>
      <c r="N12" s="24" t="str">
        <f t="shared" si="1"/>
        <v/>
      </c>
      <c r="O12" s="24" t="str">
        <f t="shared" si="2"/>
        <v/>
      </c>
      <c r="P12" s="24" t="str">
        <f t="shared" si="3"/>
        <v/>
      </c>
      <c r="Q12" s="25" t="str">
        <f t="shared" si="4"/>
        <v/>
      </c>
      <c r="R12" s="25" t="str">
        <f t="shared" si="5"/>
        <v/>
      </c>
      <c r="S12" s="25" t="str">
        <f t="shared" si="6"/>
        <v/>
      </c>
      <c r="T12" s="26" t="str">
        <f t="shared" si="7"/>
        <v/>
      </c>
      <c r="U12" s="26" t="str">
        <f t="shared" si="8"/>
        <v/>
      </c>
      <c r="V12" s="26" t="str">
        <f t="shared" si="9"/>
        <v/>
      </c>
      <c r="Y12" s="27" t="str">
        <f t="shared" si="10"/>
        <v/>
      </c>
      <c r="AB12" s="27" t="str">
        <f t="shared" si="11"/>
        <v/>
      </c>
      <c r="AE12" s="27" t="str">
        <f t="shared" si="12"/>
        <v/>
      </c>
    </row>
    <row r="13" spans="1:62" ht="27.9" customHeight="1">
      <c r="A13" s="19" t="s">
        <v>7</v>
      </c>
      <c r="B13" s="20" t="s">
        <v>24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22" t="str">
        <f t="shared" si="0"/>
        <v/>
      </c>
      <c r="M13" s="23"/>
      <c r="N13" s="24" t="str">
        <f t="shared" si="1"/>
        <v/>
      </c>
      <c r="O13" s="24" t="str">
        <f t="shared" si="2"/>
        <v/>
      </c>
      <c r="P13" s="24" t="str">
        <f t="shared" si="3"/>
        <v/>
      </c>
      <c r="Q13" s="25" t="str">
        <f t="shared" si="4"/>
        <v/>
      </c>
      <c r="R13" s="25" t="str">
        <f t="shared" si="5"/>
        <v/>
      </c>
      <c r="S13" s="25" t="str">
        <f t="shared" si="6"/>
        <v/>
      </c>
      <c r="T13" s="26" t="str">
        <f t="shared" si="7"/>
        <v/>
      </c>
      <c r="U13" s="26" t="str">
        <f t="shared" si="8"/>
        <v/>
      </c>
      <c r="V13" s="26" t="str">
        <f t="shared" si="9"/>
        <v/>
      </c>
      <c r="Y13" s="27" t="str">
        <f t="shared" si="10"/>
        <v/>
      </c>
      <c r="AB13" s="27" t="str">
        <f t="shared" si="11"/>
        <v/>
      </c>
      <c r="AE13" s="27" t="str">
        <f t="shared" si="12"/>
        <v/>
      </c>
    </row>
    <row r="14" spans="1:62" ht="18">
      <c r="A14" s="28" t="s">
        <v>11</v>
      </c>
      <c r="B14" s="20" t="s">
        <v>25</v>
      </c>
      <c r="C14" s="29">
        <f>SUM(C7:C13)</f>
        <v>0</v>
      </c>
      <c r="D14" s="30">
        <f>IF(C14=0,0,ROUND(SUMPRODUCT(C7:C13,D7:D13)/C14,2))</f>
        <v>0</v>
      </c>
      <c r="E14" s="31">
        <f>IF(C14=0,0,ROUND(SUMPRODUCT(C7:C13,E7:E13)/C14,2))</f>
        <v>0</v>
      </c>
      <c r="F14" s="31">
        <f>SUM(F7:F13)</f>
        <v>0</v>
      </c>
      <c r="G14" s="31">
        <f>IF(F14=0,0,ROUND(SUMPRODUCT(F7:F13,G7:G13)/F14,2))</f>
        <v>0</v>
      </c>
      <c r="H14" s="31">
        <f>IF(F14=0,0,ROUND(SUMPRODUCT(F7:F13,H7:H13)/F14,2))</f>
        <v>0</v>
      </c>
      <c r="I14" s="32">
        <f>SUM(I7:I13)</f>
        <v>0</v>
      </c>
      <c r="J14" s="32">
        <f>IF(I14=0,0,ROUND(SUMPRODUCT(I7:I13,J7:J13)/I14,2))</f>
        <v>0</v>
      </c>
      <c r="K14" s="32">
        <f>IF(I14=0,0,ROUND(SUMPRODUCT(I7:I13,K7:K13)/I14,2))</f>
        <v>0</v>
      </c>
      <c r="L14" s="22" t="str">
        <f t="shared" si="0"/>
        <v/>
      </c>
      <c r="M14" s="23"/>
      <c r="N14" s="24" t="str">
        <f t="shared" si="1"/>
        <v/>
      </c>
      <c r="O14" s="24" t="str">
        <f t="shared" si="2"/>
        <v/>
      </c>
      <c r="P14" s="24" t="str">
        <f t="shared" si="3"/>
        <v/>
      </c>
      <c r="Q14" s="25" t="str">
        <f t="shared" si="4"/>
        <v/>
      </c>
      <c r="R14" s="25" t="str">
        <f t="shared" si="5"/>
        <v/>
      </c>
      <c r="S14" s="25" t="str">
        <f t="shared" si="6"/>
        <v/>
      </c>
      <c r="T14" s="26" t="str">
        <f t="shared" si="7"/>
        <v/>
      </c>
      <c r="U14" s="26" t="str">
        <f t="shared" si="8"/>
        <v/>
      </c>
      <c r="V14" s="26" t="str">
        <f t="shared" si="9"/>
        <v/>
      </c>
      <c r="X14" s="33" t="str">
        <f>IF(N14="",IF(C14&lt;&gt;SUM(C7:C13),"109.12.8~110.9.23申請案件[撥款金額]_全國(合計數)錯誤,",""),"")</f>
        <v/>
      </c>
      <c r="Y14" s="34" t="str">
        <f>IF(O14="",IF(D14&gt;65,"   109.12.8~110.9.23申請案件加權平均貸款成數最高為5.5成,",IF(C14=0,"",IF(D14&lt;&gt;ROUND(SUMPRODUCT(C7:C13,D7:D13)/C14,2),"109.12.8~110.9.23申請案件[加權平均貸款成數]_全國(合計數)錯誤,",""))),"")</f>
        <v/>
      </c>
      <c r="Z14" s="33" t="str">
        <f>IF(P14="",IF(C14=0,"",IF(E14&lt;&gt;ROUND(SUMPRODUCT(C7:C13,E7:E13)/C14,2),"109.12.8~110.9.23申請案件[加權平均貸款利率]_全國(合計數)錯誤,","")),"")</f>
        <v/>
      </c>
      <c r="AA14" s="33" t="str">
        <f>IF(Q14="",IF(F14&lt;&gt;SUM(F7:F13),"110.9.24~110.12.16申請案件[撥款金額]_全國(合計數)錯誤,",""),"")</f>
        <v/>
      </c>
      <c r="AB14" s="34" t="str">
        <f>IF(R14="",IF(G14&gt;50,"   110.9.24~110.12.16申請案件加權平均貸款成數最高為5成,",IF(F14=0,"",IF(G14&lt;&gt;ROUND(SUMPRODUCT(F7:F13,G7:G13)/F14,2),"110.9.24~110.12.16申請案件[加權平均貸款成數]_全國(合計數)錯誤,",""))),"")</f>
        <v/>
      </c>
      <c r="AC14" s="33" t="str">
        <f>IF(S14="",IF(F14=0,"",IF(H14&lt;&gt;ROUND(SUMPRODUCT(F7:F13,H7:H13)/F14,2),"110.9.24~110.12.16申請案件[加權平均貸款利率]_全國(合計數)錯誤,","")),"")</f>
        <v/>
      </c>
      <c r="AD14" s="33" t="str">
        <f>IF(T14="",IF(I14&lt;&gt;SUM(I7:I13),"110.12.17起申請案件[撥款金額]_全國(合計數)錯誤,",""),"")</f>
        <v/>
      </c>
      <c r="AE14" s="34" t="str">
        <f>IF(U14="",IF(J14&gt;40,"   110.12.17起申請案件加權平均貸款成數最高為4成,",IF(I14=0,"",IF(J14&lt;&gt;ROUND(SUMPRODUCT(I7:I13,J7:J13)/I14,2),"110.12.17起申請案件[加權平均貸款成數]_全國(合計數)錯誤,",""))),"")</f>
        <v/>
      </c>
      <c r="AF14" s="33" t="str">
        <f>IF(V14="",IF(I14=0,"",IF(K14&lt;&gt;ROUND(SUMPRODUCT(I7:I13,K7:K13)/I14,2),"110.12.17起申請案件[加權平均貸款利率]_全國(合計數)錯誤,","")),"")</f>
        <v/>
      </c>
    </row>
    <row r="15" spans="1:62">
      <c r="A15" s="44" t="s">
        <v>47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</row>
    <row r="16" spans="1:62" ht="19.5">
      <c r="A16" s="35" t="s">
        <v>16</v>
      </c>
      <c r="B16" s="45"/>
      <c r="C16" s="46"/>
      <c r="D16" s="46"/>
      <c r="E16" s="35" t="s">
        <v>12</v>
      </c>
      <c r="F16" s="45"/>
      <c r="G16" s="46"/>
      <c r="H16" s="46"/>
      <c r="I16" s="35" t="s">
        <v>13</v>
      </c>
      <c r="J16" s="46"/>
      <c r="K16" s="46"/>
      <c r="L16" s="46"/>
    </row>
    <row r="17" spans="1:12" ht="19.5">
      <c r="A17" s="35" t="s">
        <v>14</v>
      </c>
      <c r="B17" s="45"/>
      <c r="C17" s="46"/>
      <c r="D17" s="46"/>
      <c r="E17" s="35" t="s">
        <v>14</v>
      </c>
      <c r="F17" s="45"/>
      <c r="G17" s="46"/>
      <c r="H17" s="46"/>
      <c r="I17" s="35" t="s">
        <v>14</v>
      </c>
      <c r="J17" s="46"/>
      <c r="K17" s="46"/>
      <c r="L17" s="46"/>
    </row>
    <row r="18" spans="1:12" ht="19.5">
      <c r="A18" s="35" t="s">
        <v>15</v>
      </c>
      <c r="B18" s="45"/>
      <c r="C18" s="46"/>
      <c r="D18" s="46"/>
      <c r="E18" s="35" t="s">
        <v>15</v>
      </c>
      <c r="F18" s="45"/>
      <c r="G18" s="46"/>
      <c r="H18" s="46"/>
      <c r="I18" s="35" t="s">
        <v>15</v>
      </c>
      <c r="J18" s="46"/>
      <c r="K18" s="46"/>
      <c r="L18" s="46"/>
    </row>
    <row r="19" spans="1:1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ht="17">
      <c r="A20" s="36" t="s">
        <v>30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ht="17">
      <c r="A21" s="6" t="s">
        <v>54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ht="17">
      <c r="A22" s="36" t="s">
        <v>32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ht="17">
      <c r="A23" s="6" t="s">
        <v>31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ht="17">
      <c r="A24" s="6" t="s">
        <v>55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ht="17">
      <c r="A25" s="6" t="s">
        <v>56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</sheetData>
  <mergeCells count="24">
    <mergeCell ref="B17:D17"/>
    <mergeCell ref="F17:H17"/>
    <mergeCell ref="J17:L17"/>
    <mergeCell ref="B18:D18"/>
    <mergeCell ref="F18:H18"/>
    <mergeCell ref="J18:L18"/>
    <mergeCell ref="X5:Z5"/>
    <mergeCell ref="AA5:AC5"/>
    <mergeCell ref="AD5:AF5"/>
    <mergeCell ref="A15:L15"/>
    <mergeCell ref="B16:D16"/>
    <mergeCell ref="F16:H16"/>
    <mergeCell ref="J16:L16"/>
    <mergeCell ref="A5:A6"/>
    <mergeCell ref="B5:B6"/>
    <mergeCell ref="C5:E5"/>
    <mergeCell ref="F5:H5"/>
    <mergeCell ref="T5:V5"/>
    <mergeCell ref="I5:K5"/>
    <mergeCell ref="F3:H3"/>
    <mergeCell ref="F2:H2"/>
    <mergeCell ref="N5:P5"/>
    <mergeCell ref="Q5:S5"/>
    <mergeCell ref="B1:L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289D2-FADD-43A8-8DCC-B2297B45B6E7}">
  <dimension ref="A1:BM25"/>
  <sheetViews>
    <sheetView workbookViewId="0">
      <selection sqref="A1:XFD1048576"/>
    </sheetView>
  </sheetViews>
  <sheetFormatPr defaultColWidth="8.90625" defaultRowHeight="15.5"/>
  <cols>
    <col min="1" max="1" width="14.81640625" style="2" customWidth="1"/>
    <col min="2" max="2" width="10.90625" style="2" customWidth="1"/>
    <col min="3" max="3" width="16.81640625" style="2" customWidth="1"/>
    <col min="4" max="5" width="15.6328125" style="2" customWidth="1"/>
    <col min="6" max="6" width="16.81640625" style="2" customWidth="1"/>
    <col min="7" max="11" width="15.6328125" style="2" customWidth="1"/>
    <col min="12" max="12" width="50.6328125" style="2" customWidth="1"/>
    <col min="13" max="13" width="4" style="2" customWidth="1"/>
    <col min="14" max="65" width="8.90625" style="2" hidden="1" customWidth="1"/>
    <col min="66" max="16384" width="8.90625" style="2"/>
  </cols>
  <sheetData>
    <row r="1" spans="1:62" ht="25">
      <c r="A1" s="1" t="str">
        <f>IF(COUNTBLANK(L7:L14)=8,"","本表有誤")</f>
        <v/>
      </c>
      <c r="B1" s="43" t="s">
        <v>37</v>
      </c>
      <c r="C1" s="43"/>
      <c r="D1" s="43"/>
      <c r="E1" s="43"/>
      <c r="F1" s="43"/>
      <c r="G1" s="43"/>
      <c r="H1" s="43"/>
      <c r="I1" s="43"/>
      <c r="J1" s="43"/>
      <c r="K1" s="43"/>
      <c r="L1" s="43"/>
      <c r="BA1" s="3" t="str">
        <f>SUBSTITUTE(SUBSTITUTE(F3," ",""),"　","")</f>
        <v>民國110年12月</v>
      </c>
      <c r="BB1" s="3" t="str">
        <f>LEFT(BA1,FIND("月",BA1,1))</f>
        <v>民國110年12月</v>
      </c>
      <c r="BC1" s="4" t="str">
        <f>MID(BA1,FIND("民國",BA1,1)+2,FIND("年",BA1,1)-FIND("民國",BA1,1)-2)</f>
        <v>110</v>
      </c>
      <c r="BD1" s="4" t="str">
        <f>MID(BA1,FIND("年",BA1,1)+1,FIND("月",BA1,1)-FIND("年",BA1,1)-1)</f>
        <v>12</v>
      </c>
      <c r="BE1" s="4" t="str">
        <f>(BC1+1911) &amp; RIGHT("0" &amp; BD1,2)</f>
        <v>202112</v>
      </c>
      <c r="BF1" s="3" t="s">
        <v>27</v>
      </c>
      <c r="BG1" s="5" t="s">
        <v>34</v>
      </c>
      <c r="BH1" s="3" t="s">
        <v>28</v>
      </c>
      <c r="BI1" s="4">
        <v>4</v>
      </c>
      <c r="BJ1" s="3" t="s">
        <v>29</v>
      </c>
    </row>
    <row r="2" spans="1:62" s="6" customFormat="1" ht="19.5">
      <c r="E2" s="7" t="s">
        <v>35</v>
      </c>
      <c r="F2" s="39" t="s">
        <v>38</v>
      </c>
      <c r="G2" s="40"/>
      <c r="H2" s="40"/>
    </row>
    <row r="3" spans="1:62" s="6" customFormat="1" ht="19.5">
      <c r="E3" s="8" t="s">
        <v>39</v>
      </c>
      <c r="F3" s="50" t="s">
        <v>40</v>
      </c>
      <c r="G3" s="50"/>
      <c r="H3" s="50"/>
    </row>
    <row r="5" spans="1:62" ht="17">
      <c r="A5" s="47" t="s">
        <v>0</v>
      </c>
      <c r="B5" s="48" t="s">
        <v>17</v>
      </c>
      <c r="C5" s="42" t="s">
        <v>36</v>
      </c>
      <c r="D5" s="42"/>
      <c r="E5" s="42"/>
      <c r="F5" s="49" t="s">
        <v>41</v>
      </c>
      <c r="G5" s="49"/>
      <c r="H5" s="49"/>
      <c r="I5" s="49" t="s">
        <v>42</v>
      </c>
      <c r="J5" s="49"/>
      <c r="K5" s="49"/>
      <c r="L5" s="11"/>
      <c r="N5" s="41" t="s">
        <v>43</v>
      </c>
      <c r="O5" s="42"/>
      <c r="P5" s="42"/>
      <c r="Q5" s="42" t="s">
        <v>44</v>
      </c>
      <c r="R5" s="42"/>
      <c r="S5" s="42"/>
      <c r="T5" s="42" t="s">
        <v>45</v>
      </c>
      <c r="U5" s="42"/>
      <c r="V5" s="42"/>
      <c r="X5" s="42" t="s">
        <v>43</v>
      </c>
      <c r="Y5" s="42"/>
      <c r="Z5" s="42"/>
      <c r="AA5" s="42" t="s">
        <v>44</v>
      </c>
      <c r="AB5" s="42"/>
      <c r="AC5" s="42"/>
      <c r="AD5" s="42" t="s">
        <v>45</v>
      </c>
      <c r="AE5" s="42"/>
      <c r="AF5" s="42"/>
    </row>
    <row r="6" spans="1:62" s="18" customFormat="1" ht="68">
      <c r="A6" s="47"/>
      <c r="B6" s="48"/>
      <c r="C6" s="10" t="s">
        <v>33</v>
      </c>
      <c r="D6" s="12" t="s">
        <v>8</v>
      </c>
      <c r="E6" s="13" t="s">
        <v>9</v>
      </c>
      <c r="F6" s="10" t="s">
        <v>33</v>
      </c>
      <c r="G6" s="10" t="s">
        <v>8</v>
      </c>
      <c r="H6" s="13" t="s">
        <v>9</v>
      </c>
      <c r="I6" s="14" t="s">
        <v>33</v>
      </c>
      <c r="J6" s="14" t="s">
        <v>8</v>
      </c>
      <c r="K6" s="15" t="s">
        <v>46</v>
      </c>
      <c r="L6" s="9" t="s">
        <v>26</v>
      </c>
      <c r="M6" s="16"/>
      <c r="N6" s="17" t="s">
        <v>10</v>
      </c>
      <c r="O6" s="10" t="s">
        <v>8</v>
      </c>
      <c r="P6" s="13" t="s">
        <v>9</v>
      </c>
      <c r="Q6" s="10" t="s">
        <v>10</v>
      </c>
      <c r="R6" s="10" t="s">
        <v>8</v>
      </c>
      <c r="S6" s="13" t="s">
        <v>9</v>
      </c>
      <c r="T6" s="10" t="s">
        <v>10</v>
      </c>
      <c r="U6" s="10" t="s">
        <v>8</v>
      </c>
      <c r="V6" s="13" t="s">
        <v>9</v>
      </c>
      <c r="X6" s="10" t="s">
        <v>10</v>
      </c>
      <c r="Y6" s="10" t="s">
        <v>8</v>
      </c>
      <c r="Z6" s="13" t="s">
        <v>9</v>
      </c>
      <c r="AA6" s="10" t="s">
        <v>10</v>
      </c>
      <c r="AB6" s="10" t="s">
        <v>8</v>
      </c>
      <c r="AC6" s="13" t="s">
        <v>9</v>
      </c>
      <c r="AD6" s="10" t="s">
        <v>10</v>
      </c>
      <c r="AE6" s="10" t="s">
        <v>8</v>
      </c>
      <c r="AF6" s="13" t="s">
        <v>9</v>
      </c>
    </row>
    <row r="7" spans="1:62" ht="27.9" customHeight="1">
      <c r="A7" s="19" t="s">
        <v>1</v>
      </c>
      <c r="B7" s="20" t="s">
        <v>18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2" t="str">
        <f>N7&amp;O7&amp;P7&amp;Q7&amp;R7&amp;S7&amp;T7&amp;U7&amp;V7&amp;Y7&amp;AB7&amp;AE7</f>
        <v/>
      </c>
      <c r="M7" s="23"/>
      <c r="N7" s="24" t="str">
        <f>IF(C7="","",IF(OR(C7&lt;0,C7&gt;99999999.99),"109.12.8~110.9.23申請案件[撥款金額]須為小於9位之正數,",IF(C7&lt;&gt;ROUND(C7,2),"109.12.8~110.9.23申請案件[撥款金額]須四捨五入至小數下2位,","")))</f>
        <v/>
      </c>
      <c r="O7" s="24" t="str">
        <f>IF(D7="","",IF(D7&gt;99.99,"109.12.8~110.9.23申請案件[加權平均貸款成數]整數位數須小於3位數,",IF(D7&lt;&gt;ROUND(D7,2),"109.12.8~110.9.23申請案件[加權平均貸款成數]小數位數至多為2位,","")))</f>
        <v/>
      </c>
      <c r="P7" s="24" t="str">
        <f>IF(E7="","",IF(E7&gt;99.99,"109.12.8~110.9.23申請案件[加權平均貸款利率]整數位數須小於3位數,",IF(E7&lt;&gt;ROUND(E7,2),"109.12.8~110.9.23申請案件[加權平均貸款利率]小數位數至多為2位,","")))</f>
        <v/>
      </c>
      <c r="Q7" s="25" t="str">
        <f>IF(F7="","",IF(OR(F7&lt;0,F7&gt;99999999.99),"110.9.24~110.12.16申請案件[撥款金額]須為小於9位之正數,",IF(F7&lt;&gt;ROUND(F7,2),"110.9.24~110.12.16申請案件[撥款金額]須四捨五入至小數下2位,","")))</f>
        <v/>
      </c>
      <c r="R7" s="25" t="str">
        <f>IF(G7="","",IF(G7&gt;99.99,"110.9.24~110.12.16申請案件[加權平均貸款成數]整數位數須小於3位數,",IF(G7&lt;&gt;ROUND(G7,2),"110.9.24~110.12.16申請案件[加權平均貸款成數]小數位數至多為2位,","")))</f>
        <v/>
      </c>
      <c r="S7" s="25" t="str">
        <f>IF(H7="","",IF(H7&gt;99.99,"110.9.24~110.12.16申請案件[加權平均貸款利率]整數位數須小於3位數,",IF(H7&lt;&gt;ROUND(H7,2),"110.9.24~110.12.16申請案件[加權平均貸款利率]小數位數至多為2位,","")))</f>
        <v/>
      </c>
      <c r="T7" s="26" t="str">
        <f>IF(I7="","",IF(OR(I7&lt;0,I7&gt;99999999.99),"110.12.17起申請案件[撥款金額]須為小於9位之正數,",IF(I7&lt;&gt;ROUND(I7,2),"110.12.17起申請案件[撥款金額]須四捨五入至小數下2位,","")))</f>
        <v/>
      </c>
      <c r="U7" s="26" t="str">
        <f>IF(J7="","",IF(J7&gt;99.99,"110.12.17起申請案件[加權平均貸款成數]整數位數須小於3位數,",IF(J7&lt;&gt;ROUND(J7,2),"110.12.17起申請案件[加權平均貸款成數]小數位數至多為2位,","")))</f>
        <v/>
      </c>
      <c r="V7" s="26" t="str">
        <f>IF(K7="","",IF(K7&gt;99.99,"110.12.17起申請案件[加權平均貸款利率]整數位數須小於3位數,",IF(K7&lt;&gt;ROUND(K7,2),"110.12.17起申請案件[加權平均貸款利率]小數位數至多為2位,","")))</f>
        <v/>
      </c>
      <c r="Y7" s="27" t="str">
        <f>IF(O7="",IF(D7&gt;55,"109.12.8~110.9.23申請案件加權平均貸款成數最高為5.5成,",""),"")</f>
        <v/>
      </c>
      <c r="AB7" s="27" t="str">
        <f>IF(R7="",IF(G7&gt;50,"110.9.24~110.12.16申請案件加權平均貸款成數最高為5成,",""),"")</f>
        <v/>
      </c>
      <c r="AE7" s="27" t="str">
        <f>IF(U7="",IF(J7&gt;40,"110.12.17起申請案件加權平均貸款成數最高為4成,",""),"")</f>
        <v/>
      </c>
    </row>
    <row r="8" spans="1:62" ht="27.9" customHeight="1">
      <c r="A8" s="19" t="s">
        <v>2</v>
      </c>
      <c r="B8" s="20" t="s">
        <v>19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2" t="str">
        <f t="shared" ref="L8:L14" si="0">N8&amp;O8&amp;P8&amp;Q8&amp;R8&amp;S8&amp;T8&amp;U8&amp;V8&amp;Y8&amp;AB8&amp;AE8</f>
        <v/>
      </c>
      <c r="M8" s="23"/>
      <c r="N8" s="24" t="str">
        <f t="shared" ref="N8:N14" si="1">IF(C8="","",IF(OR(C8&lt;0,C8&gt;99999999.99),"109.12.8~110.9.23申請案件[撥款金額]須為小於9位之正數,",IF(C8&lt;&gt;ROUND(C8,2),"109.12.8~110.9.23申請案件[撥款金額]須四捨五入至小數下2位,","")))</f>
        <v/>
      </c>
      <c r="O8" s="24" t="str">
        <f t="shared" ref="O8:O14" si="2">IF(D8="","",IF(D8&gt;99.99,"109.12.8~110.9.23申請案件[加權平均貸款成數]整數位數須小於3位數,",IF(D8&lt;&gt;ROUND(D8,2),"109.12.8~110.9.23申請案件[加權平均貸款成數]小數位數至多為2位,","")))</f>
        <v/>
      </c>
      <c r="P8" s="24" t="str">
        <f t="shared" ref="P8:P14" si="3">IF(E8="","",IF(E8&gt;99.99,"109.12.8~110.9.23申請案件[加權平均貸款利率]整數位數須小於3位數,",IF(E8&lt;&gt;ROUND(E8,2),"109.12.8~110.9.23申請案件[加權平均貸款利率]小數位數至多為2位,","")))</f>
        <v/>
      </c>
      <c r="Q8" s="25" t="str">
        <f t="shared" ref="Q8:Q14" si="4">IF(F8="","",IF(OR(F8&lt;0,F8&gt;99999999.99),"110.9.24~110.12.16申請案件[撥款金額]須為小於9位之正數,",IF(F8&lt;&gt;ROUND(F8,2),"110.9.24~110.12.16申請案件[撥款金額]須四捨五入至小數下2位,","")))</f>
        <v/>
      </c>
      <c r="R8" s="25" t="str">
        <f t="shared" ref="R8:R14" si="5">IF(G8="","",IF(G8&gt;99.99,"110.9.24~110.12.16申請案件[加權平均貸款成數]整數位數須小於3位數,",IF(G8&lt;&gt;ROUND(G8,2),"110.9.24~110.12.16申請案件[加權平均貸款成數]小數位數至多為2位,","")))</f>
        <v/>
      </c>
      <c r="S8" s="25" t="str">
        <f t="shared" ref="S8:S14" si="6">IF(H8="","",IF(H8&gt;99.99,"110.9.24~110.12.16申請案件[加權平均貸款利率]整數位數須小於3位數,",IF(H8&lt;&gt;ROUND(H8,2),"110.9.24~110.12.16申請案件[加權平均貸款利率]小數位數至多為2位,","")))</f>
        <v/>
      </c>
      <c r="T8" s="26" t="str">
        <f t="shared" ref="T8:T14" si="7">IF(I8="","",IF(OR(I8&lt;0,I8&gt;99999999.99),"110.12.17起申請案件[撥款金額]須為小於9位之正數,",IF(I8&lt;&gt;ROUND(I8,2),"110.12.17起申請案件[撥款金額]須四捨五入至小數下2位,","")))</f>
        <v/>
      </c>
      <c r="U8" s="26" t="str">
        <f t="shared" ref="U8:U14" si="8">IF(J8="","",IF(J8&gt;99.99,"110.12.17起申請案件[加權平均貸款成數]整數位數須小於3位數,",IF(J8&lt;&gt;ROUND(J8,2),"110.12.17起申請案件[加權平均貸款成數]小數位數至多為2位,","")))</f>
        <v/>
      </c>
      <c r="V8" s="26" t="str">
        <f t="shared" ref="V8:V14" si="9">IF(K8="","",IF(K8&gt;99.99,"110.12.17起申請案件[加權平均貸款利率]整數位數須小於3位數,",IF(K8&lt;&gt;ROUND(K8,2),"110.12.17起申請案件[加權平均貸款利率]小數位數至多為2位,","")))</f>
        <v/>
      </c>
      <c r="Y8" s="27" t="str">
        <f t="shared" ref="Y8:Y13" si="10">IF(O8="",IF(D8&gt;55,"109.12.8~110.9.23申請案件加權平均貸款成數最高為5.5成,",""),"")</f>
        <v/>
      </c>
      <c r="AB8" s="27" t="str">
        <f t="shared" ref="AB8:AB13" si="11">IF(R8="",IF(G8&gt;50,"110.9.24~110.12.16申請案件加權平均貸款成數最高為5成,",""),"")</f>
        <v/>
      </c>
      <c r="AE8" s="27" t="str">
        <f t="shared" ref="AE8:AE13" si="12">IF(U8="",IF(J8&gt;40,"110.12.17起申請案件加權平均貸款成數最高為4成,",""),"")</f>
        <v/>
      </c>
    </row>
    <row r="9" spans="1:62" ht="27.9" customHeight="1">
      <c r="A9" s="19" t="s">
        <v>3</v>
      </c>
      <c r="B9" s="20" t="s">
        <v>20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2" t="str">
        <f t="shared" si="0"/>
        <v/>
      </c>
      <c r="M9" s="23"/>
      <c r="N9" s="24" t="str">
        <f t="shared" si="1"/>
        <v/>
      </c>
      <c r="O9" s="24" t="str">
        <f t="shared" si="2"/>
        <v/>
      </c>
      <c r="P9" s="24" t="str">
        <f t="shared" si="3"/>
        <v/>
      </c>
      <c r="Q9" s="25" t="str">
        <f t="shared" si="4"/>
        <v/>
      </c>
      <c r="R9" s="25" t="str">
        <f t="shared" si="5"/>
        <v/>
      </c>
      <c r="S9" s="25" t="str">
        <f t="shared" si="6"/>
        <v/>
      </c>
      <c r="T9" s="26" t="str">
        <f t="shared" si="7"/>
        <v/>
      </c>
      <c r="U9" s="26" t="str">
        <f t="shared" si="8"/>
        <v/>
      </c>
      <c r="V9" s="26" t="str">
        <f t="shared" si="9"/>
        <v/>
      </c>
      <c r="Y9" s="27" t="str">
        <f t="shared" si="10"/>
        <v/>
      </c>
      <c r="AB9" s="27" t="str">
        <f t="shared" si="11"/>
        <v/>
      </c>
      <c r="AE9" s="27" t="str">
        <f t="shared" si="12"/>
        <v/>
      </c>
    </row>
    <row r="10" spans="1:62" ht="27.9" customHeight="1">
      <c r="A10" s="19" t="s">
        <v>4</v>
      </c>
      <c r="B10" s="20" t="s">
        <v>21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 t="str">
        <f t="shared" si="0"/>
        <v/>
      </c>
      <c r="M10" s="23"/>
      <c r="N10" s="24" t="str">
        <f t="shared" si="1"/>
        <v/>
      </c>
      <c r="O10" s="24" t="str">
        <f t="shared" si="2"/>
        <v/>
      </c>
      <c r="P10" s="24" t="str">
        <f t="shared" si="3"/>
        <v/>
      </c>
      <c r="Q10" s="25" t="str">
        <f t="shared" si="4"/>
        <v/>
      </c>
      <c r="R10" s="25" t="str">
        <f t="shared" si="5"/>
        <v/>
      </c>
      <c r="S10" s="25" t="str">
        <f t="shared" si="6"/>
        <v/>
      </c>
      <c r="T10" s="26" t="str">
        <f t="shared" si="7"/>
        <v/>
      </c>
      <c r="U10" s="26" t="str">
        <f t="shared" si="8"/>
        <v/>
      </c>
      <c r="V10" s="26" t="str">
        <f t="shared" si="9"/>
        <v/>
      </c>
      <c r="Y10" s="27" t="str">
        <f t="shared" si="10"/>
        <v/>
      </c>
      <c r="AB10" s="27" t="str">
        <f t="shared" si="11"/>
        <v/>
      </c>
      <c r="AE10" s="27" t="str">
        <f t="shared" si="12"/>
        <v/>
      </c>
    </row>
    <row r="11" spans="1:62" ht="27.9" customHeight="1">
      <c r="A11" s="19" t="s">
        <v>5</v>
      </c>
      <c r="B11" s="20" t="s">
        <v>22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2" t="str">
        <f t="shared" si="0"/>
        <v/>
      </c>
      <c r="M11" s="23"/>
      <c r="N11" s="24" t="str">
        <f t="shared" si="1"/>
        <v/>
      </c>
      <c r="O11" s="24" t="str">
        <f t="shared" si="2"/>
        <v/>
      </c>
      <c r="P11" s="24" t="str">
        <f t="shared" si="3"/>
        <v/>
      </c>
      <c r="Q11" s="25" t="str">
        <f t="shared" si="4"/>
        <v/>
      </c>
      <c r="R11" s="25" t="str">
        <f t="shared" si="5"/>
        <v/>
      </c>
      <c r="S11" s="25" t="str">
        <f t="shared" si="6"/>
        <v/>
      </c>
      <c r="T11" s="26" t="str">
        <f t="shared" si="7"/>
        <v/>
      </c>
      <c r="U11" s="26" t="str">
        <f t="shared" si="8"/>
        <v/>
      </c>
      <c r="V11" s="26" t="str">
        <f t="shared" si="9"/>
        <v/>
      </c>
      <c r="Y11" s="27" t="str">
        <f t="shared" si="10"/>
        <v/>
      </c>
      <c r="AB11" s="27" t="str">
        <f t="shared" si="11"/>
        <v/>
      </c>
      <c r="AE11" s="27" t="str">
        <f t="shared" si="12"/>
        <v/>
      </c>
    </row>
    <row r="12" spans="1:62" ht="27.9" customHeight="1">
      <c r="A12" s="19" t="s">
        <v>6</v>
      </c>
      <c r="B12" s="20" t="s">
        <v>23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2" t="str">
        <f t="shared" si="0"/>
        <v/>
      </c>
      <c r="M12" s="23"/>
      <c r="N12" s="24" t="str">
        <f t="shared" si="1"/>
        <v/>
      </c>
      <c r="O12" s="24" t="str">
        <f t="shared" si="2"/>
        <v/>
      </c>
      <c r="P12" s="24" t="str">
        <f t="shared" si="3"/>
        <v/>
      </c>
      <c r="Q12" s="25" t="str">
        <f t="shared" si="4"/>
        <v/>
      </c>
      <c r="R12" s="25" t="str">
        <f t="shared" si="5"/>
        <v/>
      </c>
      <c r="S12" s="25" t="str">
        <f t="shared" si="6"/>
        <v/>
      </c>
      <c r="T12" s="26" t="str">
        <f t="shared" si="7"/>
        <v/>
      </c>
      <c r="U12" s="26" t="str">
        <f t="shared" si="8"/>
        <v/>
      </c>
      <c r="V12" s="26" t="str">
        <f t="shared" si="9"/>
        <v/>
      </c>
      <c r="Y12" s="27" t="str">
        <f t="shared" si="10"/>
        <v/>
      </c>
      <c r="AB12" s="27" t="str">
        <f t="shared" si="11"/>
        <v/>
      </c>
      <c r="AE12" s="27" t="str">
        <f t="shared" si="12"/>
        <v/>
      </c>
    </row>
    <row r="13" spans="1:62" ht="27.9" customHeight="1">
      <c r="A13" s="19" t="s">
        <v>7</v>
      </c>
      <c r="B13" s="20" t="s">
        <v>24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2" t="str">
        <f t="shared" si="0"/>
        <v/>
      </c>
      <c r="M13" s="23"/>
      <c r="N13" s="24" t="str">
        <f t="shared" si="1"/>
        <v/>
      </c>
      <c r="O13" s="24" t="str">
        <f t="shared" si="2"/>
        <v/>
      </c>
      <c r="P13" s="24" t="str">
        <f t="shared" si="3"/>
        <v/>
      </c>
      <c r="Q13" s="25" t="str">
        <f t="shared" si="4"/>
        <v/>
      </c>
      <c r="R13" s="25" t="str">
        <f t="shared" si="5"/>
        <v/>
      </c>
      <c r="S13" s="25" t="str">
        <f t="shared" si="6"/>
        <v/>
      </c>
      <c r="T13" s="26" t="str">
        <f t="shared" si="7"/>
        <v/>
      </c>
      <c r="U13" s="26" t="str">
        <f t="shared" si="8"/>
        <v/>
      </c>
      <c r="V13" s="26" t="str">
        <f t="shared" si="9"/>
        <v/>
      </c>
      <c r="Y13" s="27" t="str">
        <f t="shared" si="10"/>
        <v/>
      </c>
      <c r="AB13" s="27" t="str">
        <f t="shared" si="11"/>
        <v/>
      </c>
      <c r="AE13" s="27" t="str">
        <f t="shared" si="12"/>
        <v/>
      </c>
    </row>
    <row r="14" spans="1:62" ht="18">
      <c r="A14" s="28" t="s">
        <v>11</v>
      </c>
      <c r="B14" s="20" t="s">
        <v>25</v>
      </c>
      <c r="C14" s="29">
        <f>SUM(C7:C13)</f>
        <v>0</v>
      </c>
      <c r="D14" s="30">
        <f>IF(C14=0,0,ROUND(SUMPRODUCT(C7:C13,D7:D13)/C14,2))</f>
        <v>0</v>
      </c>
      <c r="E14" s="31">
        <f>IF(C14=0,0,ROUND(SUMPRODUCT(C7:C13,E7:E13)/C14,2))</f>
        <v>0</v>
      </c>
      <c r="F14" s="31">
        <f>SUM(F7:F13)</f>
        <v>0</v>
      </c>
      <c r="G14" s="31">
        <f>IF(F14=0,0,ROUND(SUMPRODUCT(F7:F13,G7:G13)/F14,2))</f>
        <v>0</v>
      </c>
      <c r="H14" s="31">
        <f>IF(F14=0,0,ROUND(SUMPRODUCT(F7:F13,H7:H13)/F14,2))</f>
        <v>0</v>
      </c>
      <c r="I14" s="32">
        <f>SUM(I7:I13)</f>
        <v>0</v>
      </c>
      <c r="J14" s="32">
        <f>IF(I14=0,0,ROUND(SUMPRODUCT(I7:I13,J7:J13)/I14,2))</f>
        <v>0</v>
      </c>
      <c r="K14" s="32">
        <f>IF(I14=0,0,ROUND(SUMPRODUCT(I7:I13,K7:K13)/I14,2))</f>
        <v>0</v>
      </c>
      <c r="L14" s="22" t="str">
        <f t="shared" si="0"/>
        <v/>
      </c>
      <c r="M14" s="23"/>
      <c r="N14" s="24" t="str">
        <f t="shared" si="1"/>
        <v/>
      </c>
      <c r="O14" s="24" t="str">
        <f t="shared" si="2"/>
        <v/>
      </c>
      <c r="P14" s="24" t="str">
        <f t="shared" si="3"/>
        <v/>
      </c>
      <c r="Q14" s="25" t="str">
        <f t="shared" si="4"/>
        <v/>
      </c>
      <c r="R14" s="25" t="str">
        <f t="shared" si="5"/>
        <v/>
      </c>
      <c r="S14" s="25" t="str">
        <f t="shared" si="6"/>
        <v/>
      </c>
      <c r="T14" s="26" t="str">
        <f t="shared" si="7"/>
        <v/>
      </c>
      <c r="U14" s="26" t="str">
        <f t="shared" si="8"/>
        <v/>
      </c>
      <c r="V14" s="26" t="str">
        <f t="shared" si="9"/>
        <v/>
      </c>
      <c r="X14" s="33" t="str">
        <f>IF(N14="",IF(C14&lt;&gt;SUM(C7:C13),"109.12.8~110.9.23申請案件[撥款金額]_全國(合計數)錯誤,",""),"")</f>
        <v/>
      </c>
      <c r="Y14" s="34" t="str">
        <f>IF(O14="",IF(D14&gt;65,"   109.12.8~110.9.23申請案件加權平均貸款成數最高為5.5成,",IF(C14=0,"",IF(D14&lt;&gt;ROUND(SUMPRODUCT(C7:C13,D7:D13)/C14,2),"109.12.8~110.9.23申請案件[加權平均貸款成數]_全國(合計數)錯誤,",""))),"")</f>
        <v/>
      </c>
      <c r="Z14" s="33" t="str">
        <f>IF(P14="",IF(C14=0,"",IF(E14&lt;&gt;ROUND(SUMPRODUCT(C7:C13,E7:E13)/C14,2),"109.12.8~110.9.23申請案件[加權平均貸款利率]_全國(合計數)錯誤,","")),"")</f>
        <v/>
      </c>
      <c r="AA14" s="33" t="str">
        <f>IF(Q14="",IF(F14&lt;&gt;SUM(F7:F13),"110.9.24~110.12.16申請案件[撥款金額]_全國(合計數)錯誤,",""),"")</f>
        <v/>
      </c>
      <c r="AB14" s="34" t="str">
        <f>IF(R14="",IF(G14&gt;50,"   110.9.24~110.12.16申請案件加權平均貸款成數最高為5成,",IF(F14=0,"",IF(G14&lt;&gt;ROUND(SUMPRODUCT(F7:F13,G7:G13)/F14,2),"110.9.24~110.12.16申請案件[加權平均貸款成數]_全國(合計數)錯誤,",""))),"")</f>
        <v/>
      </c>
      <c r="AC14" s="33" t="str">
        <f>IF(S14="",IF(F14=0,"",IF(H14&lt;&gt;ROUND(SUMPRODUCT(F7:F13,H7:H13)/F14,2),"110.9.24~110.12.16申請案件[加權平均貸款利率]_全國(合計數)錯誤,","")),"")</f>
        <v/>
      </c>
      <c r="AD14" s="33" t="str">
        <f>IF(T14="",IF(I14&lt;&gt;SUM(I7:I13),"110.12.17起申請案件[撥款金額]_全國(合計數)錯誤,",""),"")</f>
        <v/>
      </c>
      <c r="AE14" s="34" t="str">
        <f>IF(U14="",IF(J14&gt;40,"   110.12.17起申請案件加權平均貸款成數最高為4成,",IF(I14=0,"",IF(J14&lt;&gt;ROUND(SUMPRODUCT(I7:I13,J7:J13)/I14,2),"110.12.17起申請案件[加權平均貸款成數]_全國(合計數)錯誤,",""))),"")</f>
        <v/>
      </c>
      <c r="AF14" s="33" t="str">
        <f>IF(V14="",IF(I14=0,"",IF(K14&lt;&gt;ROUND(SUMPRODUCT(I7:I13,K7:K13)/I14,2),"110.12.17起申請案件[加權平均貸款利率]_全國(合計數)錯誤,","")),"")</f>
        <v/>
      </c>
    </row>
    <row r="15" spans="1:62">
      <c r="A15" s="44" t="s">
        <v>47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</row>
    <row r="16" spans="1:62" ht="19.5">
      <c r="A16" s="35" t="s">
        <v>16</v>
      </c>
      <c r="B16" s="45" t="s">
        <v>48</v>
      </c>
      <c r="C16" s="46"/>
      <c r="D16" s="46"/>
      <c r="E16" s="35" t="s">
        <v>12</v>
      </c>
      <c r="F16" s="45" t="s">
        <v>49</v>
      </c>
      <c r="G16" s="46"/>
      <c r="H16" s="46"/>
      <c r="I16" s="35" t="s">
        <v>13</v>
      </c>
      <c r="J16" s="46"/>
      <c r="K16" s="46"/>
      <c r="L16" s="46"/>
    </row>
    <row r="17" spans="1:12" ht="19.5">
      <c r="A17" s="35" t="s">
        <v>14</v>
      </c>
      <c r="B17" s="45" t="s">
        <v>50</v>
      </c>
      <c r="C17" s="46"/>
      <c r="D17" s="46"/>
      <c r="E17" s="35" t="s">
        <v>14</v>
      </c>
      <c r="F17" s="45" t="s">
        <v>51</v>
      </c>
      <c r="G17" s="46"/>
      <c r="H17" s="46"/>
      <c r="I17" s="35" t="s">
        <v>14</v>
      </c>
      <c r="J17" s="46"/>
      <c r="K17" s="46"/>
      <c r="L17" s="46"/>
    </row>
    <row r="18" spans="1:12" ht="19.5">
      <c r="A18" s="35" t="s">
        <v>15</v>
      </c>
      <c r="B18" s="45" t="s">
        <v>52</v>
      </c>
      <c r="C18" s="46"/>
      <c r="D18" s="46"/>
      <c r="E18" s="35" t="s">
        <v>15</v>
      </c>
      <c r="F18" s="45" t="s">
        <v>53</v>
      </c>
      <c r="G18" s="46"/>
      <c r="H18" s="46"/>
      <c r="I18" s="35" t="s">
        <v>15</v>
      </c>
      <c r="J18" s="46"/>
      <c r="K18" s="46"/>
      <c r="L18" s="46"/>
    </row>
    <row r="19" spans="1:1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ht="17">
      <c r="A20" s="36" t="s">
        <v>30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ht="17">
      <c r="A21" s="6" t="s">
        <v>54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ht="17">
      <c r="A22" s="36" t="s">
        <v>32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ht="17">
      <c r="A23" s="6" t="s">
        <v>31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ht="17">
      <c r="A24" s="6" t="s">
        <v>55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ht="17">
      <c r="A25" s="6" t="s">
        <v>56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</sheetData>
  <mergeCells count="24">
    <mergeCell ref="B18:D18"/>
    <mergeCell ref="F18:H18"/>
    <mergeCell ref="J18:L18"/>
    <mergeCell ref="A15:L15"/>
    <mergeCell ref="B16:D16"/>
    <mergeCell ref="F16:H16"/>
    <mergeCell ref="J16:L16"/>
    <mergeCell ref="B17:D17"/>
    <mergeCell ref="F17:H17"/>
    <mergeCell ref="J17:L17"/>
    <mergeCell ref="AD5:AF5"/>
    <mergeCell ref="B1:L1"/>
    <mergeCell ref="F2:H2"/>
    <mergeCell ref="F3:H3"/>
    <mergeCell ref="A5:A6"/>
    <mergeCell ref="B5:B6"/>
    <mergeCell ref="C5:E5"/>
    <mergeCell ref="F5:H5"/>
    <mergeCell ref="I5:K5"/>
    <mergeCell ref="N5:P5"/>
    <mergeCell ref="Q5:S5"/>
    <mergeCell ref="T5:V5"/>
    <mergeCell ref="X5:Z5"/>
    <mergeCell ref="AA5:AC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FOA</vt:lpstr>
      <vt:lpstr>Original</vt:lpstr>
    </vt:vector>
  </TitlesOfParts>
  <Company>CBC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方晴</dc:creator>
  <cp:lastModifiedBy>楷杰 林</cp:lastModifiedBy>
  <cp:lastPrinted>2021-04-16T08:45:15Z</cp:lastPrinted>
  <dcterms:created xsi:type="dcterms:W3CDTF">2015-01-16T00:49:17Z</dcterms:created>
  <dcterms:modified xsi:type="dcterms:W3CDTF">2023-09-26T02:54:45Z</dcterms:modified>
</cp:coreProperties>
</file>