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8533D776-921D-42FA-B933-CE343C481E78}" xr6:coauthVersionLast="47" xr6:coauthVersionMax="47" xr10:uidLastSave="{00000000-0000-0000-0000-000000000000}"/>
  <bookViews>
    <workbookView xWindow="4160" yWindow="2480" windowWidth="14400" windowHeight="7810" xr2:uid="{00000000-000D-0000-FFFF-FFFF00000000}"/>
  </bookViews>
  <sheets>
    <sheet name="FOA" sheetId="87" r:id="rId1"/>
    <sheet name="Original" sheetId="88" r:id="rId2"/>
  </sheets>
  <calcPr calcId="181029"/>
</workbook>
</file>

<file path=xl/calcChain.xml><?xml version="1.0" encoding="utf-8"?>
<calcChain xmlns="http://schemas.openxmlformats.org/spreadsheetml/2006/main">
  <c r="L15" i="87" l="1"/>
  <c r="N15" i="87" s="1"/>
  <c r="AB15" i="87" s="1"/>
  <c r="AO15" i="87" s="1"/>
  <c r="K15" i="87"/>
  <c r="Y15" i="87" s="1"/>
  <c r="AL15" i="87" s="1"/>
  <c r="H15" i="87"/>
  <c r="V15" i="87" s="1"/>
  <c r="AI15" i="87" s="1"/>
  <c r="G15" i="87"/>
  <c r="U15" i="87" s="1"/>
  <c r="AH15" i="87" s="1"/>
  <c r="D15" i="87"/>
  <c r="F15" i="87" s="1"/>
  <c r="T15" i="87" s="1"/>
  <c r="AG15" i="87" s="1"/>
  <c r="C15" i="87"/>
  <c r="Q15" i="87" s="1"/>
  <c r="AB14" i="87"/>
  <c r="AA14" i="87"/>
  <c r="AN14" i="87" s="1"/>
  <c r="Z14" i="87"/>
  <c r="Y14" i="87"/>
  <c r="X14" i="87"/>
  <c r="W14" i="87"/>
  <c r="AJ14" i="87" s="1"/>
  <c r="V14" i="87"/>
  <c r="U14" i="87"/>
  <c r="T14" i="87"/>
  <c r="S14" i="87"/>
  <c r="AF14" i="87" s="1"/>
  <c r="R14" i="87"/>
  <c r="Q14" i="87"/>
  <c r="AB13" i="87"/>
  <c r="AA13" i="87"/>
  <c r="AN13" i="87" s="1"/>
  <c r="Z13" i="87"/>
  <c r="Y13" i="87"/>
  <c r="X13" i="87"/>
  <c r="W13" i="87"/>
  <c r="AJ13" i="87" s="1"/>
  <c r="V13" i="87"/>
  <c r="U13" i="87"/>
  <c r="T13" i="87"/>
  <c r="S13" i="87"/>
  <c r="AF13" i="87" s="1"/>
  <c r="R13" i="87"/>
  <c r="Q13" i="87"/>
  <c r="AB12" i="87"/>
  <c r="AA12" i="87"/>
  <c r="AN12" i="87" s="1"/>
  <c r="Z12" i="87"/>
  <c r="Y12" i="87"/>
  <c r="X12" i="87"/>
  <c r="W12" i="87"/>
  <c r="AJ12" i="87" s="1"/>
  <c r="V12" i="87"/>
  <c r="U12" i="87"/>
  <c r="T12" i="87"/>
  <c r="S12" i="87"/>
  <c r="AF12" i="87" s="1"/>
  <c r="R12" i="87"/>
  <c r="Q12" i="87"/>
  <c r="AJ11" i="87"/>
  <c r="AB11" i="87"/>
  <c r="AA11" i="87"/>
  <c r="AN11" i="87" s="1"/>
  <c r="Z11" i="87"/>
  <c r="Y11" i="87"/>
  <c r="X11" i="87"/>
  <c r="W11" i="87"/>
  <c r="V11" i="87"/>
  <c r="U11" i="87"/>
  <c r="T11" i="87"/>
  <c r="S11" i="87"/>
  <c r="AF11" i="87" s="1"/>
  <c r="R11" i="87"/>
  <c r="Q11" i="87"/>
  <c r="AB10" i="87"/>
  <c r="AA10" i="87"/>
  <c r="AN10" i="87" s="1"/>
  <c r="Z10" i="87"/>
  <c r="Y10" i="87"/>
  <c r="X10" i="87"/>
  <c r="W10" i="87"/>
  <c r="AJ10" i="87" s="1"/>
  <c r="V10" i="87"/>
  <c r="U10" i="87"/>
  <c r="T10" i="87"/>
  <c r="S10" i="87"/>
  <c r="AF10" i="87" s="1"/>
  <c r="R10" i="87"/>
  <c r="Q10" i="87"/>
  <c r="AB9" i="87"/>
  <c r="AA9" i="87"/>
  <c r="AN9" i="87" s="1"/>
  <c r="Z9" i="87"/>
  <c r="Y9" i="87"/>
  <c r="X9" i="87"/>
  <c r="W9" i="87"/>
  <c r="AJ9" i="87" s="1"/>
  <c r="V9" i="87"/>
  <c r="U9" i="87"/>
  <c r="T9" i="87"/>
  <c r="S9" i="87"/>
  <c r="AF9" i="87" s="1"/>
  <c r="R9" i="87"/>
  <c r="Q9" i="87"/>
  <c r="AB8" i="87"/>
  <c r="AA8" i="87"/>
  <c r="AN8" i="87" s="1"/>
  <c r="Z8" i="87"/>
  <c r="Y8" i="87"/>
  <c r="X8" i="87"/>
  <c r="W8" i="87"/>
  <c r="AJ8" i="87" s="1"/>
  <c r="V8" i="87"/>
  <c r="U8" i="87"/>
  <c r="T8" i="87"/>
  <c r="S8" i="87"/>
  <c r="AF8" i="87" s="1"/>
  <c r="R8" i="87"/>
  <c r="Q8" i="87"/>
  <c r="BA1" i="87"/>
  <c r="BB1" i="87" s="1"/>
  <c r="Z15" i="88"/>
  <c r="AM15" i="88" s="1"/>
  <c r="U15" i="88"/>
  <c r="AH15" i="88" s="1"/>
  <c r="R15" i="88"/>
  <c r="AE15" i="88" s="1"/>
  <c r="L15" i="88"/>
  <c r="N15" i="88" s="1"/>
  <c r="AB15" i="88" s="1"/>
  <c r="AO15" i="88" s="1"/>
  <c r="K15" i="88"/>
  <c r="Y15" i="88" s="1"/>
  <c r="AL15" i="88" s="1"/>
  <c r="J15" i="88"/>
  <c r="X15" i="88" s="1"/>
  <c r="AK15" i="88" s="1"/>
  <c r="I15" i="88"/>
  <c r="W15" i="88" s="1"/>
  <c r="AJ15" i="88" s="1"/>
  <c r="H15" i="88"/>
  <c r="V15" i="88" s="1"/>
  <c r="AI15" i="88" s="1"/>
  <c r="G15" i="88"/>
  <c r="D15" i="88"/>
  <c r="F15" i="88" s="1"/>
  <c r="T15" i="88" s="1"/>
  <c r="AG15" i="88" s="1"/>
  <c r="C15" i="88"/>
  <c r="Q15" i="88" s="1"/>
  <c r="AN14" i="88"/>
  <c r="AJ14" i="88"/>
  <c r="AB14" i="88"/>
  <c r="AA14" i="88"/>
  <c r="Z14" i="88"/>
  <c r="Y14" i="88"/>
  <c r="X14" i="88"/>
  <c r="W14" i="88"/>
  <c r="V14" i="88"/>
  <c r="U14" i="88"/>
  <c r="T14" i="88"/>
  <c r="S14" i="88"/>
  <c r="AF14" i="88" s="1"/>
  <c r="R14" i="88"/>
  <c r="Q14" i="88"/>
  <c r="AN13" i="88"/>
  <c r="AJ13" i="88"/>
  <c r="AB13" i="88"/>
  <c r="AA13" i="88"/>
  <c r="Z13" i="88"/>
  <c r="Y13" i="88"/>
  <c r="X13" i="88"/>
  <c r="W13" i="88"/>
  <c r="V13" i="88"/>
  <c r="U13" i="88"/>
  <c r="T13" i="88"/>
  <c r="S13" i="88"/>
  <c r="AF13" i="88" s="1"/>
  <c r="R13" i="88"/>
  <c r="Q13" i="88"/>
  <c r="O13" i="88" s="1"/>
  <c r="AN12" i="88"/>
  <c r="AJ12" i="88"/>
  <c r="AB12" i="88"/>
  <c r="AA12" i="88"/>
  <c r="Z12" i="88"/>
  <c r="Y12" i="88"/>
  <c r="X12" i="88"/>
  <c r="W12" i="88"/>
  <c r="V12" i="88"/>
  <c r="U12" i="88"/>
  <c r="T12" i="88"/>
  <c r="S12" i="88"/>
  <c r="AF12" i="88" s="1"/>
  <c r="R12" i="88"/>
  <c r="Q12" i="88"/>
  <c r="O12" i="88" s="1"/>
  <c r="AN11" i="88"/>
  <c r="AJ11" i="88"/>
  <c r="AB11" i="88"/>
  <c r="AA11" i="88"/>
  <c r="Z11" i="88"/>
  <c r="Y11" i="88"/>
  <c r="X11" i="88"/>
  <c r="W11" i="88"/>
  <c r="V11" i="88"/>
  <c r="U11" i="88"/>
  <c r="T11" i="88"/>
  <c r="S11" i="88"/>
  <c r="AF11" i="88" s="1"/>
  <c r="R11" i="88"/>
  <c r="Q11" i="88"/>
  <c r="O11" i="88" s="1"/>
  <c r="AN10" i="88"/>
  <c r="AJ10" i="88"/>
  <c r="AB10" i="88"/>
  <c r="AA10" i="88"/>
  <c r="Z10" i="88"/>
  <c r="Y10" i="88"/>
  <c r="X10" i="88"/>
  <c r="W10" i="88"/>
  <c r="V10" i="88"/>
  <c r="U10" i="88"/>
  <c r="T10" i="88"/>
  <c r="S10" i="88"/>
  <c r="AF10" i="88" s="1"/>
  <c r="R10" i="88"/>
  <c r="Q10" i="88"/>
  <c r="AN9" i="88"/>
  <c r="AJ9" i="88"/>
  <c r="AB9" i="88"/>
  <c r="AA9" i="88"/>
  <c r="Z9" i="88"/>
  <c r="Y9" i="88"/>
  <c r="X9" i="88"/>
  <c r="W9" i="88"/>
  <c r="V9" i="88"/>
  <c r="U9" i="88"/>
  <c r="T9" i="88"/>
  <c r="S9" i="88"/>
  <c r="AF9" i="88" s="1"/>
  <c r="R9" i="88"/>
  <c r="Q9" i="88"/>
  <c r="O9" i="88" s="1"/>
  <c r="AN8" i="88"/>
  <c r="AJ8" i="88"/>
  <c r="AB8" i="88"/>
  <c r="AA8" i="88"/>
  <c r="Z8" i="88"/>
  <c r="Y8" i="88"/>
  <c r="X8" i="88"/>
  <c r="W8" i="88"/>
  <c r="V8" i="88"/>
  <c r="U8" i="88"/>
  <c r="T8" i="88"/>
  <c r="S8" i="88"/>
  <c r="AF8" i="88" s="1"/>
  <c r="R8" i="88"/>
  <c r="Q8" i="88"/>
  <c r="O8" i="88" s="1"/>
  <c r="BD1" i="88"/>
  <c r="BA1" i="88"/>
  <c r="BB1" i="88" s="1"/>
  <c r="O10" i="87" l="1"/>
  <c r="O14" i="87"/>
  <c r="BD1" i="87"/>
  <c r="BC1" i="87"/>
  <c r="O9" i="87"/>
  <c r="O13" i="87"/>
  <c r="O8" i="87"/>
  <c r="O12" i="87"/>
  <c r="O11" i="87"/>
  <c r="R15" i="87"/>
  <c r="AE15" i="87" s="1"/>
  <c r="I15" i="87"/>
  <c r="W15" i="87" s="1"/>
  <c r="AJ15" i="87" s="1"/>
  <c r="Z15" i="87"/>
  <c r="AM15" i="87" s="1"/>
  <c r="J15" i="87"/>
  <c r="X15" i="87" s="1"/>
  <c r="AK15" i="87" s="1"/>
  <c r="AD15" i="87"/>
  <c r="E15" i="87"/>
  <c r="S15" i="87" s="1"/>
  <c r="AF15" i="87" s="1"/>
  <c r="M15" i="87"/>
  <c r="AA15" i="87" s="1"/>
  <c r="AN15" i="87" s="1"/>
  <c r="AD15" i="88"/>
  <c r="O10" i="88"/>
  <c r="O14" i="88"/>
  <c r="BC1" i="88"/>
  <c r="BE1" i="88" s="1"/>
  <c r="E15" i="88"/>
  <c r="S15" i="88" s="1"/>
  <c r="AF15" i="88" s="1"/>
  <c r="M15" i="88"/>
  <c r="AA15" i="88" s="1"/>
  <c r="AN15" i="88" s="1"/>
  <c r="BE1" i="87" l="1"/>
  <c r="O15" i="87"/>
  <c r="A1" i="87" s="1"/>
  <c r="O15" i="88"/>
  <c r="A1" i="88" s="1"/>
</calcChain>
</file>

<file path=xl/sharedStrings.xml><?xml version="1.0" encoding="utf-8"?>
<sst xmlns="http://schemas.openxmlformats.org/spreadsheetml/2006/main" count="196" uniqueCount="56">
  <si>
    <t>加權平均
貸款成數(%)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</si>
  <si>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</si>
  <si>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</si>
  <si>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</si>
  <si>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</si>
  <si>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</si>
  <si>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</si>
  <si>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</si>
  <si>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</si>
  <si>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</si>
  <si>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</si>
  <si>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</si>
  <si>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</si>
  <si>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</si>
  <si>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</si>
  <si>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</si>
  <si>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</si>
  <si>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[位數檢核]</t>
    <phoneticPr fontId="1" type="noConversion"/>
  </si>
  <si>
    <t>填報機構：</t>
    <phoneticPr fontId="1" type="noConversion"/>
  </si>
  <si>
    <t>【說明】</t>
    <phoneticPr fontId="1" type="noConversion"/>
  </si>
  <si>
    <r>
      <rPr>
        <sz val="12"/>
        <rFont val="標楷體"/>
        <family val="4"/>
        <charset val="136"/>
      </rPr>
      <t>年月</t>
    </r>
    <phoneticPr fontId="25" type="noConversion"/>
  </si>
  <si>
    <r>
      <rPr>
        <sz val="12"/>
        <rFont val="標楷體"/>
        <family val="4"/>
        <charset val="136"/>
      </rPr>
      <t>編號</t>
    </r>
    <phoneticPr fontId="25" type="noConversion"/>
  </si>
  <si>
    <r>
      <rPr>
        <sz val="12"/>
        <rFont val="標楷體"/>
        <family val="4"/>
        <charset val="136"/>
      </rPr>
      <t>版次</t>
    </r>
    <phoneticPr fontId="25" type="noConversion"/>
  </si>
  <si>
    <r>
      <rPr>
        <sz val="14"/>
        <rFont val="標楷體"/>
        <family val="4"/>
        <charset val="136"/>
      </rPr>
      <t>資料期間：</t>
    </r>
  </si>
  <si>
    <r>
      <rPr>
        <sz val="12"/>
        <rFont val="標楷體"/>
        <family val="4"/>
        <charset val="136"/>
      </rPr>
      <t>地區別</t>
    </r>
    <phoneticPr fontId="1" type="noConversion"/>
  </si>
  <si>
    <r>
      <rPr>
        <sz val="12"/>
        <rFont val="標楷體"/>
        <family val="4"/>
        <charset val="136"/>
      </rPr>
      <t>台北市</t>
    </r>
    <phoneticPr fontId="1" type="noConversion"/>
  </si>
  <si>
    <r>
      <rPr>
        <sz val="12"/>
        <rFont val="標楷體"/>
        <family val="4"/>
        <charset val="136"/>
      </rPr>
      <t>新北市</t>
    </r>
    <phoneticPr fontId="1" type="noConversion"/>
  </si>
  <si>
    <r>
      <rPr>
        <sz val="12"/>
        <rFont val="標楷體"/>
        <family val="4"/>
        <charset val="136"/>
      </rPr>
      <t>桃園市</t>
    </r>
    <phoneticPr fontId="1" type="noConversion"/>
  </si>
  <si>
    <r>
      <rPr>
        <sz val="12"/>
        <rFont val="標楷體"/>
        <family val="4"/>
        <charset val="136"/>
      </rPr>
      <t>台中市</t>
    </r>
    <phoneticPr fontId="1" type="noConversion"/>
  </si>
  <si>
    <r>
      <rPr>
        <sz val="12"/>
        <rFont val="標楷體"/>
        <family val="4"/>
        <charset val="136"/>
      </rPr>
      <t>台南市</t>
    </r>
    <phoneticPr fontId="1" type="noConversion"/>
  </si>
  <si>
    <r>
      <rPr>
        <sz val="12"/>
        <rFont val="標楷體"/>
        <family val="4"/>
        <charset val="136"/>
      </rPr>
      <t>高雄市</t>
    </r>
    <phoneticPr fontId="1" type="noConversion"/>
  </si>
  <si>
    <r>
      <rPr>
        <sz val="12"/>
        <rFont val="標楷體"/>
        <family val="4"/>
        <charset val="136"/>
      </rPr>
      <t>其他地區</t>
    </r>
    <phoneticPr fontId="1" type="noConversion"/>
  </si>
  <si>
    <t>二、報送方式（以網路申報為主，電子郵件傳送為輔）：</t>
    <phoneticPr fontId="1" type="noConversion"/>
  </si>
  <si>
    <r>
      <t>(</t>
    </r>
    <r>
      <rPr>
        <sz val="12"/>
        <color theme="1"/>
        <rFont val="標楷體"/>
        <family val="4"/>
        <charset val="136"/>
      </rPr>
      <t>一</t>
    </r>
    <r>
      <rPr>
        <sz val="12"/>
        <color theme="1"/>
        <rFont val="Times New Roman"/>
        <family val="1"/>
      </rPr>
      <t>)</t>
    </r>
    <r>
      <rPr>
        <b/>
        <sz val="12"/>
        <color theme="1"/>
        <rFont val="標楷體"/>
        <family val="4"/>
        <charset val="136"/>
      </rPr>
      <t>網路申報：透過「中央銀行金融資料網路申報系統」申報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</si>
  <si>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r>
      <t>(</t>
    </r>
    <r>
      <rPr>
        <sz val="12"/>
        <color theme="1"/>
        <rFont val="標楷體"/>
        <family val="4"/>
        <charset val="136"/>
      </rPr>
      <t>二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電子郵件信箱：</t>
    </r>
    <r>
      <rPr>
        <b/>
        <sz val="12"/>
        <color theme="1"/>
        <rFont val="Times New Roman"/>
        <family val="1"/>
      </rPr>
      <t>bankdis1@mail.cbc.gov.tw</t>
    </r>
    <r>
      <rPr>
        <sz val="12"/>
        <color theme="1"/>
        <rFont val="標楷體"/>
        <family val="4"/>
        <charset val="136"/>
      </rPr>
      <t>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為數字）。</t>
    </r>
    <phoneticPr fontId="1" type="noConversion"/>
  </si>
  <si>
    <t>新承作
撥款金額(億元)</t>
    <phoneticPr fontId="1" type="noConversion"/>
  </si>
  <si>
    <t>新承作
撥款戶數</t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</si>
  <si>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</si>
  <si>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t>B048</t>
    <phoneticPr fontId="1" type="noConversion"/>
  </si>
  <si>
    <r>
      <rPr>
        <sz val="12"/>
        <rFont val="標楷體"/>
        <family val="4"/>
        <charset val="136"/>
      </rPr>
      <t>自然人有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戶以下房貸者之購置高價住宅貸款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5.5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</si>
  <si>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自然人有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戶以上房貸者之購置高價住宅貸款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</si>
  <si>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B048-</t>
    </r>
    <r>
      <rPr>
        <b/>
        <sz val="18"/>
        <rFont val="標楷體"/>
        <family val="4"/>
        <charset val="136"/>
      </rPr>
      <t>金融機構承作「自然人購置高價住宅貸款」統計表</t>
    </r>
    <phoneticPr fontId="1" type="noConversion"/>
  </si>
  <si>
    <t>新光人壽保險股份有限公司</t>
    <phoneticPr fontId="1" type="noConversion"/>
  </si>
  <si>
    <t>民國 110 年 12 月</t>
    <phoneticPr fontId="1" type="noConversion"/>
  </si>
  <si>
    <r>
      <t>110.3.19~110.12.16</t>
    </r>
    <r>
      <rPr>
        <sz val="12"/>
        <rFont val="標楷體"/>
        <family val="4"/>
        <charset val="136"/>
      </rPr>
      <t>申請案件</t>
    </r>
    <phoneticPr fontId="1" type="noConversion"/>
  </si>
  <si>
    <r>
      <t>110.12.17</t>
    </r>
    <r>
      <rPr>
        <sz val="12"/>
        <rFont val="標楷體"/>
        <family val="4"/>
        <charset val="136"/>
      </rPr>
      <t>起申請案件</t>
    </r>
    <phoneticPr fontId="1" type="noConversion"/>
  </si>
  <si>
    <r>
      <rPr>
        <sz val="12"/>
        <rFont val="標楷體"/>
        <family val="4"/>
        <charset val="136"/>
      </rPr>
      <t>自然人購置高價住宅貸款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</si>
  <si>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>分次動撥案件，僅需於首次撥款申報核准之貸款條件。</t>
    </r>
    <r>
      <rPr>
        <sz val="12"/>
        <rFont val="Times New Roman"/>
        <family val="1"/>
      </rPr>
      <t xml:space="preserve"> 
        3.</t>
    </r>
    <r>
      <rPr>
        <sz val="12"/>
        <rFont val="標楷體"/>
        <family val="4"/>
        <charset val="136"/>
      </rPr>
      <t>借款人於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前已向承貸金融機構提出正式之申請書，並經該金融機構錄案辦理之案件，貸款條件得按錄案時之規定辦理；於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 xml:space="preserve">後之新申請案件，貸款條件應按修正規定辦理。
</t>
    </r>
    <r>
      <rPr>
        <sz val="12"/>
        <rFont val="Times New Roman"/>
        <family val="1"/>
      </rPr>
      <t xml:space="preserve">        4.109.12.8~110.3.18</t>
    </r>
    <r>
      <rPr>
        <sz val="12"/>
        <rFont val="標楷體"/>
        <family val="4"/>
        <charset val="136"/>
      </rPr>
      <t>自然人申辦之購置高價住宅貸款，撥款時請填報於「</t>
    </r>
    <r>
      <rPr>
        <sz val="12"/>
        <rFont val="Times New Roman"/>
        <family val="1"/>
      </rPr>
      <t>B041-</t>
    </r>
    <r>
      <rPr>
        <sz val="12"/>
        <rFont val="標楷體"/>
        <family val="4"/>
        <charset val="136"/>
      </rPr>
      <t>金融機構承作自然人購置住宅貸款」統計表。</t>
    </r>
    <phoneticPr fontId="1" type="noConversion"/>
  </si>
  <si>
    <t>許慧玉</t>
    <phoneticPr fontId="1" type="noConversion"/>
  </si>
  <si>
    <t>陳政皓</t>
    <phoneticPr fontId="1" type="noConversion"/>
  </si>
  <si>
    <t>02-23895858#7084</t>
    <phoneticPr fontId="1" type="noConversion"/>
  </si>
  <si>
    <t>02-23895858#7090</t>
    <phoneticPr fontId="1" type="noConversion"/>
  </si>
  <si>
    <t>skem8461@skl.com.tw</t>
    <phoneticPr fontId="1" type="noConversion"/>
  </si>
  <si>
    <t>chchen@skl.com.tw</t>
    <phoneticPr fontId="1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</si>
  <si>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111.1.5</t>
    </r>
    <r>
      <rPr>
        <sz val="12"/>
        <rFont val="標楷體"/>
        <family val="4"/>
        <charset val="136"/>
      </rPr>
      <t>，遇假日順延。</t>
    </r>
    <phoneticPr fontId="1" type="noConversion"/>
  </si>
  <si>
    <r>
      <rPr>
        <sz val="12"/>
        <color theme="1"/>
        <rFont val="標楷體"/>
        <family val="4"/>
        <charset val="136"/>
      </rPr>
      <t>三、本行窗口：張逸綸專員</t>
    </r>
    <r>
      <rPr>
        <sz val="12"/>
        <color theme="1"/>
        <rFont val="Times New Roman"/>
        <family val="1"/>
      </rPr>
      <t>(02-23571364)</t>
    </r>
    <r>
      <rPr>
        <sz val="12"/>
        <color theme="1"/>
        <rFont val="標楷體"/>
        <family val="4"/>
        <charset val="136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</si>
</sst>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#,##0_ "/>
    <numFmt numFmtId="178" formatCode="#,##0.00_ "/>
  </numFmts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6"/>
      <color rgb="FFFF0000"/>
      <name val="標楷體"/>
      <family val="4"/>
      <charset val="136"/>
    </font>
    <font>
      <sz val="14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  <font>
      <sz val="12"/>
      <color theme="3" tint="-0.499984740745262"/>
      <name val="Times New Roman"/>
      <family val="1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sz val="14"/>
      <name val="細明體"/>
      <family val="3"/>
      <charset val="136"/>
    </font>
    <font>
      <sz val="12"/>
      <name val="Times New Roman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44"/>
      </left>
      <right/>
      <top/>
      <bottom/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Border="0" applyProtection="0"/>
    <xf numFmtId="0" fontId="3" fillId="0" borderId="0"/>
    <xf numFmtId="0" fontId="3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7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19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8" borderId="7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/>
  </cellStyleXfs>
  <cellXfs count="59">
    <xf numFmtId="0" fontId="0" fillId="0" borderId="0" xfId="0">
      <alignment vertical="center"/>
    </xf>
    <xf numFmtId="177" fontId="25" fillId="25" borderId="17" xfId="0" applyNumberFormat="1" applyFont="1" applyFill="1" applyBorder="1" applyProtection="1">
      <alignment vertical="center"/>
      <protection locked="0"/>
    </xf>
    <xf numFmtId="178" fontId="25" fillId="25" borderId="17" xfId="0" applyNumberFormat="1" applyFont="1" applyFill="1" applyBorder="1" applyProtection="1">
      <alignment vertical="center"/>
      <protection locked="0"/>
    </xf>
    <xf numFmtId="177" fontId="25" fillId="0" borderId="17" xfId="0" applyNumberFormat="1" applyFont="1" applyBorder="1" applyProtection="1">
      <alignment vertical="center"/>
      <protection locked="0"/>
    </xf>
    <xf numFmtId="178" fontId="25" fillId="0" borderId="17" xfId="0" applyNumberFormat="1" applyFont="1" applyBorder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47" applyAlignment="1">
      <alignment horizontal="center" vertical="center"/>
    </xf>
    <xf numFmtId="49" fontId="25" fillId="0" borderId="0" xfId="47" applyNumberForma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25" fillId="0" borderId="17" xfId="0" applyFont="1" applyBorder="1">
      <alignment vertical="center"/>
    </xf>
    <xf numFmtId="49" fontId="25" fillId="0" borderId="17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left" vertical="top" wrapText="1"/>
    </xf>
    <xf numFmtId="0" fontId="25" fillId="30" borderId="0" xfId="0" applyFont="1" applyFill="1" applyAlignment="1">
      <alignment horizontal="center" vertical="center" wrapText="1"/>
    </xf>
    <xf numFmtId="0" fontId="25" fillId="26" borderId="0" xfId="0" applyFont="1" applyFill="1" applyAlignment="1">
      <alignment horizontal="center" vertical="center" wrapText="1"/>
    </xf>
    <xf numFmtId="0" fontId="25" fillId="31" borderId="0" xfId="0" applyFont="1" applyFill="1" applyAlignment="1">
      <alignment horizontal="center" vertical="center" wrapText="1"/>
    </xf>
    <xf numFmtId="0" fontId="25" fillId="27" borderId="0" xfId="0" applyFont="1" applyFill="1" applyAlignment="1">
      <alignment horizontal="center" vertical="center" wrapText="1"/>
    </xf>
    <xf numFmtId="0" fontId="24" fillId="0" borderId="17" xfId="0" applyFont="1" applyBorder="1">
      <alignment vertical="center"/>
    </xf>
    <xf numFmtId="177" fontId="33" fillId="29" borderId="17" xfId="0" applyNumberFormat="1" applyFont="1" applyFill="1" applyBorder="1">
      <alignment vertical="center"/>
    </xf>
    <xf numFmtId="178" fontId="33" fillId="29" borderId="17" xfId="0" applyNumberFormat="1" applyFont="1" applyFill="1" applyBorder="1">
      <alignment vertical="center"/>
    </xf>
    <xf numFmtId="0" fontId="25" fillId="28" borderId="0" xfId="0" applyFont="1" applyFill="1">
      <alignment vertical="center"/>
    </xf>
    <xf numFmtId="0" fontId="25" fillId="0" borderId="0" xfId="0" quotePrefix="1" applyFont="1">
      <alignment vertical="center"/>
    </xf>
    <xf numFmtId="0" fontId="4" fillId="0" borderId="0" xfId="2" applyFont="1" applyAlignment="1">
      <alignment horizontal="right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25" fillId="0" borderId="19" xfId="0" applyFont="1" applyBorder="1" applyAlignment="1">
      <alignment horizontal="left" vertical="center" wrapText="1"/>
    </xf>
    <xf numFmtId="0" fontId="34" fillId="25" borderId="0" xfId="0" applyFont="1" applyFill="1" applyAlignment="1" applyProtection="1">
      <alignment horizontal="center" vertical="center"/>
      <protection locked="0"/>
    </xf>
    <xf numFmtId="0" fontId="36" fillId="25" borderId="0" xfId="0" applyFont="1" applyFill="1" applyAlignment="1" applyProtection="1">
      <alignment horizontal="center" vertical="center"/>
      <protection locked="0"/>
    </xf>
    <xf numFmtId="0" fontId="28" fillId="25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18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49" fontId="4" fillId="2" borderId="16" xfId="2" applyNumberFormat="1" applyFont="1" applyFill="1" applyBorder="1" applyAlignment="1" applyProtection="1">
      <alignment horizontal="center" vertical="center"/>
      <protection locked="0"/>
    </xf>
    <xf numFmtId="49" fontId="4" fillId="2" borderId="22" xfId="2" applyNumberFormat="1" applyFont="1" applyFill="1" applyBorder="1" applyAlignment="1" applyProtection="1">
      <alignment horizontal="center" vertical="center"/>
      <protection locked="0"/>
    </xf>
    <xf numFmtId="49" fontId="4" fillId="2" borderId="21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Alignment="1" applyProtection="1">
      <alignment horizontal="center"/>
      <protection locked="0"/>
    </xf>
    <xf numFmtId="0" fontId="4" fillId="0" borderId="0" xfId="2" applyFont="1" applyAlignment="1">
      <alignment horizontal="right" vertical="center"/>
    </xf>
    <xf numFmtId="0" fontId="4" fillId="0" borderId="15" xfId="2" applyFont="1" applyBorder="1" applyAlignment="1">
      <alignment horizontal="right" vertical="center"/>
    </xf>
    <xf numFmtId="0" fontId="4" fillId="25" borderId="0" xfId="0" applyFont="1" applyFill="1" applyAlignment="1" applyProtection="1">
      <alignment horizontal="center" vertical="center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Fill="1" applyAlignment="1" applyProtection="1">
      <alignment horizontal="center" vertical="center"/>
      <protection locked="0"/>
    </xf>
  </cellXfs>
  <cellStyles count="48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連結的儲存格 2" xfId="27" xr:uid="{00000000-0005-0000-0000-00001C000000}"/>
    <cellStyle name="備註 2" xfId="28" xr:uid="{00000000-0005-0000-0000-00001D000000}"/>
    <cellStyle name="說明文字 2" xfId="29" xr:uid="{00000000-0005-0000-0000-00001E000000}"/>
    <cellStyle name="輔色1 2" xfId="30" xr:uid="{00000000-0005-0000-0000-00001F000000}"/>
    <cellStyle name="輔色2 2" xfId="31" xr:uid="{00000000-0005-0000-0000-000020000000}"/>
    <cellStyle name="輔色3 2" xfId="32" xr:uid="{00000000-0005-0000-0000-000021000000}"/>
    <cellStyle name="輔色4 2" xfId="33" xr:uid="{00000000-0005-0000-0000-000022000000}"/>
    <cellStyle name="輔色5 2" xfId="34" xr:uid="{00000000-0005-0000-0000-000023000000}"/>
    <cellStyle name="輔色6 2" xfId="35" xr:uid="{00000000-0005-0000-0000-000024000000}"/>
    <cellStyle name="標題 1 2" xfId="37" xr:uid="{00000000-0005-0000-0000-000025000000}"/>
    <cellStyle name="標題 2 2" xfId="38" xr:uid="{00000000-0005-0000-0000-000026000000}"/>
    <cellStyle name="標題 3 2" xfId="39" xr:uid="{00000000-0005-0000-0000-000027000000}"/>
    <cellStyle name="標題 4 2" xfId="40" xr:uid="{00000000-0005-0000-0000-000028000000}"/>
    <cellStyle name="標題 5" xfId="36" xr:uid="{00000000-0005-0000-0000-000029000000}"/>
    <cellStyle name="樣式 1" xfId="41" xr:uid="{00000000-0005-0000-0000-00002A000000}"/>
    <cellStyle name="輸入 2" xfId="42" xr:uid="{00000000-0005-0000-0000-00002B000000}"/>
    <cellStyle name="輸出 2" xfId="43" xr:uid="{00000000-0005-0000-0000-00002C000000}"/>
    <cellStyle name="檢查儲存格 2" xfId="44" xr:uid="{00000000-0005-0000-0000-00002D000000}"/>
    <cellStyle name="壞 2" xfId="45" xr:uid="{00000000-0005-0000-0000-00002E000000}"/>
    <cellStyle name="警告文字 2" xfId="46" xr:uid="{00000000-0005-0000-0000-00002F000000}"/>
  </cellStyles>
  <dxfs count="0"/>
  <tableStyles count="0" defaultTableStyle="TableStyleMedium2" defaultPivotStyle="PivotStyleLight16"/>
  <colors>
    <mruColors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C07D-6358-4040-90CC-9ABB61716AD2}">
  <dimension ref="A1:BM26"/>
  <sheetViews>
    <sheetView tabSelected="1" zoomScale="70" zoomScaleNormal="70" workbookViewId="0">
      <selection activeCell="J4" sqref="J4"/>
    </sheetView>
  </sheetViews>
  <sheetFormatPr defaultColWidth="8.90625" defaultRowHeight="15.5"/>
  <cols>
    <col min="1" max="1" width="14.453125" style="6" customWidth="1"/>
    <col min="2" max="2" width="6.81640625" style="6" customWidth="1"/>
    <col min="3" max="3" width="14.90625" style="6" customWidth="1"/>
    <col min="4" max="4" width="16.453125" style="6" customWidth="1"/>
    <col min="5" max="7" width="14.90625" style="6" customWidth="1"/>
    <col min="8" max="8" width="16.453125" style="6" customWidth="1"/>
    <col min="9" max="11" width="14.90625" style="6" customWidth="1"/>
    <col min="12" max="12" width="16.453125" style="6" customWidth="1"/>
    <col min="13" max="14" width="14.90625" style="6" customWidth="1"/>
    <col min="15" max="15" width="50.6328125" style="6" customWidth="1"/>
    <col min="16" max="16" width="3.6328125" style="6" customWidth="1"/>
    <col min="17" max="37" width="12.08984375" style="6" hidden="1" customWidth="1"/>
    <col min="38" max="38" width="12.6328125" style="6" hidden="1" customWidth="1"/>
    <col min="39" max="39" width="12.90625" style="6" hidden="1" customWidth="1"/>
    <col min="40" max="40" width="14.90625" style="6" hidden="1" customWidth="1"/>
    <col min="41" max="41" width="12.453125" style="6" hidden="1" customWidth="1"/>
    <col min="42" max="65" width="8.90625" style="6" hidden="1" customWidth="1"/>
    <col min="66" max="16384" width="8.90625" style="6"/>
  </cols>
  <sheetData>
    <row r="1" spans="1:62" ht="25">
      <c r="A1" s="5" t="str">
        <f>IF(COUNTBLANK(O8:O15)=8,"","本表有誤")</f>
        <v/>
      </c>
      <c r="C1" s="31" t="s">
        <v>41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BA1" s="7" t="str">
        <f>SUBSTITUTE(SUBSTITUTE(G3," ",""),"　","")</f>
        <v/>
      </c>
      <c r="BB1" s="7" t="e">
        <f>LEFT(BA1,FIND("月",BA1,1))</f>
        <v>#VALUE!</v>
      </c>
      <c r="BC1" s="8" t="e">
        <f>MID(BA1,FIND("民國",BA1,1)+2,FIND("年",BA1,1)-FIND("民國",BA1,1)-2)</f>
        <v>#VALUE!</v>
      </c>
      <c r="BD1" s="8" t="e">
        <f>MID(BA1,FIND("年",BA1,1)+1,FIND("月",BA1,1)-FIND("年",BA1,1)-1)</f>
        <v>#VALUE!</v>
      </c>
      <c r="BE1" s="8" t="e">
        <f>(BC1+1911) &amp; RIGHT("0" &amp; BD1,2)</f>
        <v>#VALUE!</v>
      </c>
      <c r="BF1" s="7" t="s">
        <v>20</v>
      </c>
      <c r="BG1" s="9" t="s">
        <v>38</v>
      </c>
      <c r="BH1" s="7" t="s">
        <v>21</v>
      </c>
      <c r="BI1" s="8">
        <v>3</v>
      </c>
      <c r="BJ1" s="7" t="s">
        <v>22</v>
      </c>
    </row>
    <row r="2" spans="1:62" ht="19.5">
      <c r="F2" s="10" t="s">
        <v>18</v>
      </c>
      <c r="G2" s="57"/>
      <c r="H2" s="58"/>
      <c r="I2" s="58"/>
    </row>
    <row r="3" spans="1:62" ht="19.5">
      <c r="F3" s="11" t="s">
        <v>23</v>
      </c>
      <c r="G3" s="34"/>
      <c r="H3" s="34"/>
      <c r="I3" s="34"/>
    </row>
    <row r="4" spans="1:62" ht="19.5">
      <c r="Q4" s="35" t="s">
        <v>17</v>
      </c>
      <c r="R4" s="35"/>
    </row>
    <row r="5" spans="1:62" s="7" customFormat="1" ht="16.5" customHeight="1">
      <c r="A5" s="36" t="s">
        <v>24</v>
      </c>
      <c r="B5" s="39" t="s">
        <v>7</v>
      </c>
      <c r="C5" s="42" t="s">
        <v>44</v>
      </c>
      <c r="D5" s="42"/>
      <c r="E5" s="42"/>
      <c r="F5" s="42"/>
      <c r="G5" s="42"/>
      <c r="H5" s="42"/>
      <c r="I5" s="42"/>
      <c r="J5" s="42"/>
      <c r="K5" s="42" t="s">
        <v>45</v>
      </c>
      <c r="L5" s="42"/>
      <c r="M5" s="42"/>
      <c r="N5" s="42"/>
      <c r="O5" s="43" t="s">
        <v>16</v>
      </c>
      <c r="Q5" s="42" t="s">
        <v>44</v>
      </c>
      <c r="R5" s="42"/>
      <c r="S5" s="42"/>
      <c r="T5" s="42"/>
      <c r="U5" s="42"/>
      <c r="V5" s="42"/>
      <c r="W5" s="42"/>
      <c r="X5" s="42"/>
      <c r="Y5" s="42" t="s">
        <v>45</v>
      </c>
      <c r="Z5" s="42"/>
      <c r="AA5" s="42"/>
      <c r="AB5" s="42"/>
      <c r="AC5" s="6"/>
      <c r="AD5" s="42" t="s">
        <v>44</v>
      </c>
      <c r="AE5" s="42"/>
      <c r="AF5" s="42"/>
      <c r="AG5" s="42"/>
      <c r="AH5" s="42"/>
      <c r="AI5" s="42"/>
      <c r="AJ5" s="42"/>
      <c r="AK5" s="42"/>
      <c r="AL5" s="42" t="s">
        <v>45</v>
      </c>
      <c r="AM5" s="42"/>
      <c r="AN5" s="42"/>
      <c r="AO5" s="42"/>
    </row>
    <row r="6" spans="1:62" s="12" customFormat="1" ht="33" customHeight="1">
      <c r="A6" s="37"/>
      <c r="B6" s="40"/>
      <c r="C6" s="46" t="s">
        <v>39</v>
      </c>
      <c r="D6" s="47"/>
      <c r="E6" s="47"/>
      <c r="F6" s="48"/>
      <c r="G6" s="46" t="s">
        <v>40</v>
      </c>
      <c r="H6" s="47"/>
      <c r="I6" s="47"/>
      <c r="J6" s="48"/>
      <c r="K6" s="46" t="s">
        <v>46</v>
      </c>
      <c r="L6" s="47"/>
      <c r="M6" s="47"/>
      <c r="N6" s="48"/>
      <c r="O6" s="44"/>
      <c r="Q6" s="46" t="s">
        <v>39</v>
      </c>
      <c r="R6" s="47"/>
      <c r="S6" s="47"/>
      <c r="T6" s="48"/>
      <c r="U6" s="46" t="s">
        <v>40</v>
      </c>
      <c r="V6" s="47"/>
      <c r="W6" s="47"/>
      <c r="X6" s="48"/>
      <c r="Y6" s="46" t="s">
        <v>46</v>
      </c>
      <c r="Z6" s="47"/>
      <c r="AA6" s="47"/>
      <c r="AB6" s="48"/>
      <c r="AC6" s="7"/>
      <c r="AD6" s="46" t="s">
        <v>39</v>
      </c>
      <c r="AE6" s="47"/>
      <c r="AF6" s="47"/>
      <c r="AG6" s="48"/>
      <c r="AH6" s="49" t="s">
        <v>40</v>
      </c>
      <c r="AI6" s="47"/>
      <c r="AJ6" s="47"/>
      <c r="AK6" s="48"/>
      <c r="AL6" s="46" t="s">
        <v>46</v>
      </c>
      <c r="AM6" s="47"/>
      <c r="AN6" s="47"/>
      <c r="AO6" s="48"/>
    </row>
    <row r="7" spans="1:62" s="12" customFormat="1" ht="51">
      <c r="A7" s="38"/>
      <c r="B7" s="41"/>
      <c r="C7" s="13" t="s">
        <v>36</v>
      </c>
      <c r="D7" s="13" t="s">
        <v>35</v>
      </c>
      <c r="E7" s="13" t="s">
        <v>0</v>
      </c>
      <c r="F7" s="14" t="s">
        <v>37</v>
      </c>
      <c r="G7" s="13" t="s">
        <v>36</v>
      </c>
      <c r="H7" s="13" t="s">
        <v>35</v>
      </c>
      <c r="I7" s="13" t="s">
        <v>0</v>
      </c>
      <c r="J7" s="14" t="s">
        <v>37</v>
      </c>
      <c r="K7" s="13" t="s">
        <v>36</v>
      </c>
      <c r="L7" s="13" t="s">
        <v>35</v>
      </c>
      <c r="M7" s="13" t="s">
        <v>0</v>
      </c>
      <c r="N7" s="14" t="s">
        <v>37</v>
      </c>
      <c r="O7" s="45"/>
      <c r="Q7" s="13" t="s">
        <v>36</v>
      </c>
      <c r="R7" s="13" t="s">
        <v>35</v>
      </c>
      <c r="S7" s="13" t="s">
        <v>0</v>
      </c>
      <c r="T7" s="14" t="s">
        <v>37</v>
      </c>
      <c r="U7" s="13" t="s">
        <v>36</v>
      </c>
      <c r="V7" s="13" t="s">
        <v>35</v>
      </c>
      <c r="W7" s="13" t="s">
        <v>0</v>
      </c>
      <c r="X7" s="14" t="s">
        <v>37</v>
      </c>
      <c r="Y7" s="13" t="s">
        <v>36</v>
      </c>
      <c r="Z7" s="13" t="s">
        <v>35</v>
      </c>
      <c r="AA7" s="13" t="s">
        <v>0</v>
      </c>
      <c r="AB7" s="14" t="s">
        <v>37</v>
      </c>
      <c r="AC7" s="7"/>
      <c r="AD7" s="13" t="s">
        <v>36</v>
      </c>
      <c r="AE7" s="13" t="s">
        <v>35</v>
      </c>
      <c r="AF7" s="13" t="s">
        <v>0</v>
      </c>
      <c r="AG7" s="14" t="s">
        <v>37</v>
      </c>
      <c r="AH7" s="13" t="s">
        <v>36</v>
      </c>
      <c r="AI7" s="13" t="s">
        <v>35</v>
      </c>
      <c r="AJ7" s="13" t="s">
        <v>0</v>
      </c>
      <c r="AK7" s="14" t="s">
        <v>37</v>
      </c>
      <c r="AL7" s="13" t="s">
        <v>36</v>
      </c>
      <c r="AM7" s="13" t="s">
        <v>35</v>
      </c>
      <c r="AN7" s="13" t="s">
        <v>0</v>
      </c>
      <c r="AO7" s="14" t="s">
        <v>37</v>
      </c>
    </row>
    <row r="8" spans="1:62" ht="27.9" customHeight="1">
      <c r="A8" s="15" t="s">
        <v>25</v>
      </c>
      <c r="B8" s="16" t="s">
        <v>8</v>
      </c>
      <c r="C8" s="3">
        <v>0</v>
      </c>
      <c r="D8" s="4">
        <v>0</v>
      </c>
      <c r="E8" s="4">
        <v>0</v>
      </c>
      <c r="F8" s="4">
        <v>0</v>
      </c>
      <c r="G8" s="3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17" t="str">
        <f>Q8&amp;R8&amp;S8&amp;T8&amp;U8&amp;V8&amp;W8&amp;X8&amp;Y8&amp;Z8&amp;AA8&amp;AB8&amp;AF8&amp;AJ8&amp;AN8</f>
        <v/>
      </c>
      <c r="Q8" s="18" t="str">
        <f>IF(C8="","",IF(OR(C8&lt;0,C8&gt;99999999),"110.3.19~110.12.16申請案件[自然人有2戶以下房貸者之購置高價住宅貸款-新承作撥款戶數]須為小於9位之正數,",IF(C8&lt;&gt;INT(C8),"110.3.19~110.12.16申請案件[自然人有2戶以下房貸者之購置高價住宅貸款-新承作撥款戶數]須為整數,","")))</f>
        <v/>
      </c>
      <c r="R8" s="18" t="str">
        <f>IF(D8="","",IF(OR(D8&lt;0,D8&gt;99999999.99),"110.3.19~110.12.16申請案件[自然人有2戶以下房貸者之購置高價住宅貸款-新承作撥款金額]須為小於9位之正數,",IF(D8&lt;&gt;ROUND(D8,2),"110.3.19~110.12.16申請案件[自然人有2戶以下房貸者之購置高價住宅貸款-新承作撥款金額]須四捨五入至小數下2位,","")))</f>
        <v/>
      </c>
      <c r="S8" s="18" t="str">
        <f>IF(E8="","",IF(E8&gt;99.99,"110.3.19~110.12.16申請案件[自然人有2戶以下房貸者之購置高價住宅貸款-加權平均貸款成數]整數位數須小於3位數,",IF(E8&lt;&gt;ROUND(E8,2),"110.3.19~110.12.16申請案件[自然人有2戶以下房貸者之購置高價住宅貸款-加權平均貸款成數]小數位數至多為2位,","")))</f>
        <v/>
      </c>
      <c r="T8" s="18" t="str">
        <f>IF(F8="","",IF(F8&gt;99.99,"110.3.19~110.12.16申請案件[自然人有2戶以下房貸者之購置高價住宅貸款-加權平均貸款利率]整數位數須小於3位數,",IF(F8&lt;&gt;ROUND(F8,2),"110.3.19~110.12.16申請案件[自然人有2戶以下房貸者之購置高價住宅貸款-加權平均貸款利率]小數位數至多為2位,","")))</f>
        <v/>
      </c>
      <c r="U8" s="19" t="str">
        <f>IF(G8="","",IF(OR(G8&lt;0,G8&gt;99999999),"110.3.19~110.12.16申請案件[自然人有3戶以上房貸者之購置高價住宅貸款-新承作撥款戶數]須為小於9位之正數,",IF(G8&lt;&gt;INT(G8),"110.3.19~110.12.16申請案件[自然人有3戶以上房貸者之購置高價住宅貸款-新承作撥款戶數]須為整數,","")))</f>
        <v/>
      </c>
      <c r="V8" s="19" t="str">
        <f>IF(H8="","",IF(OR(H8&lt;0,H8&gt;99999999.99),"110.3.19~110.12.16申請案件[自然人有3戶以上房貸者之購置高價住宅貸款-新承作撥款金額]須為小於9位之正數,",IF(H8&lt;&gt;ROUND(H8,2),"110.3.19~110.12.16申請案件[自然人有3戶以上房貸者之購置高價住宅貸款-新承作撥款金額]須四捨五入至小數下2位,","")))</f>
        <v/>
      </c>
      <c r="W8" s="19" t="str">
        <f>IF(I8="","",IF(I8&gt;99.99,"110.3.19~110.12.16申請案件[自然人有3戶以上房貸者之購置高價住宅貸款-加權平均貸款成數]整數位數須小於3位數,",IF(I8&lt;&gt;ROUND(I8,2),"110.3.19~110.12.16申請案件[自然人有3戶以上房貸者之購置高價住宅貸款-加權平均貸款成數]小數位數至多為2位,","")))</f>
        <v/>
      </c>
      <c r="X8" s="19" t="str">
        <f>IF(J8="","",IF(J8&gt;99.99,"110.3.19~110.12.16申請案件[自然人有3戶以上房貸者之購置高價住宅貸款-加權平均貸款利率]整數位數須小於3位數,",IF(J8&lt;&gt;ROUND(J8,2),"110.3.19~110.12.16申請案件[自然人有3戶以上房貸者之購置高價住宅貸款-加權平均貸款利率]小數位數至多為2位,","")))</f>
        <v/>
      </c>
      <c r="Y8" s="20" t="str">
        <f>IF(K8="","",IF(OR(K8&lt;0,K8&gt;99999999),"110.12.17起申請案件[自然人購置高價住宅貸款-新承作撥款戶數]須為小於9位之正數,",IF(K8&lt;&gt;INT(K8),"110.12.17起申請案件[自然人購置高價住宅貸款-新承作撥款戶數]須為整數,","")))</f>
        <v/>
      </c>
      <c r="Z8" s="20" t="str">
        <f>IF(L8="","",IF(OR(L8&lt;0,L8&gt;99999999.99),"110.12.17起申請案件[自然人購置高價住宅貸款-新承作撥款金額]須為小於9位之正數,",IF(L8&lt;&gt;ROUND(L8,2),"110.12.17起申請案件[自然人購置高價住宅貸款-新承作撥款金額]須四捨五入至小數下2位,","")))</f>
        <v/>
      </c>
      <c r="AA8" s="20" t="str">
        <f>IF(M8="","",IF(M8&gt;99.99,"110.12.17起申請案件[自然人購置高價住宅貸款-加權平均貸款成數]整數位數須小於3位數,",IF(M8&lt;&gt;ROUND(M8,2),"110.12.17起申請案件[自然人購置高價住宅貸款-加權平均貸款成數]小數位數至多為2位,","")))</f>
        <v/>
      </c>
      <c r="AB8" s="20" t="str">
        <f>IF(N8="","",IF(N8&gt;99.99,"110.12.17起申請案件[自然人購置高價住宅貸款-加權平均貸款利率]整數位數須小於3位數,",IF(N8&lt;&gt;ROUND(N8,2),"110.12.17起申請案件[自然人購置高價住宅貸款-加權平均貸款利率]小數位數至多為2位,","")))</f>
        <v/>
      </c>
      <c r="AC8" s="12"/>
      <c r="AD8" s="12"/>
      <c r="AE8" s="12"/>
      <c r="AF8" s="21" t="str">
        <f>IF(S8="",IF(E8&gt;55,"110.3.19~110.12.16申請案件[自然人有2戶以下房貸者之購置高價住宅貸款貸款成數]最高為5.5成,",""),"")</f>
        <v/>
      </c>
      <c r="AG8" s="12"/>
      <c r="AH8" s="12"/>
      <c r="AI8" s="12"/>
      <c r="AJ8" s="21" t="str">
        <f>IF(W8="",IF(I8&gt;40,"110.3.19~110.12.16申請案件[自然人有3戶以上房貸者之購置高價住宅貸款成數]最高為4成,",""),"")</f>
        <v/>
      </c>
      <c r="AK8" s="12"/>
      <c r="AL8" s="12"/>
      <c r="AM8" s="12"/>
      <c r="AN8" s="21" t="str">
        <f>IF(AA8="",IF(M8&gt;40,"110.12.17起申請案件[自然人購置高價住宅貸款成數]最高為4成,",""),"")</f>
        <v/>
      </c>
      <c r="AO8" s="12"/>
    </row>
    <row r="9" spans="1:62" ht="27.9" customHeight="1">
      <c r="A9" s="15" t="s">
        <v>26</v>
      </c>
      <c r="B9" s="16" t="s">
        <v>9</v>
      </c>
      <c r="C9" s="3">
        <v>0</v>
      </c>
      <c r="D9" s="4">
        <v>0</v>
      </c>
      <c r="E9" s="4">
        <v>0</v>
      </c>
      <c r="F9" s="4">
        <v>0</v>
      </c>
      <c r="G9" s="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17" t="str">
        <f t="shared" ref="O9:O15" si="0">Q9&amp;R9&amp;S9&amp;T9&amp;U9&amp;V9&amp;W9&amp;X9&amp;Y9&amp;Z9&amp;AA9&amp;AB9&amp;AF9&amp;AJ9&amp;AN9</f>
        <v/>
      </c>
      <c r="Q9" s="18" t="str">
        <f t="shared" ref="Q9:Q15" si="1">IF(C9="","",IF(OR(C9&lt;0,C9&gt;99999999),"110.3.19~110.12.16申請案件[自然人有2戶以下房貸者之購置高價住宅貸款-新承作撥款戶數]須為小於9位之正數,",IF(C9&lt;&gt;INT(C9),"110.3.19~110.12.16申請案件[自然人有2戶以下房貸者之購置高價住宅貸款-新承作撥款戶數]須為整數,","")))</f>
        <v/>
      </c>
      <c r="R9" s="18" t="str">
        <f t="shared" ref="R9:R15" si="2">IF(D9="","",IF(OR(D9&lt;0,D9&gt;99999999.99),"110.3.19~110.12.16申請案件[自然人有2戶以下房貸者之購置高價住宅貸款-新承作撥款金額]須為小於9位之正數,",IF(D9&lt;&gt;ROUND(D9,2),"110.3.19~110.12.16申請案件[自然人有2戶以下房貸者之購置高價住宅貸款-新承作撥款金額]須四捨五入至小數下2位,","")))</f>
        <v/>
      </c>
      <c r="S9" s="18" t="str">
        <f t="shared" ref="S9:S15" si="3">IF(E9="","",IF(E9&gt;99.99,"110.3.19~110.12.16申請案件[自然人有2戶以下房貸者之購置高價住宅貸款-加權平均貸款成數]整數位數須小於3位數,",IF(E9&lt;&gt;ROUND(E9,2),"110.3.19~110.12.16申請案件[自然人有2戶以下房貸者之購置高價住宅貸款-加權平均貸款成數]小數位數至多為2位,","")))</f>
        <v/>
      </c>
      <c r="T9" s="18" t="str">
        <f t="shared" ref="T9:T15" si="4">IF(F9="","",IF(F9&gt;99.99,"110.3.19~110.12.16申請案件[自然人有2戶以下房貸者之購置高價住宅貸款-加權平均貸款利率]整數位數須小於3位數,",IF(F9&lt;&gt;ROUND(F9,2),"110.3.19~110.12.16申請案件[自然人有2戶以下房貸者之購置高價住宅貸款-加權平均貸款利率]小數位數至多為2位,","")))</f>
        <v/>
      </c>
      <c r="U9" s="19" t="str">
        <f t="shared" ref="U9:U15" si="5">IF(G9="","",IF(OR(G9&lt;0,G9&gt;99999999),"110.3.19~110.12.16申請案件[自然人有3戶以上房貸者之購置高價住宅貸款-新承作撥款戶數]須為小於9位之正數,",IF(G9&lt;&gt;INT(G9),"110.3.19~110.12.16申請案件[自然人有3戶以上房貸者之購置高價住宅貸款-新承作撥款戶數]須為整數,","")))</f>
        <v/>
      </c>
      <c r="V9" s="19" t="str">
        <f t="shared" ref="V9:V15" si="6">IF(H9="","",IF(OR(H9&lt;0,H9&gt;99999999.99),"110.3.19~110.12.16申請案件[自然人有3戶以上房貸者之購置高價住宅貸款-新承作撥款金額]須為小於9位之正數,",IF(H9&lt;&gt;ROUND(H9,2),"110.3.19~110.12.16申請案件[自然人有3戶以上房貸者之購置高價住宅貸款-新承作撥款金額]須四捨五入至小數下2位,","")))</f>
        <v/>
      </c>
      <c r="W9" s="19" t="str">
        <f t="shared" ref="W9:W15" si="7">IF(I9="","",IF(I9&gt;99.99,"110.3.19~110.12.16申請案件[自然人有3戶以上房貸者之購置高價住宅貸款-加權平均貸款成數]整數位數須小於3位數,",IF(I9&lt;&gt;ROUND(I9,2),"110.3.19~110.12.16申請案件[自然人有3戶以上房貸者之購置高價住宅貸款-加權平均貸款成數]小數位數至多為2位,","")))</f>
        <v/>
      </c>
      <c r="X9" s="19" t="str">
        <f t="shared" ref="X9:X15" si="8">IF(J9="","",IF(J9&gt;99.99,"110.3.19~110.12.16申請案件[自然人有3戶以上房貸者之購置高價住宅貸款-加權平均貸款利率]整數位數須小於3位數,",IF(J9&lt;&gt;ROUND(J9,2),"110.3.19~110.12.16申請案件[自然人有3戶以上房貸者之購置高價住宅貸款-加權平均貸款利率]小數位數至多為2位,","")))</f>
        <v/>
      </c>
      <c r="Y9" s="20" t="str">
        <f t="shared" ref="Y9:Y15" si="9">IF(K9="","",IF(OR(K9&lt;0,K9&gt;99999999),"110.12.17起申請案件[自然人購置高價住宅貸款-新承作撥款戶數]須為小於9位之正數,",IF(K9&lt;&gt;INT(K9),"110.12.17起申請案件[自然人購置高價住宅貸款-新承作撥款戶數]須為整數,","")))</f>
        <v/>
      </c>
      <c r="Z9" s="20" t="str">
        <f t="shared" ref="Z9:Z15" si="10">IF(L9="","",IF(OR(L9&lt;0,L9&gt;99999999.99),"110.12.17起申請案件[自然人購置高價住宅貸款-新承作撥款金額]須為小於9位之正數,",IF(L9&lt;&gt;ROUND(L9,2),"110.12.17起申請案件[自然人購置高價住宅貸款-新承作撥款金額]須四捨五入至小數下2位,","")))</f>
        <v/>
      </c>
      <c r="AA9" s="20" t="str">
        <f t="shared" ref="AA9:AA15" si="11">IF(M9="","",IF(M9&gt;99.99,"110.12.17起申請案件[自然人購置高價住宅貸款-加權平均貸款成數]整數位數須小於3位數,",IF(M9&lt;&gt;ROUND(M9,2),"110.12.17起申請案件[自然人購置高價住宅貸款-加權平均貸款成數]小數位數至多為2位,","")))</f>
        <v/>
      </c>
      <c r="AB9" s="20" t="str">
        <f t="shared" ref="AB9:AB15" si="12">IF(N9="","",IF(N9&gt;99.99,"110.12.17起申請案件[自然人購置高價住宅貸款-加權平均貸款利率]整數位數須小於3位數,",IF(N9&lt;&gt;ROUND(N9,2),"110.12.17起申請案件[自然人購置高價住宅貸款-加權平均貸款利率]小數位數至多為2位,","")))</f>
        <v/>
      </c>
      <c r="AF9" s="21" t="str">
        <f t="shared" ref="AF9:AF14" si="13">IF(S9="",IF(E9&gt;55,"110.3.19~110.12.16申請案件[自然人有2戶以下房貸者之購置高價住宅貸款貸款成數]最高為5.5成,",""),"")</f>
        <v/>
      </c>
      <c r="AJ9" s="21" t="str">
        <f t="shared" ref="AJ9:AJ14" si="14">IF(W9="",IF(I9&gt;40,"110.3.19~110.12.16申請案件[自然人有3戶以上房貸者之購置高價住宅貸款成數]最高為4成,",""),"")</f>
        <v/>
      </c>
      <c r="AN9" s="21" t="str">
        <f t="shared" ref="AN9:AN14" si="15">IF(AA9="",IF(M9&gt;40,"110.12.17起申請案件[自然人購置高價住宅貸款成數]最高為4成,",""),"")</f>
        <v/>
      </c>
    </row>
    <row r="10" spans="1:62" ht="27.9" customHeight="1">
      <c r="A10" s="15" t="s">
        <v>27</v>
      </c>
      <c r="B10" s="16" t="s">
        <v>10</v>
      </c>
      <c r="C10" s="3">
        <v>0</v>
      </c>
      <c r="D10" s="4">
        <v>0</v>
      </c>
      <c r="E10" s="4">
        <v>0</v>
      </c>
      <c r="F10" s="4">
        <v>0</v>
      </c>
      <c r="G10" s="3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17" t="str">
        <f t="shared" si="0"/>
        <v/>
      </c>
      <c r="Q10" s="18" t="str">
        <f t="shared" si="1"/>
        <v/>
      </c>
      <c r="R10" s="18" t="str">
        <f t="shared" si="2"/>
        <v/>
      </c>
      <c r="S10" s="18" t="str">
        <f t="shared" si="3"/>
        <v/>
      </c>
      <c r="T10" s="18" t="str">
        <f t="shared" si="4"/>
        <v/>
      </c>
      <c r="U10" s="19" t="str">
        <f t="shared" si="5"/>
        <v/>
      </c>
      <c r="V10" s="19" t="str">
        <f t="shared" si="6"/>
        <v/>
      </c>
      <c r="W10" s="19" t="str">
        <f t="shared" si="7"/>
        <v/>
      </c>
      <c r="X10" s="19" t="str">
        <f t="shared" si="8"/>
        <v/>
      </c>
      <c r="Y10" s="20" t="str">
        <f t="shared" si="9"/>
        <v/>
      </c>
      <c r="Z10" s="20" t="str">
        <f t="shared" si="10"/>
        <v/>
      </c>
      <c r="AA10" s="20" t="str">
        <f t="shared" si="11"/>
        <v/>
      </c>
      <c r="AB10" s="20" t="str">
        <f t="shared" si="12"/>
        <v/>
      </c>
      <c r="AF10" s="21" t="str">
        <f t="shared" si="13"/>
        <v/>
      </c>
      <c r="AJ10" s="21" t="str">
        <f t="shared" si="14"/>
        <v/>
      </c>
      <c r="AN10" s="21" t="str">
        <f t="shared" si="15"/>
        <v/>
      </c>
    </row>
    <row r="11" spans="1:62" ht="27.9" customHeight="1">
      <c r="A11" s="15" t="s">
        <v>28</v>
      </c>
      <c r="B11" s="16" t="s">
        <v>11</v>
      </c>
      <c r="C11" s="3">
        <v>0</v>
      </c>
      <c r="D11" s="4">
        <v>0</v>
      </c>
      <c r="E11" s="4">
        <v>0</v>
      </c>
      <c r="F11" s="4">
        <v>0</v>
      </c>
      <c r="G11" s="3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17" t="str">
        <f t="shared" si="0"/>
        <v/>
      </c>
      <c r="Q11" s="18" t="str">
        <f t="shared" si="1"/>
        <v/>
      </c>
      <c r="R11" s="18" t="str">
        <f t="shared" si="2"/>
        <v/>
      </c>
      <c r="S11" s="18" t="str">
        <f t="shared" si="3"/>
        <v/>
      </c>
      <c r="T11" s="18" t="str">
        <f t="shared" si="4"/>
        <v/>
      </c>
      <c r="U11" s="19" t="str">
        <f t="shared" si="5"/>
        <v/>
      </c>
      <c r="V11" s="19" t="str">
        <f t="shared" si="6"/>
        <v/>
      </c>
      <c r="W11" s="19" t="str">
        <f t="shared" si="7"/>
        <v/>
      </c>
      <c r="X11" s="19" t="str">
        <f t="shared" si="8"/>
        <v/>
      </c>
      <c r="Y11" s="20" t="str">
        <f t="shared" si="9"/>
        <v/>
      </c>
      <c r="Z11" s="20" t="str">
        <f t="shared" si="10"/>
        <v/>
      </c>
      <c r="AA11" s="20" t="str">
        <f t="shared" si="11"/>
        <v/>
      </c>
      <c r="AB11" s="20" t="str">
        <f t="shared" si="12"/>
        <v/>
      </c>
      <c r="AF11" s="21" t="str">
        <f t="shared" si="13"/>
        <v/>
      </c>
      <c r="AJ11" s="21" t="str">
        <f t="shared" si="14"/>
        <v/>
      </c>
      <c r="AN11" s="21" t="str">
        <f t="shared" si="15"/>
        <v/>
      </c>
    </row>
    <row r="12" spans="1:62" ht="27.9" customHeight="1">
      <c r="A12" s="15" t="s">
        <v>29</v>
      </c>
      <c r="B12" s="16" t="s">
        <v>12</v>
      </c>
      <c r="C12" s="3">
        <v>0</v>
      </c>
      <c r="D12" s="4">
        <v>0</v>
      </c>
      <c r="E12" s="4">
        <v>0</v>
      </c>
      <c r="F12" s="4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17" t="str">
        <f t="shared" si="0"/>
        <v/>
      </c>
      <c r="Q12" s="18" t="str">
        <f t="shared" si="1"/>
        <v/>
      </c>
      <c r="R12" s="18" t="str">
        <f t="shared" si="2"/>
        <v/>
      </c>
      <c r="S12" s="18" t="str">
        <f t="shared" si="3"/>
        <v/>
      </c>
      <c r="T12" s="18" t="str">
        <f t="shared" si="4"/>
        <v/>
      </c>
      <c r="U12" s="19" t="str">
        <f t="shared" si="5"/>
        <v/>
      </c>
      <c r="V12" s="19" t="str">
        <f t="shared" si="6"/>
        <v/>
      </c>
      <c r="W12" s="19" t="str">
        <f t="shared" si="7"/>
        <v/>
      </c>
      <c r="X12" s="19" t="str">
        <f t="shared" si="8"/>
        <v/>
      </c>
      <c r="Y12" s="20" t="str">
        <f t="shared" si="9"/>
        <v/>
      </c>
      <c r="Z12" s="20" t="str">
        <f t="shared" si="10"/>
        <v/>
      </c>
      <c r="AA12" s="20" t="str">
        <f t="shared" si="11"/>
        <v/>
      </c>
      <c r="AB12" s="20" t="str">
        <f t="shared" si="12"/>
        <v/>
      </c>
      <c r="AF12" s="21" t="str">
        <f t="shared" si="13"/>
        <v/>
      </c>
      <c r="AJ12" s="21" t="str">
        <f t="shared" si="14"/>
        <v/>
      </c>
      <c r="AN12" s="21" t="str">
        <f t="shared" si="15"/>
        <v/>
      </c>
    </row>
    <row r="13" spans="1:62" ht="27.9" customHeight="1">
      <c r="A13" s="15" t="s">
        <v>30</v>
      </c>
      <c r="B13" s="16" t="s">
        <v>13</v>
      </c>
      <c r="C13" s="3">
        <v>0</v>
      </c>
      <c r="D13" s="4">
        <v>0</v>
      </c>
      <c r="E13" s="4">
        <v>0</v>
      </c>
      <c r="F13" s="4">
        <v>0</v>
      </c>
      <c r="G13" s="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17" t="str">
        <f t="shared" si="0"/>
        <v/>
      </c>
      <c r="Q13" s="18" t="str">
        <f t="shared" si="1"/>
        <v/>
      </c>
      <c r="R13" s="18" t="str">
        <f t="shared" si="2"/>
        <v/>
      </c>
      <c r="S13" s="18" t="str">
        <f t="shared" si="3"/>
        <v/>
      </c>
      <c r="T13" s="18" t="str">
        <f t="shared" si="4"/>
        <v/>
      </c>
      <c r="U13" s="19" t="str">
        <f t="shared" si="5"/>
        <v/>
      </c>
      <c r="V13" s="19" t="str">
        <f t="shared" si="6"/>
        <v/>
      </c>
      <c r="W13" s="19" t="str">
        <f t="shared" si="7"/>
        <v/>
      </c>
      <c r="X13" s="19" t="str">
        <f t="shared" si="8"/>
        <v/>
      </c>
      <c r="Y13" s="20" t="str">
        <f t="shared" si="9"/>
        <v/>
      </c>
      <c r="Z13" s="20" t="str">
        <f t="shared" si="10"/>
        <v/>
      </c>
      <c r="AA13" s="20" t="str">
        <f t="shared" si="11"/>
        <v/>
      </c>
      <c r="AB13" s="20" t="str">
        <f t="shared" si="12"/>
        <v/>
      </c>
      <c r="AF13" s="21" t="str">
        <f t="shared" si="13"/>
        <v/>
      </c>
      <c r="AJ13" s="21" t="str">
        <f t="shared" si="14"/>
        <v/>
      </c>
      <c r="AN13" s="21" t="str">
        <f t="shared" si="15"/>
        <v/>
      </c>
    </row>
    <row r="14" spans="1:62" ht="27.9" customHeight="1">
      <c r="A14" s="15" t="s">
        <v>31</v>
      </c>
      <c r="B14" s="16" t="s">
        <v>14</v>
      </c>
      <c r="C14" s="3">
        <v>0</v>
      </c>
      <c r="D14" s="4">
        <v>0</v>
      </c>
      <c r="E14" s="4">
        <v>0</v>
      </c>
      <c r="F14" s="4">
        <v>0</v>
      </c>
      <c r="G14" s="3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17" t="str">
        <f t="shared" si="0"/>
        <v/>
      </c>
      <c r="Q14" s="18" t="str">
        <f t="shared" si="1"/>
        <v/>
      </c>
      <c r="R14" s="18" t="str">
        <f t="shared" si="2"/>
        <v/>
      </c>
      <c r="S14" s="18" t="str">
        <f t="shared" si="3"/>
        <v/>
      </c>
      <c r="T14" s="18" t="str">
        <f t="shared" si="4"/>
        <v/>
      </c>
      <c r="U14" s="19" t="str">
        <f t="shared" si="5"/>
        <v/>
      </c>
      <c r="V14" s="19" t="str">
        <f t="shared" si="6"/>
        <v/>
      </c>
      <c r="W14" s="19" t="str">
        <f t="shared" si="7"/>
        <v/>
      </c>
      <c r="X14" s="19" t="str">
        <f t="shared" si="8"/>
        <v/>
      </c>
      <c r="Y14" s="20" t="str">
        <f t="shared" si="9"/>
        <v/>
      </c>
      <c r="Z14" s="20" t="str">
        <f t="shared" si="10"/>
        <v/>
      </c>
      <c r="AA14" s="20" t="str">
        <f t="shared" si="11"/>
        <v/>
      </c>
      <c r="AB14" s="20" t="str">
        <f t="shared" si="12"/>
        <v/>
      </c>
      <c r="AF14" s="21" t="str">
        <f t="shared" si="13"/>
        <v/>
      </c>
      <c r="AJ14" s="21" t="str">
        <f t="shared" si="14"/>
        <v/>
      </c>
      <c r="AN14" s="21" t="str">
        <f t="shared" si="15"/>
        <v/>
      </c>
    </row>
    <row r="15" spans="1:62" ht="27.9" customHeight="1">
      <c r="A15" s="22" t="s">
        <v>1</v>
      </c>
      <c r="B15" s="16" t="s">
        <v>15</v>
      </c>
      <c r="C15" s="23">
        <f>SUM(C8:C14)</f>
        <v>0</v>
      </c>
      <c r="D15" s="24">
        <f>SUM(D8:D14)</f>
        <v>0</v>
      </c>
      <c r="E15" s="24">
        <f>IF(D15=0,0,ROUND(SUMPRODUCT(D8:D14,E8:E14)/D15,2))</f>
        <v>0</v>
      </c>
      <c r="F15" s="24">
        <f>IF(D15=0,0,ROUND(SUMPRODUCT(D8:D14,F8:F14)/D15,2))</f>
        <v>0</v>
      </c>
      <c r="G15" s="23">
        <f>SUM(G8:G14)</f>
        <v>0</v>
      </c>
      <c r="H15" s="24">
        <f>SUM(H8:H14)</f>
        <v>0</v>
      </c>
      <c r="I15" s="24">
        <f>IF(H15=0,0,ROUND(SUMPRODUCT(H8:H14,I8:I14)/H15,2))</f>
        <v>0</v>
      </c>
      <c r="J15" s="24">
        <f>IF(H15=0,0,ROUND(SUMPRODUCT(H8:H14,J8:J14)/H15,2))</f>
        <v>0</v>
      </c>
      <c r="K15" s="23">
        <f>SUM(K8:K14)</f>
        <v>0</v>
      </c>
      <c r="L15" s="24">
        <f>SUM(L8:L14)</f>
        <v>0</v>
      </c>
      <c r="M15" s="24">
        <f>IF(L15=0,0,ROUND(SUMPRODUCT(L8:L14,M8:M14)/L15,2))</f>
        <v>0</v>
      </c>
      <c r="N15" s="24">
        <f>IF(L15=0,0,ROUND(SUMPRODUCT(L8:L14,N8:N14)/L15,2))</f>
        <v>0</v>
      </c>
      <c r="O15" s="17" t="str">
        <f t="shared" si="0"/>
        <v/>
      </c>
      <c r="Q15" s="18" t="str">
        <f t="shared" si="1"/>
        <v/>
      </c>
      <c r="R15" s="18" t="str">
        <f t="shared" si="2"/>
        <v/>
      </c>
      <c r="S15" s="18" t="str">
        <f t="shared" si="3"/>
        <v/>
      </c>
      <c r="T15" s="18" t="str">
        <f t="shared" si="4"/>
        <v/>
      </c>
      <c r="U15" s="19" t="str">
        <f t="shared" si="5"/>
        <v/>
      </c>
      <c r="V15" s="19" t="str">
        <f t="shared" si="6"/>
        <v/>
      </c>
      <c r="W15" s="19" t="str">
        <f t="shared" si="7"/>
        <v/>
      </c>
      <c r="X15" s="19" t="str">
        <f t="shared" si="8"/>
        <v/>
      </c>
      <c r="Y15" s="20" t="str">
        <f t="shared" si="9"/>
        <v/>
      </c>
      <c r="Z15" s="20" t="str">
        <f t="shared" si="10"/>
        <v/>
      </c>
      <c r="AA15" s="20" t="str">
        <f t="shared" si="11"/>
        <v/>
      </c>
      <c r="AB15" s="20" t="str">
        <f t="shared" si="12"/>
        <v/>
      </c>
      <c r="AD15" s="25" t="str">
        <f>IF(Q15="",IF(C15&lt;&gt;SUM(C8:C14),"110.3.19~110.12.16申請案件[自然人有2戶以下房貸者之購置高價住宅貸款-撥款戶數]_全國(合計數)錯誤,",""),"")</f>
        <v/>
      </c>
      <c r="AE15" s="25" t="str">
        <f>IF(R15="",IF(D15&lt;&gt;SUM(D8:D14),"110.3.19~110.12.16申請案件[自然人有2戶以下房貸者之購置高價住宅貸款-撥款金額]_全國(合計數)錯誤,",""),"")</f>
        <v/>
      </c>
      <c r="AF15" s="21" t="str">
        <f>IF(S15="",IF(E15&gt;55,"110.3.19~110.12.16申請案件[自然人有2戶以下房貸者之購置高價住宅貸款貸款成數]最高為5.5成,",IF(D15=0,"",IF(E15&lt;&gt;ROUND(SUMPRODUCT(D8:D14,E8:E14)/D15,2),"110.3.19~110.12.16申請案件[自然人有2戶以下房貸者之購置高價住宅貸款-加權平均貸款成數]_全國(合計數)錯誤,",""))),"")</f>
        <v/>
      </c>
      <c r="AG15" s="25" t="str">
        <f>IF(T15="",IF(D15=0,"",IF(F15&lt;&gt;ROUND(SUMPRODUCT(D8:D14,F8:F14)/D15,2),"110.3.19~110.12.16申請案件[自然人有2戶以下房貸者之購置高價住宅貸款-加權平均貸款利率]_全國(合計數)錯誤,","")),"")</f>
        <v/>
      </c>
      <c r="AH15" s="25" t="str">
        <f>IF(U15="",IF(G15&lt;&gt;SUM(G8:G14),"110.3.19~110.12.16申請案件[自然人有3戶以上房貸者之購置高價住宅貸款-撥款戶數]_全國(合計數)錯誤,",""),"")</f>
        <v/>
      </c>
      <c r="AI15" s="25" t="str">
        <f>IF(V15="",IF(H15&lt;&gt;SUM(H8:H14),"110.3.19~110.12.16申請案件[自然人有3戶以上房貸者之購置高價住宅貸款-撥款金額]_全國(合計數)錯誤,",""),"")</f>
        <v/>
      </c>
      <c r="AJ15" s="21" t="str">
        <f>IF(W15="",IF(I15&gt;40,"110.3.19~110.12.16申請案件[自然人有3戶以上房貸者之購置高價住宅貸款成數]最高為4成,",IF(H15=0,"",IF(I15&lt;&gt;ROUND(SUMPRODUCT(H8:H14,I8:I14)/H15,2),"110.3.19~110.12.16申請案件[自然人有3戶以上房貸者之購置高價住宅貸款-加權平均貸款成數]_全國(合計數)錯誤,",""))),"")</f>
        <v/>
      </c>
      <c r="AK15" s="25" t="str">
        <f>IF(X15="",IF(H15=0,"",IF(J15&lt;&gt;ROUND(SUMPRODUCT(H8:H14,J8:J14)/H15,2),"110.3.19~110.12.16申請案件[自然人有3戶以上房貸者之購置高價住宅貸款-加權平均貸款利率]_全國(合計數)錯誤,","")),"")</f>
        <v/>
      </c>
      <c r="AL15" s="25" t="str">
        <f>IF(Y15="",IF(K15&lt;&gt;SUM(K8:K14),"110.12.17起申請案件[自然人購置高價住宅貸款-撥款戶數]_全國(合計數)錯誤,",""),"")</f>
        <v/>
      </c>
      <c r="AM15" s="25" t="str">
        <f>IF(Z15="",IF(L15&lt;&gt;SUM(L8:L14),"110.12.17起申請案件[自然人購置高價住宅貸款-撥款金額]_全國(合計數)錯誤,",""),"")</f>
        <v/>
      </c>
      <c r="AN15" s="21" t="str">
        <f>IF(AA15="",IF(M15&gt;40,"110.12.17起申請案件[自然人購置高價住宅貸款成數]最高為4成,",IF(L15=0,"",IF(M15&lt;&gt;ROUND(SUMPRODUCT(L8:L14,M8:M14)/L15,2),"110.12.17起申請案件[自然人購置高價住宅貸款-加權平均貸款成數]_全國(合計數)錯誤,",""))),"")</f>
        <v/>
      </c>
      <c r="AO15" s="25" t="str">
        <f>IF(AB15="",IF(L15=0,"",IF(N15&lt;&gt;ROUND(SUMPRODUCT(L8:L14,N8:N14)/L15,2),"110.12.17起申請案件[自然人購置高價住宅貸款-加權平均貸款利率]_全國(合計數)錯誤,","")),"")</f>
        <v/>
      </c>
    </row>
    <row r="16" spans="1:62">
      <c r="A16" s="30" t="s">
        <v>47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AF16" s="26"/>
      <c r="AJ16" s="26"/>
    </row>
    <row r="17" spans="1:15" ht="19.5">
      <c r="A17" s="54" t="s">
        <v>6</v>
      </c>
      <c r="B17" s="55"/>
      <c r="C17" s="52"/>
      <c r="D17" s="53"/>
      <c r="E17" s="53"/>
      <c r="F17" s="27" t="s">
        <v>2</v>
      </c>
      <c r="G17" s="52"/>
      <c r="H17" s="53"/>
      <c r="I17" s="53"/>
      <c r="J17" s="27" t="s">
        <v>3</v>
      </c>
      <c r="K17" s="50"/>
      <c r="L17" s="51"/>
      <c r="M17" s="51"/>
      <c r="N17" s="51"/>
    </row>
    <row r="18" spans="1:15" ht="19.5">
      <c r="A18" s="54" t="s">
        <v>4</v>
      </c>
      <c r="B18" s="55"/>
      <c r="C18" s="52"/>
      <c r="D18" s="53"/>
      <c r="E18" s="53"/>
      <c r="F18" s="27" t="s">
        <v>4</v>
      </c>
      <c r="G18" s="52"/>
      <c r="H18" s="53"/>
      <c r="I18" s="53"/>
      <c r="J18" s="27" t="s">
        <v>4</v>
      </c>
      <c r="K18" s="50"/>
      <c r="L18" s="51"/>
      <c r="M18" s="51"/>
      <c r="N18" s="51"/>
    </row>
    <row r="19" spans="1:15" ht="19.5">
      <c r="A19" s="54" t="s">
        <v>5</v>
      </c>
      <c r="B19" s="55"/>
      <c r="C19" s="52"/>
      <c r="D19" s="53"/>
      <c r="E19" s="53"/>
      <c r="F19" s="27" t="s">
        <v>5</v>
      </c>
      <c r="G19" s="52"/>
      <c r="H19" s="53"/>
      <c r="I19" s="53"/>
      <c r="J19" s="27" t="s">
        <v>5</v>
      </c>
      <c r="K19" s="50"/>
      <c r="L19" s="51"/>
      <c r="M19" s="51"/>
      <c r="N19" s="51"/>
    </row>
    <row r="21" spans="1:15" ht="17">
      <c r="A21" s="28" t="s">
        <v>19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 spans="1:15" ht="17">
      <c r="A22" s="6" t="s">
        <v>54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1:15" ht="17">
      <c r="A23" s="28" t="s">
        <v>32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5" ht="17">
      <c r="A24" s="29" t="s">
        <v>33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5" ht="17">
      <c r="A25" s="29" t="s">
        <v>34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 spans="1:15" ht="17">
      <c r="A26" s="29" t="s">
        <v>55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</sheetData>
  <mergeCells count="35">
    <mergeCell ref="K17:N17"/>
    <mergeCell ref="C18:E18"/>
    <mergeCell ref="G18:I18"/>
    <mergeCell ref="K18:N18"/>
    <mergeCell ref="A19:B19"/>
    <mergeCell ref="C19:E19"/>
    <mergeCell ref="G19:I19"/>
    <mergeCell ref="K19:N19"/>
    <mergeCell ref="A17:B17"/>
    <mergeCell ref="A18:B18"/>
    <mergeCell ref="C17:E17"/>
    <mergeCell ref="G17:I17"/>
    <mergeCell ref="AD5:AK5"/>
    <mergeCell ref="AL5:AO5"/>
    <mergeCell ref="C6:F6"/>
    <mergeCell ref="G6:J6"/>
    <mergeCell ref="K6:N6"/>
    <mergeCell ref="Q6:T6"/>
    <mergeCell ref="U6:X6"/>
    <mergeCell ref="Y6:AB6"/>
    <mergeCell ref="AD6:AG6"/>
    <mergeCell ref="AH6:AK6"/>
    <mergeCell ref="AL6:AO6"/>
    <mergeCell ref="Y5:AB5"/>
    <mergeCell ref="A16:O16"/>
    <mergeCell ref="C1:N1"/>
    <mergeCell ref="G2:I2"/>
    <mergeCell ref="G3:I3"/>
    <mergeCell ref="Q4:R4"/>
    <mergeCell ref="A5:A7"/>
    <mergeCell ref="B5:B7"/>
    <mergeCell ref="C5:J5"/>
    <mergeCell ref="K5:N5"/>
    <mergeCell ref="O5:O7"/>
    <mergeCell ref="Q5:X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D269-EC61-4B76-BB36-F06893011951}">
  <dimension ref="A1:BM26"/>
  <sheetViews>
    <sheetView workbookViewId="0">
      <selection sqref="A1:XFD1048576"/>
    </sheetView>
  </sheetViews>
  <sheetFormatPr defaultColWidth="8.90625" defaultRowHeight="15.5"/>
  <cols>
    <col min="1" max="1" width="14.453125" style="6" customWidth="1"/>
    <col min="2" max="2" width="6.81640625" style="6" customWidth="1"/>
    <col min="3" max="3" width="14.90625" style="6" customWidth="1"/>
    <col min="4" max="4" width="16.453125" style="6" customWidth="1"/>
    <col min="5" max="7" width="14.90625" style="6" customWidth="1"/>
    <col min="8" max="8" width="16.453125" style="6" customWidth="1"/>
    <col min="9" max="11" width="14.90625" style="6" customWidth="1"/>
    <col min="12" max="12" width="16.453125" style="6" customWidth="1"/>
    <col min="13" max="14" width="14.90625" style="6" customWidth="1"/>
    <col min="15" max="15" width="50.6328125" style="6" customWidth="1"/>
    <col min="16" max="16" width="3.6328125" style="6" customWidth="1"/>
    <col min="17" max="37" width="12.08984375" style="6" hidden="1" customWidth="1"/>
    <col min="38" max="38" width="12.6328125" style="6" hidden="1" customWidth="1"/>
    <col min="39" max="39" width="12.90625" style="6" hidden="1" customWidth="1"/>
    <col min="40" max="40" width="14.90625" style="6" hidden="1" customWidth="1"/>
    <col min="41" max="41" width="12.453125" style="6" hidden="1" customWidth="1"/>
    <col min="42" max="65" width="8.90625" style="6" hidden="1" customWidth="1"/>
    <col min="66" max="16384" width="8.90625" style="6"/>
  </cols>
  <sheetData>
    <row r="1" spans="1:62" ht="25">
      <c r="A1" s="5" t="str">
        <f>IF(COUNTBLANK(O8:O15)=8,"","本表有誤")</f>
        <v/>
      </c>
      <c r="C1" s="31" t="s">
        <v>41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BA1" s="7" t="str">
        <f>SUBSTITUTE(SUBSTITUTE(G3," ",""),"　","")</f>
        <v>民國110年12月</v>
      </c>
      <c r="BB1" s="7" t="str">
        <f>LEFT(BA1,FIND("月",BA1,1))</f>
        <v>民國110年12月</v>
      </c>
      <c r="BC1" s="8" t="str">
        <f>MID(BA1,FIND("民國",BA1,1)+2,FIND("年",BA1,1)-FIND("民國",BA1,1)-2)</f>
        <v>110</v>
      </c>
      <c r="BD1" s="8" t="str">
        <f>MID(BA1,FIND("年",BA1,1)+1,FIND("月",BA1,1)-FIND("年",BA1,1)-1)</f>
        <v>12</v>
      </c>
      <c r="BE1" s="8" t="str">
        <f>(BC1+1911) &amp; RIGHT("0" &amp; BD1,2)</f>
        <v>202112</v>
      </c>
      <c r="BF1" s="7" t="s">
        <v>20</v>
      </c>
      <c r="BG1" s="9" t="s">
        <v>38</v>
      </c>
      <c r="BH1" s="7" t="s">
        <v>21</v>
      </c>
      <c r="BI1" s="8">
        <v>3</v>
      </c>
      <c r="BJ1" s="7" t="s">
        <v>22</v>
      </c>
    </row>
    <row r="2" spans="1:62" ht="19.5">
      <c r="F2" s="10" t="s">
        <v>18</v>
      </c>
      <c r="G2" s="32" t="s">
        <v>42</v>
      </c>
      <c r="H2" s="33"/>
      <c r="I2" s="33"/>
    </row>
    <row r="3" spans="1:62" ht="19.5">
      <c r="F3" s="11" t="s">
        <v>23</v>
      </c>
      <c r="G3" s="56" t="s">
        <v>43</v>
      </c>
      <c r="H3" s="56"/>
      <c r="I3" s="56"/>
    </row>
    <row r="4" spans="1:62" ht="19.5">
      <c r="Q4" s="35" t="s">
        <v>17</v>
      </c>
      <c r="R4" s="35"/>
    </row>
    <row r="5" spans="1:62" s="7" customFormat="1" ht="16.5" customHeight="1">
      <c r="A5" s="36" t="s">
        <v>24</v>
      </c>
      <c r="B5" s="39" t="s">
        <v>7</v>
      </c>
      <c r="C5" s="42" t="s">
        <v>44</v>
      </c>
      <c r="D5" s="42"/>
      <c r="E5" s="42"/>
      <c r="F5" s="42"/>
      <c r="G5" s="42"/>
      <c r="H5" s="42"/>
      <c r="I5" s="42"/>
      <c r="J5" s="42"/>
      <c r="K5" s="42" t="s">
        <v>45</v>
      </c>
      <c r="L5" s="42"/>
      <c r="M5" s="42"/>
      <c r="N5" s="42"/>
      <c r="O5" s="43" t="s">
        <v>16</v>
      </c>
      <c r="Q5" s="42" t="s">
        <v>44</v>
      </c>
      <c r="R5" s="42"/>
      <c r="S5" s="42"/>
      <c r="T5" s="42"/>
      <c r="U5" s="42"/>
      <c r="V5" s="42"/>
      <c r="W5" s="42"/>
      <c r="X5" s="42"/>
      <c r="Y5" s="42" t="s">
        <v>45</v>
      </c>
      <c r="Z5" s="42"/>
      <c r="AA5" s="42"/>
      <c r="AB5" s="42"/>
      <c r="AC5" s="6"/>
      <c r="AD5" s="42" t="s">
        <v>44</v>
      </c>
      <c r="AE5" s="42"/>
      <c r="AF5" s="42"/>
      <c r="AG5" s="42"/>
      <c r="AH5" s="42"/>
      <c r="AI5" s="42"/>
      <c r="AJ5" s="42"/>
      <c r="AK5" s="42"/>
      <c r="AL5" s="42" t="s">
        <v>45</v>
      </c>
      <c r="AM5" s="42"/>
      <c r="AN5" s="42"/>
      <c r="AO5" s="42"/>
    </row>
    <row r="6" spans="1:62" s="12" customFormat="1" ht="33" customHeight="1">
      <c r="A6" s="37"/>
      <c r="B6" s="40"/>
      <c r="C6" s="46" t="s">
        <v>39</v>
      </c>
      <c r="D6" s="47"/>
      <c r="E6" s="47"/>
      <c r="F6" s="48"/>
      <c r="G6" s="46" t="s">
        <v>40</v>
      </c>
      <c r="H6" s="47"/>
      <c r="I6" s="47"/>
      <c r="J6" s="48"/>
      <c r="K6" s="46" t="s">
        <v>46</v>
      </c>
      <c r="L6" s="47"/>
      <c r="M6" s="47"/>
      <c r="N6" s="48"/>
      <c r="O6" s="44"/>
      <c r="Q6" s="46" t="s">
        <v>39</v>
      </c>
      <c r="R6" s="47"/>
      <c r="S6" s="47"/>
      <c r="T6" s="48"/>
      <c r="U6" s="46" t="s">
        <v>40</v>
      </c>
      <c r="V6" s="47"/>
      <c r="W6" s="47"/>
      <c r="X6" s="48"/>
      <c r="Y6" s="46" t="s">
        <v>46</v>
      </c>
      <c r="Z6" s="47"/>
      <c r="AA6" s="47"/>
      <c r="AB6" s="48"/>
      <c r="AC6" s="7"/>
      <c r="AD6" s="46" t="s">
        <v>39</v>
      </c>
      <c r="AE6" s="47"/>
      <c r="AF6" s="47"/>
      <c r="AG6" s="48"/>
      <c r="AH6" s="49" t="s">
        <v>40</v>
      </c>
      <c r="AI6" s="47"/>
      <c r="AJ6" s="47"/>
      <c r="AK6" s="48"/>
      <c r="AL6" s="46" t="s">
        <v>46</v>
      </c>
      <c r="AM6" s="47"/>
      <c r="AN6" s="47"/>
      <c r="AO6" s="48"/>
    </row>
    <row r="7" spans="1:62" s="12" customFormat="1" ht="51">
      <c r="A7" s="38"/>
      <c r="B7" s="41"/>
      <c r="C7" s="13" t="s">
        <v>36</v>
      </c>
      <c r="D7" s="13" t="s">
        <v>35</v>
      </c>
      <c r="E7" s="13" t="s">
        <v>0</v>
      </c>
      <c r="F7" s="14" t="s">
        <v>37</v>
      </c>
      <c r="G7" s="13" t="s">
        <v>36</v>
      </c>
      <c r="H7" s="13" t="s">
        <v>35</v>
      </c>
      <c r="I7" s="13" t="s">
        <v>0</v>
      </c>
      <c r="J7" s="14" t="s">
        <v>37</v>
      </c>
      <c r="K7" s="13" t="s">
        <v>36</v>
      </c>
      <c r="L7" s="13" t="s">
        <v>35</v>
      </c>
      <c r="M7" s="13" t="s">
        <v>0</v>
      </c>
      <c r="N7" s="14" t="s">
        <v>37</v>
      </c>
      <c r="O7" s="45"/>
      <c r="Q7" s="13" t="s">
        <v>36</v>
      </c>
      <c r="R7" s="13" t="s">
        <v>35</v>
      </c>
      <c r="S7" s="13" t="s">
        <v>0</v>
      </c>
      <c r="T7" s="14" t="s">
        <v>37</v>
      </c>
      <c r="U7" s="13" t="s">
        <v>36</v>
      </c>
      <c r="V7" s="13" t="s">
        <v>35</v>
      </c>
      <c r="W7" s="13" t="s">
        <v>0</v>
      </c>
      <c r="X7" s="14" t="s">
        <v>37</v>
      </c>
      <c r="Y7" s="13" t="s">
        <v>36</v>
      </c>
      <c r="Z7" s="13" t="s">
        <v>35</v>
      </c>
      <c r="AA7" s="13" t="s">
        <v>0</v>
      </c>
      <c r="AB7" s="14" t="s">
        <v>37</v>
      </c>
      <c r="AC7" s="7"/>
      <c r="AD7" s="13" t="s">
        <v>36</v>
      </c>
      <c r="AE7" s="13" t="s">
        <v>35</v>
      </c>
      <c r="AF7" s="13" t="s">
        <v>0</v>
      </c>
      <c r="AG7" s="14" t="s">
        <v>37</v>
      </c>
      <c r="AH7" s="13" t="s">
        <v>36</v>
      </c>
      <c r="AI7" s="13" t="s">
        <v>35</v>
      </c>
      <c r="AJ7" s="13" t="s">
        <v>0</v>
      </c>
      <c r="AK7" s="14" t="s">
        <v>37</v>
      </c>
      <c r="AL7" s="13" t="s">
        <v>36</v>
      </c>
      <c r="AM7" s="13" t="s">
        <v>35</v>
      </c>
      <c r="AN7" s="13" t="s">
        <v>0</v>
      </c>
      <c r="AO7" s="14" t="s">
        <v>37</v>
      </c>
    </row>
    <row r="8" spans="1:62" ht="27.9" customHeight="1">
      <c r="A8" s="15" t="s">
        <v>25</v>
      </c>
      <c r="B8" s="16" t="s">
        <v>8</v>
      </c>
      <c r="C8" s="1">
        <v>0</v>
      </c>
      <c r="D8" s="2">
        <v>0</v>
      </c>
      <c r="E8" s="2">
        <v>0</v>
      </c>
      <c r="F8" s="2">
        <v>0</v>
      </c>
      <c r="G8" s="1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7" t="str">
        <f>Q8&amp;R8&amp;S8&amp;T8&amp;U8&amp;V8&amp;W8&amp;X8&amp;Y8&amp;Z8&amp;AA8&amp;AB8&amp;AF8&amp;AJ8&amp;AN8</f>
        <v/>
      </c>
      <c r="Q8" s="18" t="str">
        <f>IF(C8="","",IF(OR(C8&lt;0,C8&gt;99999999),"110.3.19~110.12.16申請案件[自然人有2戶以下房貸者之購置高價住宅貸款-新承作撥款戶數]須為小於9位之正數,",IF(C8&lt;&gt;INT(C8),"110.3.19~110.12.16申請案件[自然人有2戶以下房貸者之購置高價住宅貸款-新承作撥款戶數]須為整數,","")))</f>
        <v/>
      </c>
      <c r="R8" s="18" t="str">
        <f>IF(D8="","",IF(OR(D8&lt;0,D8&gt;99999999.99),"110.3.19~110.12.16申請案件[自然人有2戶以下房貸者之購置高價住宅貸款-新承作撥款金額]須為小於9位之正數,",IF(D8&lt;&gt;ROUND(D8,2),"110.3.19~110.12.16申請案件[自然人有2戶以下房貸者之購置高價住宅貸款-新承作撥款金額]須四捨五入至小數下2位,","")))</f>
        <v/>
      </c>
      <c r="S8" s="18" t="str">
        <f>IF(E8="","",IF(E8&gt;99.99,"110.3.19~110.12.16申請案件[自然人有2戶以下房貸者之購置高價住宅貸款-加權平均貸款成數]整數位數須小於3位數,",IF(E8&lt;&gt;ROUND(E8,2),"110.3.19~110.12.16申請案件[自然人有2戶以下房貸者之購置高價住宅貸款-加權平均貸款成數]小數位數至多為2位,","")))</f>
        <v/>
      </c>
      <c r="T8" s="18" t="str">
        <f>IF(F8="","",IF(F8&gt;99.99,"110.3.19~110.12.16申請案件[自然人有2戶以下房貸者之購置高價住宅貸款-加權平均貸款利率]整數位數須小於3位數,",IF(F8&lt;&gt;ROUND(F8,2),"110.3.19~110.12.16申請案件[自然人有2戶以下房貸者之購置高價住宅貸款-加權平均貸款利率]小數位數至多為2位,","")))</f>
        <v/>
      </c>
      <c r="U8" s="19" t="str">
        <f>IF(G8="","",IF(OR(G8&lt;0,G8&gt;99999999),"110.3.19~110.12.16申請案件[自然人有3戶以上房貸者之購置高價住宅貸款-新承作撥款戶數]須為小於9位之正數,",IF(G8&lt;&gt;INT(G8),"110.3.19~110.12.16申請案件[自然人有3戶以上房貸者之購置高價住宅貸款-新承作撥款戶數]須為整數,","")))</f>
        <v/>
      </c>
      <c r="V8" s="19" t="str">
        <f>IF(H8="","",IF(OR(H8&lt;0,H8&gt;99999999.99),"110.3.19~110.12.16申請案件[自然人有3戶以上房貸者之購置高價住宅貸款-新承作撥款金額]須為小於9位之正數,",IF(H8&lt;&gt;ROUND(H8,2),"110.3.19~110.12.16申請案件[自然人有3戶以上房貸者之購置高價住宅貸款-新承作撥款金額]須四捨五入至小數下2位,","")))</f>
        <v/>
      </c>
      <c r="W8" s="19" t="str">
        <f>IF(I8="","",IF(I8&gt;99.99,"110.3.19~110.12.16申請案件[自然人有3戶以上房貸者之購置高價住宅貸款-加權平均貸款成數]整數位數須小於3位數,",IF(I8&lt;&gt;ROUND(I8,2),"110.3.19~110.12.16申請案件[自然人有3戶以上房貸者之購置高價住宅貸款-加權平均貸款成數]小數位數至多為2位,","")))</f>
        <v/>
      </c>
      <c r="X8" s="19" t="str">
        <f>IF(J8="","",IF(J8&gt;99.99,"110.3.19~110.12.16申請案件[自然人有3戶以上房貸者之購置高價住宅貸款-加權平均貸款利率]整數位數須小於3位數,",IF(J8&lt;&gt;ROUND(J8,2),"110.3.19~110.12.16申請案件[自然人有3戶以上房貸者之購置高價住宅貸款-加權平均貸款利率]小數位數至多為2位,","")))</f>
        <v/>
      </c>
      <c r="Y8" s="20" t="str">
        <f>IF(K8="","",IF(OR(K8&lt;0,K8&gt;99999999),"110.12.17起申請案件[自然人購置高價住宅貸款-新承作撥款戶數]須為小於9位之正數,",IF(K8&lt;&gt;INT(K8),"110.12.17起申請案件[自然人購置高價住宅貸款-新承作撥款戶數]須為整數,","")))</f>
        <v/>
      </c>
      <c r="Z8" s="20" t="str">
        <f>IF(L8="","",IF(OR(L8&lt;0,L8&gt;99999999.99),"110.12.17起申請案件[自然人購置高價住宅貸款-新承作撥款金額]須為小於9位之正數,",IF(L8&lt;&gt;ROUND(L8,2),"110.12.17起申請案件[自然人購置高價住宅貸款-新承作撥款金額]須四捨五入至小數下2位,","")))</f>
        <v/>
      </c>
      <c r="AA8" s="20" t="str">
        <f>IF(M8="","",IF(M8&gt;99.99,"110.12.17起申請案件[自然人購置高價住宅貸款-加權平均貸款成數]整數位數須小於3位數,",IF(M8&lt;&gt;ROUND(M8,2),"110.12.17起申請案件[自然人購置高價住宅貸款-加權平均貸款成數]小數位數至多為2位,","")))</f>
        <v/>
      </c>
      <c r="AB8" s="20" t="str">
        <f>IF(N8="","",IF(N8&gt;99.99,"110.12.17起申請案件[自然人購置高價住宅貸款-加權平均貸款利率]整數位數須小於3位數,",IF(N8&lt;&gt;ROUND(N8,2),"110.12.17起申請案件[自然人購置高價住宅貸款-加權平均貸款利率]小數位數至多為2位,","")))</f>
        <v/>
      </c>
      <c r="AC8" s="12"/>
      <c r="AD8" s="12"/>
      <c r="AE8" s="12"/>
      <c r="AF8" s="21" t="str">
        <f>IF(S8="",IF(E8&gt;55,"110.3.19~110.12.16申請案件[自然人有2戶以下房貸者之購置高價住宅貸款貸款成數]最高為5.5成,",""),"")</f>
        <v/>
      </c>
      <c r="AG8" s="12"/>
      <c r="AH8" s="12"/>
      <c r="AI8" s="12"/>
      <c r="AJ8" s="21" t="str">
        <f>IF(W8="",IF(I8&gt;40,"110.3.19~110.12.16申請案件[自然人有3戶以上房貸者之購置高價住宅貸款成數]最高為4成,",""),"")</f>
        <v/>
      </c>
      <c r="AK8" s="12"/>
      <c r="AL8" s="12"/>
      <c r="AM8" s="12"/>
      <c r="AN8" s="21" t="str">
        <f>IF(AA8="",IF(M8&gt;40,"110.12.17起申請案件[自然人購置高價住宅貸款成數]最高為4成,",""),"")</f>
        <v/>
      </c>
      <c r="AO8" s="12"/>
    </row>
    <row r="9" spans="1:62" ht="27.9" customHeight="1">
      <c r="A9" s="15" t="s">
        <v>26</v>
      </c>
      <c r="B9" s="16" t="s">
        <v>9</v>
      </c>
      <c r="C9" s="1">
        <v>0</v>
      </c>
      <c r="D9" s="2">
        <v>0</v>
      </c>
      <c r="E9" s="2">
        <v>0</v>
      </c>
      <c r="F9" s="2">
        <v>0</v>
      </c>
      <c r="G9" s="1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7" t="str">
        <f t="shared" ref="O9:O15" si="0">Q9&amp;R9&amp;S9&amp;T9&amp;U9&amp;V9&amp;W9&amp;X9&amp;Y9&amp;Z9&amp;AA9&amp;AB9&amp;AF9&amp;AJ9&amp;AN9</f>
        <v/>
      </c>
      <c r="Q9" s="18" t="str">
        <f t="shared" ref="Q9:Q15" si="1">IF(C9="","",IF(OR(C9&lt;0,C9&gt;99999999),"110.3.19~110.12.16申請案件[自然人有2戶以下房貸者之購置高價住宅貸款-新承作撥款戶數]須為小於9位之正數,",IF(C9&lt;&gt;INT(C9),"110.3.19~110.12.16申請案件[自然人有2戶以下房貸者之購置高價住宅貸款-新承作撥款戶數]須為整數,","")))</f>
        <v/>
      </c>
      <c r="R9" s="18" t="str">
        <f t="shared" ref="R9:R15" si="2">IF(D9="","",IF(OR(D9&lt;0,D9&gt;99999999.99),"110.3.19~110.12.16申請案件[自然人有2戶以下房貸者之購置高價住宅貸款-新承作撥款金額]須為小於9位之正數,",IF(D9&lt;&gt;ROUND(D9,2),"110.3.19~110.12.16申請案件[自然人有2戶以下房貸者之購置高價住宅貸款-新承作撥款金額]須四捨五入至小數下2位,","")))</f>
        <v/>
      </c>
      <c r="S9" s="18" t="str">
        <f t="shared" ref="S9:S15" si="3">IF(E9="","",IF(E9&gt;99.99,"110.3.19~110.12.16申請案件[自然人有2戶以下房貸者之購置高價住宅貸款-加權平均貸款成數]整數位數須小於3位數,",IF(E9&lt;&gt;ROUND(E9,2),"110.3.19~110.12.16申請案件[自然人有2戶以下房貸者之購置高價住宅貸款-加權平均貸款成數]小數位數至多為2位,","")))</f>
        <v/>
      </c>
      <c r="T9" s="18" t="str">
        <f t="shared" ref="T9:T15" si="4">IF(F9="","",IF(F9&gt;99.99,"110.3.19~110.12.16申請案件[自然人有2戶以下房貸者之購置高價住宅貸款-加權平均貸款利率]整數位數須小於3位數,",IF(F9&lt;&gt;ROUND(F9,2),"110.3.19~110.12.16申請案件[自然人有2戶以下房貸者之購置高價住宅貸款-加權平均貸款利率]小數位數至多為2位,","")))</f>
        <v/>
      </c>
      <c r="U9" s="19" t="str">
        <f t="shared" ref="U9:U15" si="5">IF(G9="","",IF(OR(G9&lt;0,G9&gt;99999999),"110.3.19~110.12.16申請案件[自然人有3戶以上房貸者之購置高價住宅貸款-新承作撥款戶數]須為小於9位之正數,",IF(G9&lt;&gt;INT(G9),"110.3.19~110.12.16申請案件[自然人有3戶以上房貸者之購置高價住宅貸款-新承作撥款戶數]須為整數,","")))</f>
        <v/>
      </c>
      <c r="V9" s="19" t="str">
        <f t="shared" ref="V9:V15" si="6">IF(H9="","",IF(OR(H9&lt;0,H9&gt;99999999.99),"110.3.19~110.12.16申請案件[自然人有3戶以上房貸者之購置高價住宅貸款-新承作撥款金額]須為小於9位之正數,",IF(H9&lt;&gt;ROUND(H9,2),"110.3.19~110.12.16申請案件[自然人有3戶以上房貸者之購置高價住宅貸款-新承作撥款金額]須四捨五入至小數下2位,","")))</f>
        <v/>
      </c>
      <c r="W9" s="19" t="str">
        <f t="shared" ref="W9:W15" si="7">IF(I9="","",IF(I9&gt;99.99,"110.3.19~110.12.16申請案件[自然人有3戶以上房貸者之購置高價住宅貸款-加權平均貸款成數]整數位數須小於3位數,",IF(I9&lt;&gt;ROUND(I9,2),"110.3.19~110.12.16申請案件[自然人有3戶以上房貸者之購置高價住宅貸款-加權平均貸款成數]小數位數至多為2位,","")))</f>
        <v/>
      </c>
      <c r="X9" s="19" t="str">
        <f t="shared" ref="X9:X15" si="8">IF(J9="","",IF(J9&gt;99.99,"110.3.19~110.12.16申請案件[自然人有3戶以上房貸者之購置高價住宅貸款-加權平均貸款利率]整數位數須小於3位數,",IF(J9&lt;&gt;ROUND(J9,2),"110.3.19~110.12.16申請案件[自然人有3戶以上房貸者之購置高價住宅貸款-加權平均貸款利率]小數位數至多為2位,","")))</f>
        <v/>
      </c>
      <c r="Y9" s="20" t="str">
        <f t="shared" ref="Y9:Y15" si="9">IF(K9="","",IF(OR(K9&lt;0,K9&gt;99999999),"110.12.17起申請案件[自然人購置高價住宅貸款-新承作撥款戶數]須為小於9位之正數,",IF(K9&lt;&gt;INT(K9),"110.12.17起申請案件[自然人購置高價住宅貸款-新承作撥款戶數]須為整數,","")))</f>
        <v/>
      </c>
      <c r="Z9" s="20" t="str">
        <f t="shared" ref="Z9:Z15" si="10">IF(L9="","",IF(OR(L9&lt;0,L9&gt;99999999.99),"110.12.17起申請案件[自然人購置高價住宅貸款-新承作撥款金額]須為小於9位之正數,",IF(L9&lt;&gt;ROUND(L9,2),"110.12.17起申請案件[自然人購置高價住宅貸款-新承作撥款金額]須四捨五入至小數下2位,","")))</f>
        <v/>
      </c>
      <c r="AA9" s="20" t="str">
        <f t="shared" ref="AA9:AA15" si="11">IF(M9="","",IF(M9&gt;99.99,"110.12.17起申請案件[自然人購置高價住宅貸款-加權平均貸款成數]整數位數須小於3位數,",IF(M9&lt;&gt;ROUND(M9,2),"110.12.17起申請案件[自然人購置高價住宅貸款-加權平均貸款成數]小數位數至多為2位,","")))</f>
        <v/>
      </c>
      <c r="AB9" s="20" t="str">
        <f t="shared" ref="AB9:AB15" si="12">IF(N9="","",IF(N9&gt;99.99,"110.12.17起申請案件[自然人購置高價住宅貸款-加權平均貸款利率]整數位數須小於3位數,",IF(N9&lt;&gt;ROUND(N9,2),"110.12.17起申請案件[自然人購置高價住宅貸款-加權平均貸款利率]小數位數至多為2位,","")))</f>
        <v/>
      </c>
      <c r="AF9" s="21" t="str">
        <f t="shared" ref="AF9:AF14" si="13">IF(S9="",IF(E9&gt;55,"110.3.19~110.12.16申請案件[自然人有2戶以下房貸者之購置高價住宅貸款貸款成數]最高為5.5成,",""),"")</f>
        <v/>
      </c>
      <c r="AJ9" s="21" t="str">
        <f t="shared" ref="AJ9:AJ14" si="14">IF(W9="",IF(I9&gt;40,"110.3.19~110.12.16申請案件[自然人有3戶以上房貸者之購置高價住宅貸款成數]最高為4成,",""),"")</f>
        <v/>
      </c>
      <c r="AN9" s="21" t="str">
        <f t="shared" ref="AN9:AN14" si="15">IF(AA9="",IF(M9&gt;40,"110.12.17起申請案件[自然人購置高價住宅貸款成數]最高為4成,",""),"")</f>
        <v/>
      </c>
    </row>
    <row r="10" spans="1:62" ht="27.9" customHeight="1">
      <c r="A10" s="15" t="s">
        <v>27</v>
      </c>
      <c r="B10" s="16" t="s">
        <v>10</v>
      </c>
      <c r="C10" s="1">
        <v>0</v>
      </c>
      <c r="D10" s="2">
        <v>0</v>
      </c>
      <c r="E10" s="2">
        <v>0</v>
      </c>
      <c r="F10" s="2">
        <v>0</v>
      </c>
      <c r="G10" s="1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7" t="str">
        <f t="shared" si="0"/>
        <v/>
      </c>
      <c r="Q10" s="18" t="str">
        <f t="shared" si="1"/>
        <v/>
      </c>
      <c r="R10" s="18" t="str">
        <f t="shared" si="2"/>
        <v/>
      </c>
      <c r="S10" s="18" t="str">
        <f t="shared" si="3"/>
        <v/>
      </c>
      <c r="T10" s="18" t="str">
        <f t="shared" si="4"/>
        <v/>
      </c>
      <c r="U10" s="19" t="str">
        <f t="shared" si="5"/>
        <v/>
      </c>
      <c r="V10" s="19" t="str">
        <f t="shared" si="6"/>
        <v/>
      </c>
      <c r="W10" s="19" t="str">
        <f t="shared" si="7"/>
        <v/>
      </c>
      <c r="X10" s="19" t="str">
        <f t="shared" si="8"/>
        <v/>
      </c>
      <c r="Y10" s="20" t="str">
        <f t="shared" si="9"/>
        <v/>
      </c>
      <c r="Z10" s="20" t="str">
        <f t="shared" si="10"/>
        <v/>
      </c>
      <c r="AA10" s="20" t="str">
        <f t="shared" si="11"/>
        <v/>
      </c>
      <c r="AB10" s="20" t="str">
        <f t="shared" si="12"/>
        <v/>
      </c>
      <c r="AF10" s="21" t="str">
        <f t="shared" si="13"/>
        <v/>
      </c>
      <c r="AJ10" s="21" t="str">
        <f t="shared" si="14"/>
        <v/>
      </c>
      <c r="AN10" s="21" t="str">
        <f t="shared" si="15"/>
        <v/>
      </c>
    </row>
    <row r="11" spans="1:62" ht="27.9" customHeight="1">
      <c r="A11" s="15" t="s">
        <v>28</v>
      </c>
      <c r="B11" s="16" t="s">
        <v>11</v>
      </c>
      <c r="C11" s="1">
        <v>0</v>
      </c>
      <c r="D11" s="2">
        <v>0</v>
      </c>
      <c r="E11" s="2">
        <v>0</v>
      </c>
      <c r="F11" s="2">
        <v>0</v>
      </c>
      <c r="G11" s="1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7" t="str">
        <f t="shared" si="0"/>
        <v/>
      </c>
      <c r="Q11" s="18" t="str">
        <f t="shared" si="1"/>
        <v/>
      </c>
      <c r="R11" s="18" t="str">
        <f t="shared" si="2"/>
        <v/>
      </c>
      <c r="S11" s="18" t="str">
        <f t="shared" si="3"/>
        <v/>
      </c>
      <c r="T11" s="18" t="str">
        <f t="shared" si="4"/>
        <v/>
      </c>
      <c r="U11" s="19" t="str">
        <f t="shared" si="5"/>
        <v/>
      </c>
      <c r="V11" s="19" t="str">
        <f t="shared" si="6"/>
        <v/>
      </c>
      <c r="W11" s="19" t="str">
        <f t="shared" si="7"/>
        <v/>
      </c>
      <c r="X11" s="19" t="str">
        <f t="shared" si="8"/>
        <v/>
      </c>
      <c r="Y11" s="20" t="str">
        <f t="shared" si="9"/>
        <v/>
      </c>
      <c r="Z11" s="20" t="str">
        <f t="shared" si="10"/>
        <v/>
      </c>
      <c r="AA11" s="20" t="str">
        <f t="shared" si="11"/>
        <v/>
      </c>
      <c r="AB11" s="20" t="str">
        <f t="shared" si="12"/>
        <v/>
      </c>
      <c r="AF11" s="21" t="str">
        <f t="shared" si="13"/>
        <v/>
      </c>
      <c r="AJ11" s="21" t="str">
        <f t="shared" si="14"/>
        <v/>
      </c>
      <c r="AN11" s="21" t="str">
        <f t="shared" si="15"/>
        <v/>
      </c>
    </row>
    <row r="12" spans="1:62" ht="27.9" customHeight="1">
      <c r="A12" s="15" t="s">
        <v>29</v>
      </c>
      <c r="B12" s="16" t="s">
        <v>12</v>
      </c>
      <c r="C12" s="1">
        <v>0</v>
      </c>
      <c r="D12" s="2">
        <v>0</v>
      </c>
      <c r="E12" s="2">
        <v>0</v>
      </c>
      <c r="F12" s="2">
        <v>0</v>
      </c>
      <c r="G12" s="1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7" t="str">
        <f t="shared" si="0"/>
        <v/>
      </c>
      <c r="Q12" s="18" t="str">
        <f t="shared" si="1"/>
        <v/>
      </c>
      <c r="R12" s="18" t="str">
        <f t="shared" si="2"/>
        <v/>
      </c>
      <c r="S12" s="18" t="str">
        <f t="shared" si="3"/>
        <v/>
      </c>
      <c r="T12" s="18" t="str">
        <f t="shared" si="4"/>
        <v/>
      </c>
      <c r="U12" s="19" t="str">
        <f t="shared" si="5"/>
        <v/>
      </c>
      <c r="V12" s="19" t="str">
        <f t="shared" si="6"/>
        <v/>
      </c>
      <c r="W12" s="19" t="str">
        <f t="shared" si="7"/>
        <v/>
      </c>
      <c r="X12" s="19" t="str">
        <f t="shared" si="8"/>
        <v/>
      </c>
      <c r="Y12" s="20" t="str">
        <f t="shared" si="9"/>
        <v/>
      </c>
      <c r="Z12" s="20" t="str">
        <f t="shared" si="10"/>
        <v/>
      </c>
      <c r="AA12" s="20" t="str">
        <f t="shared" si="11"/>
        <v/>
      </c>
      <c r="AB12" s="20" t="str">
        <f t="shared" si="12"/>
        <v/>
      </c>
      <c r="AF12" s="21" t="str">
        <f t="shared" si="13"/>
        <v/>
      </c>
      <c r="AJ12" s="21" t="str">
        <f t="shared" si="14"/>
        <v/>
      </c>
      <c r="AN12" s="21" t="str">
        <f t="shared" si="15"/>
        <v/>
      </c>
    </row>
    <row r="13" spans="1:62" ht="27.9" customHeight="1">
      <c r="A13" s="15" t="s">
        <v>30</v>
      </c>
      <c r="B13" s="16" t="s">
        <v>13</v>
      </c>
      <c r="C13" s="1">
        <v>0</v>
      </c>
      <c r="D13" s="2">
        <v>0</v>
      </c>
      <c r="E13" s="2">
        <v>0</v>
      </c>
      <c r="F13" s="2">
        <v>0</v>
      </c>
      <c r="G13" s="1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7" t="str">
        <f t="shared" si="0"/>
        <v/>
      </c>
      <c r="Q13" s="18" t="str">
        <f t="shared" si="1"/>
        <v/>
      </c>
      <c r="R13" s="18" t="str">
        <f t="shared" si="2"/>
        <v/>
      </c>
      <c r="S13" s="18" t="str">
        <f t="shared" si="3"/>
        <v/>
      </c>
      <c r="T13" s="18" t="str">
        <f t="shared" si="4"/>
        <v/>
      </c>
      <c r="U13" s="19" t="str">
        <f t="shared" si="5"/>
        <v/>
      </c>
      <c r="V13" s="19" t="str">
        <f t="shared" si="6"/>
        <v/>
      </c>
      <c r="W13" s="19" t="str">
        <f t="shared" si="7"/>
        <v/>
      </c>
      <c r="X13" s="19" t="str">
        <f t="shared" si="8"/>
        <v/>
      </c>
      <c r="Y13" s="20" t="str">
        <f t="shared" si="9"/>
        <v/>
      </c>
      <c r="Z13" s="20" t="str">
        <f t="shared" si="10"/>
        <v/>
      </c>
      <c r="AA13" s="20" t="str">
        <f t="shared" si="11"/>
        <v/>
      </c>
      <c r="AB13" s="20" t="str">
        <f t="shared" si="12"/>
        <v/>
      </c>
      <c r="AF13" s="21" t="str">
        <f t="shared" si="13"/>
        <v/>
      </c>
      <c r="AJ13" s="21" t="str">
        <f t="shared" si="14"/>
        <v/>
      </c>
      <c r="AN13" s="21" t="str">
        <f t="shared" si="15"/>
        <v/>
      </c>
    </row>
    <row r="14" spans="1:62" ht="27.9" customHeight="1">
      <c r="A14" s="15" t="s">
        <v>31</v>
      </c>
      <c r="B14" s="16" t="s">
        <v>14</v>
      </c>
      <c r="C14" s="1">
        <v>0</v>
      </c>
      <c r="D14" s="2">
        <v>0</v>
      </c>
      <c r="E14" s="2">
        <v>0</v>
      </c>
      <c r="F14" s="2">
        <v>0</v>
      </c>
      <c r="G14" s="1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7" t="str">
        <f t="shared" si="0"/>
        <v/>
      </c>
      <c r="Q14" s="18" t="str">
        <f t="shared" si="1"/>
        <v/>
      </c>
      <c r="R14" s="18" t="str">
        <f t="shared" si="2"/>
        <v/>
      </c>
      <c r="S14" s="18" t="str">
        <f t="shared" si="3"/>
        <v/>
      </c>
      <c r="T14" s="18" t="str">
        <f t="shared" si="4"/>
        <v/>
      </c>
      <c r="U14" s="19" t="str">
        <f t="shared" si="5"/>
        <v/>
      </c>
      <c r="V14" s="19" t="str">
        <f t="shared" si="6"/>
        <v/>
      </c>
      <c r="W14" s="19" t="str">
        <f t="shared" si="7"/>
        <v/>
      </c>
      <c r="X14" s="19" t="str">
        <f t="shared" si="8"/>
        <v/>
      </c>
      <c r="Y14" s="20" t="str">
        <f t="shared" si="9"/>
        <v/>
      </c>
      <c r="Z14" s="20" t="str">
        <f t="shared" si="10"/>
        <v/>
      </c>
      <c r="AA14" s="20" t="str">
        <f t="shared" si="11"/>
        <v/>
      </c>
      <c r="AB14" s="20" t="str">
        <f t="shared" si="12"/>
        <v/>
      </c>
      <c r="AF14" s="21" t="str">
        <f t="shared" si="13"/>
        <v/>
      </c>
      <c r="AJ14" s="21" t="str">
        <f t="shared" si="14"/>
        <v/>
      </c>
      <c r="AN14" s="21" t="str">
        <f t="shared" si="15"/>
        <v/>
      </c>
    </row>
    <row r="15" spans="1:62" ht="27.9" customHeight="1">
      <c r="A15" s="22" t="s">
        <v>1</v>
      </c>
      <c r="B15" s="16" t="s">
        <v>15</v>
      </c>
      <c r="C15" s="23">
        <f>SUM(C8:C14)</f>
        <v>0</v>
      </c>
      <c r="D15" s="24">
        <f>SUM(D8:D14)</f>
        <v>0</v>
      </c>
      <c r="E15" s="24">
        <f>IF(D15=0,0,ROUND(SUMPRODUCT(D8:D14,E8:E14)/D15,2))</f>
        <v>0</v>
      </c>
      <c r="F15" s="24">
        <f>IF(D15=0,0,ROUND(SUMPRODUCT(D8:D14,F8:F14)/D15,2))</f>
        <v>0</v>
      </c>
      <c r="G15" s="23">
        <f>SUM(G8:G14)</f>
        <v>0</v>
      </c>
      <c r="H15" s="24">
        <f>SUM(H8:H14)</f>
        <v>0</v>
      </c>
      <c r="I15" s="24">
        <f>IF(H15=0,0,ROUND(SUMPRODUCT(H8:H14,I8:I14)/H15,2))</f>
        <v>0</v>
      </c>
      <c r="J15" s="24">
        <f>IF(H15=0,0,ROUND(SUMPRODUCT(H8:H14,J8:J14)/H15,2))</f>
        <v>0</v>
      </c>
      <c r="K15" s="23">
        <f>SUM(K8:K14)</f>
        <v>0</v>
      </c>
      <c r="L15" s="24">
        <f>SUM(L8:L14)</f>
        <v>0</v>
      </c>
      <c r="M15" s="24">
        <f>IF(L15=0,0,ROUND(SUMPRODUCT(L8:L14,M8:M14)/L15,2))</f>
        <v>0</v>
      </c>
      <c r="N15" s="24">
        <f>IF(L15=0,0,ROUND(SUMPRODUCT(L8:L14,N8:N14)/L15,2))</f>
        <v>0</v>
      </c>
      <c r="O15" s="17" t="str">
        <f t="shared" si="0"/>
        <v/>
      </c>
      <c r="Q15" s="18" t="str">
        <f t="shared" si="1"/>
        <v/>
      </c>
      <c r="R15" s="18" t="str">
        <f t="shared" si="2"/>
        <v/>
      </c>
      <c r="S15" s="18" t="str">
        <f t="shared" si="3"/>
        <v/>
      </c>
      <c r="T15" s="18" t="str">
        <f t="shared" si="4"/>
        <v/>
      </c>
      <c r="U15" s="19" t="str">
        <f t="shared" si="5"/>
        <v/>
      </c>
      <c r="V15" s="19" t="str">
        <f t="shared" si="6"/>
        <v/>
      </c>
      <c r="W15" s="19" t="str">
        <f t="shared" si="7"/>
        <v/>
      </c>
      <c r="X15" s="19" t="str">
        <f t="shared" si="8"/>
        <v/>
      </c>
      <c r="Y15" s="20" t="str">
        <f t="shared" si="9"/>
        <v/>
      </c>
      <c r="Z15" s="20" t="str">
        <f t="shared" si="10"/>
        <v/>
      </c>
      <c r="AA15" s="20" t="str">
        <f t="shared" si="11"/>
        <v/>
      </c>
      <c r="AB15" s="20" t="str">
        <f t="shared" si="12"/>
        <v/>
      </c>
      <c r="AD15" s="25" t="str">
        <f>IF(Q15="",IF(C15&lt;&gt;SUM(C8:C14),"110.3.19~110.12.16申請案件[自然人有2戶以下房貸者之購置高價住宅貸款-撥款戶數]_全國(合計數)錯誤,",""),"")</f>
        <v/>
      </c>
      <c r="AE15" s="25" t="str">
        <f>IF(R15="",IF(D15&lt;&gt;SUM(D8:D14),"110.3.19~110.12.16申請案件[自然人有2戶以下房貸者之購置高價住宅貸款-撥款金額]_全國(合計數)錯誤,",""),"")</f>
        <v/>
      </c>
      <c r="AF15" s="21" t="str">
        <f>IF(S15="",IF(E15&gt;55,"110.3.19~110.12.16申請案件[自然人有2戶以下房貸者之購置高價住宅貸款貸款成數]最高為5.5成,",IF(D15=0,"",IF(E15&lt;&gt;ROUND(SUMPRODUCT(D8:D14,E8:E14)/D15,2),"110.3.19~110.12.16申請案件[自然人有2戶以下房貸者之購置高價住宅貸款-加權平均貸款成數]_全國(合計數)錯誤,",""))),"")</f>
        <v/>
      </c>
      <c r="AG15" s="25" t="str">
        <f>IF(T15="",IF(D15=0,"",IF(F15&lt;&gt;ROUND(SUMPRODUCT(D8:D14,F8:F14)/D15,2),"110.3.19~110.12.16申請案件[自然人有2戶以下房貸者之購置高價住宅貸款-加權平均貸款利率]_全國(合計數)錯誤,","")),"")</f>
        <v/>
      </c>
      <c r="AH15" s="25" t="str">
        <f>IF(U15="",IF(G15&lt;&gt;SUM(G8:G14),"110.3.19~110.12.16申請案件[自然人有3戶以上房貸者之購置高價住宅貸款-撥款戶數]_全國(合計數)錯誤,",""),"")</f>
        <v/>
      </c>
      <c r="AI15" s="25" t="str">
        <f>IF(V15="",IF(H15&lt;&gt;SUM(H8:H14),"110.3.19~110.12.16申請案件[自然人有3戶以上房貸者之購置高價住宅貸款-撥款金額]_全國(合計數)錯誤,",""),"")</f>
        <v/>
      </c>
      <c r="AJ15" s="21" t="str">
        <f>IF(W15="",IF(I15&gt;40,"110.3.19~110.12.16申請案件[自然人有3戶以上房貸者之購置高價住宅貸款成數]最高為4成,",IF(H15=0,"",IF(I15&lt;&gt;ROUND(SUMPRODUCT(H8:H14,I8:I14)/H15,2),"110.3.19~110.12.16申請案件[自然人有3戶以上房貸者之購置高價住宅貸款-加權平均貸款成數]_全國(合計數)錯誤,",""))),"")</f>
        <v/>
      </c>
      <c r="AK15" s="25" t="str">
        <f>IF(X15="",IF(H15=0,"",IF(J15&lt;&gt;ROUND(SUMPRODUCT(H8:H14,J8:J14)/H15,2),"110.3.19~110.12.16申請案件[自然人有3戶以上房貸者之購置高價住宅貸款-加權平均貸款利率]_全國(合計數)錯誤,","")),"")</f>
        <v/>
      </c>
      <c r="AL15" s="25" t="str">
        <f>IF(Y15="",IF(K15&lt;&gt;SUM(K8:K14),"110.12.17起申請案件[自然人購置高價住宅貸款-撥款戶數]_全國(合計數)錯誤,",""),"")</f>
        <v/>
      </c>
      <c r="AM15" s="25" t="str">
        <f>IF(Z15="",IF(L15&lt;&gt;SUM(L8:L14),"110.12.17起申請案件[自然人購置高價住宅貸款-撥款金額]_全國(合計數)錯誤,",""),"")</f>
        <v/>
      </c>
      <c r="AN15" s="21" t="str">
        <f>IF(AA15="",IF(M15&gt;40,"110.12.17起申請案件[自然人購置高價住宅貸款成數]最高為4成,",IF(L15=0,"",IF(M15&lt;&gt;ROUND(SUMPRODUCT(L8:L14,M8:M14)/L15,2),"110.12.17起申請案件[自然人購置高價住宅貸款-加權平均貸款成數]_全國(合計數)錯誤,",""))),"")</f>
        <v/>
      </c>
      <c r="AO15" s="25" t="str">
        <f>IF(AB15="",IF(L15=0,"",IF(N15&lt;&gt;ROUND(SUMPRODUCT(L8:L14,N8:N14)/L15,2),"110.12.17起申請案件[自然人購置高價住宅貸款-加權平均貸款利率]_全國(合計數)錯誤,","")),"")</f>
        <v/>
      </c>
    </row>
    <row r="16" spans="1:62">
      <c r="A16" s="30" t="s">
        <v>47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AF16" s="26"/>
      <c r="AJ16" s="26"/>
    </row>
    <row r="17" spans="1:15" ht="19.5">
      <c r="A17" s="54" t="s">
        <v>6</v>
      </c>
      <c r="B17" s="55"/>
      <c r="C17" s="52" t="s">
        <v>48</v>
      </c>
      <c r="D17" s="53"/>
      <c r="E17" s="53"/>
      <c r="F17" s="27" t="s">
        <v>2</v>
      </c>
      <c r="G17" s="52" t="s">
        <v>49</v>
      </c>
      <c r="H17" s="53"/>
      <c r="I17" s="53"/>
      <c r="J17" s="27" t="s">
        <v>3</v>
      </c>
      <c r="K17" s="50"/>
      <c r="L17" s="51"/>
      <c r="M17" s="51"/>
      <c r="N17" s="51"/>
    </row>
    <row r="18" spans="1:15" ht="19.5">
      <c r="A18" s="54" t="s">
        <v>4</v>
      </c>
      <c r="B18" s="55"/>
      <c r="C18" s="52" t="s">
        <v>50</v>
      </c>
      <c r="D18" s="53"/>
      <c r="E18" s="53"/>
      <c r="F18" s="27" t="s">
        <v>4</v>
      </c>
      <c r="G18" s="52" t="s">
        <v>51</v>
      </c>
      <c r="H18" s="53"/>
      <c r="I18" s="53"/>
      <c r="J18" s="27" t="s">
        <v>4</v>
      </c>
      <c r="K18" s="50"/>
      <c r="L18" s="51"/>
      <c r="M18" s="51"/>
      <c r="N18" s="51"/>
    </row>
    <row r="19" spans="1:15" ht="19.5">
      <c r="A19" s="54" t="s">
        <v>5</v>
      </c>
      <c r="B19" s="55"/>
      <c r="C19" s="52" t="s">
        <v>52</v>
      </c>
      <c r="D19" s="53"/>
      <c r="E19" s="53"/>
      <c r="F19" s="27" t="s">
        <v>5</v>
      </c>
      <c r="G19" s="52" t="s">
        <v>53</v>
      </c>
      <c r="H19" s="53"/>
      <c r="I19" s="53"/>
      <c r="J19" s="27" t="s">
        <v>5</v>
      </c>
      <c r="K19" s="50"/>
      <c r="L19" s="51"/>
      <c r="M19" s="51"/>
      <c r="N19" s="51"/>
    </row>
    <row r="21" spans="1:15" ht="17">
      <c r="A21" s="28" t="s">
        <v>19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 spans="1:15" ht="17">
      <c r="A22" s="6" t="s">
        <v>54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1:15" ht="17">
      <c r="A23" s="28" t="s">
        <v>32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5" ht="17">
      <c r="A24" s="29" t="s">
        <v>33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5" ht="17">
      <c r="A25" s="29" t="s">
        <v>34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 spans="1:15" ht="17">
      <c r="A26" s="29" t="s">
        <v>55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</sheetData>
  <mergeCells count="35">
    <mergeCell ref="A18:B18"/>
    <mergeCell ref="C18:E18"/>
    <mergeCell ref="G18:I18"/>
    <mergeCell ref="K18:N18"/>
    <mergeCell ref="A19:B19"/>
    <mergeCell ref="C19:E19"/>
    <mergeCell ref="G19:I19"/>
    <mergeCell ref="K19:N19"/>
    <mergeCell ref="A16:O16"/>
    <mergeCell ref="A17:B17"/>
    <mergeCell ref="C17:E17"/>
    <mergeCell ref="G17:I17"/>
    <mergeCell ref="K17:N17"/>
    <mergeCell ref="Y5:AB5"/>
    <mergeCell ref="AD5:AK5"/>
    <mergeCell ref="AL5:AO5"/>
    <mergeCell ref="C6:F6"/>
    <mergeCell ref="G6:J6"/>
    <mergeCell ref="K6:N6"/>
    <mergeCell ref="Q6:T6"/>
    <mergeCell ref="U6:X6"/>
    <mergeCell ref="Y6:AB6"/>
    <mergeCell ref="AD6:AG6"/>
    <mergeCell ref="AH6:AK6"/>
    <mergeCell ref="AL6:AO6"/>
    <mergeCell ref="C1:N1"/>
    <mergeCell ref="G2:I2"/>
    <mergeCell ref="G3:I3"/>
    <mergeCell ref="Q4:R4"/>
    <mergeCell ref="A5:A7"/>
    <mergeCell ref="B5:B7"/>
    <mergeCell ref="C5:J5"/>
    <mergeCell ref="K5:N5"/>
    <mergeCell ref="O5:O7"/>
    <mergeCell ref="Q5:X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楷杰 林</cp:lastModifiedBy>
  <cp:lastPrinted>2021-03-22T09:13:40Z</cp:lastPrinted>
  <dcterms:created xsi:type="dcterms:W3CDTF">2015-01-16T00:49:17Z</dcterms:created>
  <dcterms:modified xsi:type="dcterms:W3CDTF">2023-09-26T02:56:47Z</dcterms:modified>
</cp:coreProperties>
</file>