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GenTables\"/>
    </mc:Choice>
  </mc:AlternateContent>
  <xr:revisionPtr revIDLastSave="0" documentId="13_ncr:1_{CBAB3DD2-AE2C-45CF-A777-95A6056CB3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2" i="1" l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<sst xmlns="http://schemas.openxmlformats.org/spreadsheetml/2006/main" count="1330" uniqueCount="969">
  <si>
    <t>分類</t>
  </si>
  <si>
    <t>Table 英文名</t>
  </si>
  <si>
    <t>Table 中文名</t>
  </si>
  <si>
    <t/>
  </si>
  <si>
    <t>最後修改時間</t>
  </si>
  <si>
    <t>L1-顧客管理作業</t>
  </si>
  <si>
    <t>BankRelationFamily</t>
  </si>
  <si>
    <t>金控利害關係人_關係人員工之親屬資料</t>
  </si>
  <si>
    <t>2021年02月24日 18:56:33</t>
  </si>
  <si>
    <t>BankRelationSelf</t>
  </si>
  <si>
    <t>金控利害關係人_關係人員工資料</t>
  </si>
  <si>
    <t>2021年02月24日 18:56:50</t>
  </si>
  <si>
    <t>BankRelationSuspected</t>
  </si>
  <si>
    <t>是否為疑似準利害關係人檔</t>
  </si>
  <si>
    <t>2021年09月07日 22:21:50</t>
  </si>
  <si>
    <t>CustCross</t>
  </si>
  <si>
    <t>客戶交互運用檔</t>
  </si>
  <si>
    <t>2021年05月03日 15:50:54</t>
  </si>
  <si>
    <t>CustFin</t>
  </si>
  <si>
    <t>公司戶財務狀況檔</t>
  </si>
  <si>
    <t>2020年02月27日 13:59:02</t>
  </si>
  <si>
    <t>CustMain</t>
  </si>
  <si>
    <t>客戶資料主檔</t>
  </si>
  <si>
    <t>2021年10月05日 11:02:48</t>
  </si>
  <si>
    <t>CustNotice</t>
  </si>
  <si>
    <t>客戶通知設定檔</t>
  </si>
  <si>
    <t>2021年09月16日 14:09:05</t>
  </si>
  <si>
    <t>CustTelNo</t>
  </si>
  <si>
    <t>客戶聯絡電話檔</t>
  </si>
  <si>
    <t>2021年08月09日 15:28:20</t>
  </si>
  <si>
    <t>FinReportCashFlow</t>
  </si>
  <si>
    <t>客戶財務報表.現金流量表</t>
  </si>
  <si>
    <t>2021年10月04日 19:06:56</t>
  </si>
  <si>
    <t>FinReportDebt</t>
  </si>
  <si>
    <t>客戶財務報表.資產負債表</t>
  </si>
  <si>
    <t>2021年10月04日 19:07:02</t>
  </si>
  <si>
    <t>FinReportProfit</t>
  </si>
  <si>
    <t>客戶財務報表.損益表</t>
  </si>
  <si>
    <t>2021年10月04日 19:07:00</t>
  </si>
  <si>
    <t>FinReportQuality</t>
  </si>
  <si>
    <t>客戶財務報表.財報品質</t>
  </si>
  <si>
    <t>2021年10月01日 16:39:18</t>
  </si>
  <si>
    <t>FinReportRate</t>
  </si>
  <si>
    <t>客戶財務報表.財務比率表</t>
  </si>
  <si>
    <t>2021年10月04日 19:06:53</t>
  </si>
  <si>
    <t>L2-業務作業</t>
  </si>
  <si>
    <t>ClBuilding</t>
  </si>
  <si>
    <t>擔保品不動產建物檔</t>
  </si>
  <si>
    <t>2021年08月27日 16:31:20</t>
  </si>
  <si>
    <t>ClBuildingOwner</t>
  </si>
  <si>
    <t>擔保品-建物所有權人檔</t>
  </si>
  <si>
    <t>2021年08月17日 14:26:59</t>
  </si>
  <si>
    <t>ClBuildingPublic</t>
  </si>
  <si>
    <t>擔保品-建物公設建號檔</t>
  </si>
  <si>
    <t>2021年08月03日 16:07:18</t>
  </si>
  <si>
    <t>ClBuildingReason</t>
  </si>
  <si>
    <t>擔保品-建物修改原因檔</t>
  </si>
  <si>
    <t>2020年07月14日 16:59:12</t>
  </si>
  <si>
    <t>ClEva</t>
  </si>
  <si>
    <t>擔保品重評資料檔</t>
  </si>
  <si>
    <t>2021年08月10日 16:34:19</t>
  </si>
  <si>
    <t>ClFac</t>
  </si>
  <si>
    <t>擔保品與額度關聯檔</t>
  </si>
  <si>
    <t>2021年08月26日 12:43:35</t>
  </si>
  <si>
    <t>ClImm</t>
  </si>
  <si>
    <t>擔保品不動產檔</t>
  </si>
  <si>
    <t>2021年09月07日 10:56:27</t>
  </si>
  <si>
    <t>ClImmRankDetail</t>
  </si>
  <si>
    <t>擔保品不動產檔設定順位明細檔</t>
  </si>
  <si>
    <t>2021年09月07日 14:02:26</t>
  </si>
  <si>
    <t>ClLand</t>
  </si>
  <si>
    <t>擔保品不動產土地檔</t>
  </si>
  <si>
    <t>2021年08月27日 17:43:07</t>
  </si>
  <si>
    <t>ClLandOwner</t>
  </si>
  <si>
    <t>擔保品-土地所有權人檔</t>
  </si>
  <si>
    <t>2021年08月17日 14:06:21</t>
  </si>
  <si>
    <t>ClLandReason</t>
  </si>
  <si>
    <t>擔保品-土地修改原因檔</t>
  </si>
  <si>
    <t>2020年04月23日 16:00:32</t>
  </si>
  <si>
    <t>ClMain</t>
  </si>
  <si>
    <t>擔保品主檔</t>
  </si>
  <si>
    <t>2021年08月10日 15:39:56</t>
  </si>
  <si>
    <t>ClMovables</t>
  </si>
  <si>
    <t>擔保品動產檔</t>
  </si>
  <si>
    <t>2021年08月17日 00:28:51</t>
  </si>
  <si>
    <t>ClNoMap</t>
  </si>
  <si>
    <t>擔保品編號新舊對照檔</t>
  </si>
  <si>
    <t>2021年08月19日 15:14:19</t>
  </si>
  <si>
    <t>ClOther</t>
  </si>
  <si>
    <t>擔保品其他檔</t>
  </si>
  <si>
    <t>2021年08月17日 00:08:33</t>
  </si>
  <si>
    <t>ClOtherRights</t>
  </si>
  <si>
    <t>擔保品他項權利檔</t>
  </si>
  <si>
    <t>2021年05月03日 14:56:59</t>
  </si>
  <si>
    <t>ClOwnerRelation</t>
  </si>
  <si>
    <t>擔保品所有權人與授信戶關係檔</t>
  </si>
  <si>
    <t>2021年09月08日 14:11:26</t>
  </si>
  <si>
    <t>ClParking</t>
  </si>
  <si>
    <t>擔保品-車位資料檔</t>
  </si>
  <si>
    <t>2021年08月12日 15:28:10</t>
  </si>
  <si>
    <t>ClParkingType</t>
  </si>
  <si>
    <t>擔保品-停車位型式檔</t>
  </si>
  <si>
    <t>2021年09月22日 14:58:36</t>
  </si>
  <si>
    <t>ClStock</t>
  </si>
  <si>
    <t>擔保品股票檔</t>
  </si>
  <si>
    <t>2021年09月02日 10:55:04</t>
  </si>
  <si>
    <t>CustDataCtrl</t>
  </si>
  <si>
    <t>結清戶個資控管檔</t>
  </si>
  <si>
    <t>2020年07月15日 09:40:58</t>
  </si>
  <si>
    <t>CustRmk</t>
  </si>
  <si>
    <t>顧客控管警訊檔</t>
  </si>
  <si>
    <t>2021年09月02日 10:05:20</t>
  </si>
  <si>
    <t>FacCaseAppl</t>
  </si>
  <si>
    <t>案件申請檔</t>
  </si>
  <si>
    <t>2021年09月27日 16:36:29</t>
  </si>
  <si>
    <t>FacClose</t>
  </si>
  <si>
    <t>清償作業檔</t>
  </si>
  <si>
    <t>2021年03月25日 10:01:19</t>
  </si>
  <si>
    <t>FacMain</t>
  </si>
  <si>
    <t>額度主檔</t>
  </si>
  <si>
    <t>2021年09月29日 18:19:13</t>
  </si>
  <si>
    <t>FacProd</t>
  </si>
  <si>
    <t>商品參數主檔</t>
  </si>
  <si>
    <t>2021年05月29日 22:36:14</t>
  </si>
  <si>
    <t>FacProdAcctFee</t>
  </si>
  <si>
    <t>商品參數副檔帳管費</t>
  </si>
  <si>
    <t>2021年09月28日 10:57:35</t>
  </si>
  <si>
    <t>FacProdPremium</t>
  </si>
  <si>
    <t>商品參數副檔年繳保費優惠減碼</t>
  </si>
  <si>
    <t>2020年07月15日 10:49:58</t>
  </si>
  <si>
    <t>FacProdStepRate</t>
  </si>
  <si>
    <t>商品參數副檔階梯式利率</t>
  </si>
  <si>
    <t>2020年12月11日 18:36:39</t>
  </si>
  <si>
    <t>FacRelation</t>
  </si>
  <si>
    <t>交易關係人檔</t>
  </si>
  <si>
    <t>2021年08月20日 18:34:40</t>
  </si>
  <si>
    <t>FacShareAppl</t>
  </si>
  <si>
    <t>共同借款人資料檔</t>
  </si>
  <si>
    <t>2021年08月20日 18:34:45</t>
  </si>
  <si>
    <t>FacShareLimit</t>
  </si>
  <si>
    <t>合併額度
控管資料檔</t>
  </si>
  <si>
    <t>2021年08月06日 10:22:33</t>
  </si>
  <si>
    <t>FacShareRelation</t>
  </si>
  <si>
    <t>共同借款人闗係檔</t>
  </si>
  <si>
    <t>2021年08月18日 17:53:06</t>
  </si>
  <si>
    <t>ForeclosureFee</t>
  </si>
  <si>
    <t>法拍費用檔</t>
  </si>
  <si>
    <t>2021年10月04日 16:29:13</t>
  </si>
  <si>
    <t>ForeclosureFinished</t>
  </si>
  <si>
    <t>法拍完成資料檔</t>
  </si>
  <si>
    <t>2020年11月04日 10:10:03</t>
  </si>
  <si>
    <t>GraceCondition</t>
  </si>
  <si>
    <t>寬限條件控管繳息檔</t>
  </si>
  <si>
    <t>2021年04月21日 16:11:29</t>
  </si>
  <si>
    <t>Guarantor</t>
  </si>
  <si>
    <t>保證人檔</t>
  </si>
  <si>
    <t>2021年08月20日 18:34:52</t>
  </si>
  <si>
    <t>ReltMain</t>
  </si>
  <si>
    <t>借款戶關係人/關係企業主檔</t>
  </si>
  <si>
    <t>2021年09月19日 12:43:12</t>
  </si>
  <si>
    <t>L3-帳務作業</t>
  </si>
  <si>
    <t>LoanBook</t>
  </si>
  <si>
    <t>放款約定還本檔</t>
  </si>
  <si>
    <t>2020年07月15日 15:03:38</t>
  </si>
  <si>
    <t>LoanBorMain</t>
  </si>
  <si>
    <t>放款主檔</t>
  </si>
  <si>
    <t>2021年08月31日 09:23:02</t>
  </si>
  <si>
    <t>LoanBorTx</t>
  </si>
  <si>
    <t>放款交易內容檔</t>
  </si>
  <si>
    <t>2021年06月23日 17:53:33</t>
  </si>
  <si>
    <t>LoanCheque</t>
  </si>
  <si>
    <t>支票檔</t>
  </si>
  <si>
    <t>2021年10月01日 14:40:38</t>
  </si>
  <si>
    <t>LoanIntDetail</t>
  </si>
  <si>
    <t>計息明細檔</t>
  </si>
  <si>
    <t>2020年09月29日 11:23:24</t>
  </si>
  <si>
    <t>LoanNotYet</t>
  </si>
  <si>
    <t>未齊件管理檔</t>
  </si>
  <si>
    <t>2021年08月02日 15:42:12</t>
  </si>
  <si>
    <t>LoanOverdue</t>
  </si>
  <si>
    <t>催收呆帳檔</t>
  </si>
  <si>
    <t>2021年04月28日 18:24:38</t>
  </si>
  <si>
    <t>LoanRateChange</t>
  </si>
  <si>
    <t>放款利率變動檔</t>
  </si>
  <si>
    <t>2021年03月15日 18:44:26</t>
  </si>
  <si>
    <t>LoanSynd</t>
  </si>
  <si>
    <t>聯貸案訂約檔</t>
  </si>
  <si>
    <t>2021年09月24日 16:33:21</t>
  </si>
  <si>
    <t>LoanSyndItem</t>
  </si>
  <si>
    <t>聯貸案費用檔</t>
  </si>
  <si>
    <t>2021年09月24日 14:49:15</t>
  </si>
  <si>
    <t>L4-批次作業</t>
  </si>
  <si>
    <t>AchAuthLog</t>
  </si>
  <si>
    <t>ACH授權記錄檔</t>
  </si>
  <si>
    <t>2021年09月22日 14:30:01</t>
  </si>
  <si>
    <t>AchAuthLogHistory</t>
  </si>
  <si>
    <t>ACH授權記錄歷史檔</t>
  </si>
  <si>
    <t>2021年10月01日 16:14:21</t>
  </si>
  <si>
    <t>AchDeductMedia</t>
  </si>
  <si>
    <t>ACH扣款媒體檔</t>
  </si>
  <si>
    <t>2021年09月29日 11:27:27</t>
  </si>
  <si>
    <t>BankAuthAct</t>
  </si>
  <si>
    <t>銀扣授權帳號檔</t>
  </si>
  <si>
    <t>2021年09月09日 10:17:13</t>
  </si>
  <si>
    <t>BankDeductDtl</t>
  </si>
  <si>
    <t>銀行扣款明細檔</t>
  </si>
  <si>
    <t>2021年10月01日 19:20:04</t>
  </si>
  <si>
    <t>BankRemit</t>
  </si>
  <si>
    <t>撥款匯款檔</t>
  </si>
  <si>
    <t>2021年10月05日 12:15:10</t>
  </si>
  <si>
    <t>BankRmtf</t>
  </si>
  <si>
    <t>匯款轉帳檔</t>
  </si>
  <si>
    <t>2021年07月29日 16:48:08</t>
  </si>
  <si>
    <t>BatxCheque</t>
  </si>
  <si>
    <t>支票兌現檔</t>
  </si>
  <si>
    <t>2021年07月29日 17:06:06</t>
  </si>
  <si>
    <t>BatxDetail</t>
  </si>
  <si>
    <t>整批入帳明細檔</t>
  </si>
  <si>
    <t>2021年09月30日 11:22:11</t>
  </si>
  <si>
    <t>BatxHead</t>
  </si>
  <si>
    <t>整批入帳總數檔</t>
  </si>
  <si>
    <t>2021年07月29日 17:18:16</t>
  </si>
  <si>
    <t>BatxOthers</t>
  </si>
  <si>
    <t>其他還款來源檔</t>
  </si>
  <si>
    <t>2021年07月29日 17:18:52</t>
  </si>
  <si>
    <t>BatxRateChange</t>
  </si>
  <si>
    <t>整批利率調整檔</t>
  </si>
  <si>
    <t>2021年07月29日 17:25:17</t>
  </si>
  <si>
    <t>EmpDeductDtl</t>
  </si>
  <si>
    <t>員工扣薪明細檔</t>
  </si>
  <si>
    <t>2021年09月30日 10:59:54</t>
  </si>
  <si>
    <t>EmpDeductMedia</t>
  </si>
  <si>
    <t>員工扣薪媒體檔</t>
  </si>
  <si>
    <t>2021年09月30日 11:22:05</t>
  </si>
  <si>
    <t>EmpDeductSchedule</t>
  </si>
  <si>
    <t>員工扣薪日程表</t>
  </si>
  <si>
    <t>2021年07月29日 18:28:44</t>
  </si>
  <si>
    <t>InsuComm</t>
  </si>
  <si>
    <t>火險佣金檔</t>
  </si>
  <si>
    <t>2021年07月29日 10:57:48</t>
  </si>
  <si>
    <t>InsuOrignal</t>
  </si>
  <si>
    <t>火險初保檔</t>
  </si>
  <si>
    <t>2021年09月06日 19:35:06</t>
  </si>
  <si>
    <t>InsuRenew</t>
  </si>
  <si>
    <t>火險單續保檔</t>
  </si>
  <si>
    <t>2021年09月11日 15:13:59</t>
  </si>
  <si>
    <t>InsuRenewMediaTemp</t>
  </si>
  <si>
    <t>火險詢價媒體檔</t>
  </si>
  <si>
    <t>2021年09月07日 20:05:23</t>
  </si>
  <si>
    <t>PostAuthLog</t>
  </si>
  <si>
    <t>郵局授權記錄檔</t>
  </si>
  <si>
    <t>2021年09月22日 14:07:26</t>
  </si>
  <si>
    <t>PostAuthLogHistory</t>
  </si>
  <si>
    <t>郵局授權記錄歷史檔</t>
  </si>
  <si>
    <t>2021年10月01日 16:20:30</t>
  </si>
  <si>
    <t>PostDeductMedia</t>
  </si>
  <si>
    <t>郵局扣款媒體檔</t>
  </si>
  <si>
    <t>2021年10月04日 20:10:49</t>
  </si>
  <si>
    <t>RepayActChangeLog</t>
  </si>
  <si>
    <t>還款帳號變更(含還款方式)紀錄檔</t>
  </si>
  <si>
    <t>2021年09月16日 12:13:35</t>
  </si>
  <si>
    <t>L5-管理性作業</t>
  </si>
  <si>
    <t>CollLaw</t>
  </si>
  <si>
    <t>法催紀錄法務進度檔</t>
  </si>
  <si>
    <t>2021年08月10日 09:52:38</t>
  </si>
  <si>
    <t>CollLetter</t>
  </si>
  <si>
    <t>法催紀錄函催檔</t>
  </si>
  <si>
    <t>2021年08月10日 09:52:54</t>
  </si>
  <si>
    <t>CollList</t>
  </si>
  <si>
    <t>法催紀錄清單檔</t>
  </si>
  <si>
    <t>2021年02月04日 11:00:12</t>
  </si>
  <si>
    <t>CollListTmp</t>
  </si>
  <si>
    <t>法催紀錄清單暫存檔</t>
  </si>
  <si>
    <t>2020年07月30日 14:07:52</t>
  </si>
  <si>
    <t>CollMeet</t>
  </si>
  <si>
    <t>法催紀錄面催檔</t>
  </si>
  <si>
    <t>2021年08月18日 15:04:58</t>
  </si>
  <si>
    <t>CollRemind</t>
  </si>
  <si>
    <t>法催紀錄提醒事項檔</t>
  </si>
  <si>
    <t>2021年09月23日 13:49:18</t>
  </si>
  <si>
    <t>CollTel</t>
  </si>
  <si>
    <t>法催紀錄電催檔</t>
  </si>
  <si>
    <t>2021年08月18日 15:04:45</t>
  </si>
  <si>
    <t>HlAreaData</t>
  </si>
  <si>
    <t xml:space="preserve">區域資料主檔 </t>
  </si>
  <si>
    <t>2021年05月05日 10:42:44</t>
  </si>
  <si>
    <t>HlAreaLnYg6Pt</t>
  </si>
  <si>
    <t>匯出用HlAreaLnYg6Pt</t>
  </si>
  <si>
    <t>2020年07月30日 17:10:57</t>
  </si>
  <si>
    <t>HlCusData</t>
  </si>
  <si>
    <t>借款人資料</t>
  </si>
  <si>
    <t>2020年07月10日 17:26:43</t>
  </si>
  <si>
    <t>HlEmpLnYg5Pt</t>
  </si>
  <si>
    <t>員工目標檔案</t>
  </si>
  <si>
    <t>2020年07月30日 17:07:00</t>
  </si>
  <si>
    <t>HlThreeDetail</t>
  </si>
  <si>
    <t>房貸換算業績網頁查詢檔</t>
  </si>
  <si>
    <t>2020年07月30日 17:12:04</t>
  </si>
  <si>
    <t>HlThreeLaqhcp</t>
  </si>
  <si>
    <t>房貸排行邏輯檔</t>
  </si>
  <si>
    <t>2020年07月30日 17:13:08</t>
  </si>
  <si>
    <t>InnDocRecord</t>
  </si>
  <si>
    <t>檔案借閱檔</t>
  </si>
  <si>
    <t>2021年06月28日 12:48:26</t>
  </si>
  <si>
    <t>InnFundApl</t>
  </si>
  <si>
    <t>資金運用概況檔</t>
  </si>
  <si>
    <t>2021年02月22日 13:32:53</t>
  </si>
  <si>
    <t>InnLoanMeeting</t>
  </si>
  <si>
    <t>放審會記錄檔</t>
  </si>
  <si>
    <t>2021年06月28日 11:35:40</t>
  </si>
  <si>
    <t>InnReCheck</t>
  </si>
  <si>
    <t>覆審案件明細檔</t>
  </si>
  <si>
    <t>2021年02月20日 16:32:54</t>
  </si>
  <si>
    <t>JcicAtomDetail</t>
  </si>
  <si>
    <t>債務匯入資料功能明細檔</t>
  </si>
  <si>
    <t>2021年01月04日 17:23:04</t>
  </si>
  <si>
    <t>JcicAtomMain</t>
  </si>
  <si>
    <t>債務匯入資料功能主檔</t>
  </si>
  <si>
    <t>2021年01月04日 17:01:12</t>
  </si>
  <si>
    <t>NegAppr</t>
  </si>
  <si>
    <t>撥付日期設定</t>
  </si>
  <si>
    <t>2021年09月08日 14:14:35</t>
  </si>
  <si>
    <t>NegAppr01</t>
  </si>
  <si>
    <t>最大債權撥付資料檔</t>
  </si>
  <si>
    <t>2021年10月05日 11:38:26</t>
  </si>
  <si>
    <t>NegAppr02</t>
  </si>
  <si>
    <t>一般債權撥付資料檔</t>
  </si>
  <si>
    <t>2021年10月05日 14:59:31</t>
  </si>
  <si>
    <t>NegFinAcct</t>
  </si>
  <si>
    <t>債務協商債權機構帳戶檔</t>
  </si>
  <si>
    <t>2021年06月21日 13:01:23</t>
  </si>
  <si>
    <t>NegFinShare</t>
  </si>
  <si>
    <t>債務協商債權分攤檔</t>
  </si>
  <si>
    <t>2021年09月08日 15:03:18</t>
  </si>
  <si>
    <t>NegFinShareLog</t>
  </si>
  <si>
    <t>債務協商債權分攤檔歷程檔</t>
  </si>
  <si>
    <t>2021年09月08日 14:58:09</t>
  </si>
  <si>
    <t>NegMain</t>
  </si>
  <si>
    <t>債務協商案件主檔</t>
  </si>
  <si>
    <t>2021年09月17日 14:55:42</t>
  </si>
  <si>
    <t>NegQueryCust</t>
  </si>
  <si>
    <t>債協客戶請求資料</t>
  </si>
  <si>
    <t>2021年09月08日 14:18:41</t>
  </si>
  <si>
    <t>NegTrans</t>
  </si>
  <si>
    <t>債務協商交易檔</t>
  </si>
  <si>
    <t>2021年09月30日 15:50:17</t>
  </si>
  <si>
    <t>PfBsDetail</t>
  </si>
  <si>
    <t>房貸專員業績明細檔</t>
  </si>
  <si>
    <t>2021年08月13日 12:57:18</t>
  </si>
  <si>
    <t>PfBsOfficer</t>
  </si>
  <si>
    <t>房貸專員業績目標檔</t>
  </si>
  <si>
    <t>2021年07月28日 14:07:10</t>
  </si>
  <si>
    <t>PfCoOfficer</t>
  </si>
  <si>
    <t>協辦人員等級檔</t>
  </si>
  <si>
    <t>2021年09月28日 11:39:02</t>
  </si>
  <si>
    <t>PfCoOfficerLog</t>
  </si>
  <si>
    <t>協辦人員等級歷程檔</t>
  </si>
  <si>
    <t>2021年09月27日 13:48:53</t>
  </si>
  <si>
    <t>PfDeparment</t>
  </si>
  <si>
    <t>單位、區部、部室業績目標檔</t>
  </si>
  <si>
    <t>2021年07月21日 14:52:52</t>
  </si>
  <si>
    <t>PfDetail</t>
  </si>
  <si>
    <t>業績計算明細檔</t>
  </si>
  <si>
    <t>2021年08月20日 10:39:47</t>
  </si>
  <si>
    <t>PfInsCheck</t>
  </si>
  <si>
    <t>房貸獎勵保費檢核檔</t>
  </si>
  <si>
    <t>2021年05月03日 14:05:18</t>
  </si>
  <si>
    <t>PfItDetail</t>
  </si>
  <si>
    <t>介紹人業績明細檔</t>
  </si>
  <si>
    <t>2021年08月13日 16:33:54</t>
  </si>
  <si>
    <t>PfReward</t>
  </si>
  <si>
    <t>介紹、協辦獎金明細檔</t>
  </si>
  <si>
    <t>2021年08月16日 10:29:33</t>
  </si>
  <si>
    <t>PfRewardMedia</t>
  </si>
  <si>
    <t>獎金媒體發放檔</t>
  </si>
  <si>
    <t>2021年08月16日 11:08:04</t>
  </si>
  <si>
    <t>PfSpecParms</t>
  </si>
  <si>
    <t>業績計算特殊參數設定檔</t>
  </si>
  <si>
    <t>2021年06月25日 17:38:13</t>
  </si>
  <si>
    <t>L6-共同作業</t>
  </si>
  <si>
    <t>AcAcctCheck</t>
  </si>
  <si>
    <t>會計業務檢核檔</t>
  </si>
  <si>
    <t>2021年09月17日 09:58:11</t>
  </si>
  <si>
    <t>AcAcctCheckDetail</t>
  </si>
  <si>
    <t>會計業務檢核明細檔</t>
  </si>
  <si>
    <t>2021年09月16日 12:16:38</t>
  </si>
  <si>
    <t>AcCheque</t>
  </si>
  <si>
    <t>應收票據資料檔</t>
  </si>
  <si>
    <t>2021年05月05日 17:27:16</t>
  </si>
  <si>
    <t>AcClose</t>
  </si>
  <si>
    <t>會計業務關帳控制檔</t>
  </si>
  <si>
    <t>2021年06月25日 11:09:14</t>
  </si>
  <si>
    <t>AcDetail</t>
  </si>
  <si>
    <t>會計帳務明細檔</t>
  </si>
  <si>
    <t>2021年08月11日 10:36:34</t>
  </si>
  <si>
    <t>AcLoanInt</t>
  </si>
  <si>
    <t>提息明細檔</t>
  </si>
  <si>
    <t>2021年06月29日 12:41:56</t>
  </si>
  <si>
    <t>AcLoanRenew</t>
  </si>
  <si>
    <t>會計借新還舊檔</t>
  </si>
  <si>
    <t>2021年04月15日 18:23:59</t>
  </si>
  <si>
    <t>AcMain</t>
  </si>
  <si>
    <t>會計總帳檔</t>
  </si>
  <si>
    <t>2021年07月14日 14:26:54</t>
  </si>
  <si>
    <t>AcReceivable</t>
  </si>
  <si>
    <t>會計銷帳檔</t>
  </si>
  <si>
    <t>2021年09月29日 16:53:52</t>
  </si>
  <si>
    <t>CdAcBook</t>
  </si>
  <si>
    <t>帳冊別金額設定檔</t>
  </si>
  <si>
    <t>2021年07月22日 09:32:57</t>
  </si>
  <si>
    <t>CdAcCode</t>
  </si>
  <si>
    <t>會計科子細目設定檔</t>
  </si>
  <si>
    <t>2021年03月29日 12:28:13</t>
  </si>
  <si>
    <t>CdAoDept</t>
  </si>
  <si>
    <t>放款專員所屬業務部室對照檔</t>
  </si>
  <si>
    <t>2020年07月16日 10:19:18</t>
  </si>
  <si>
    <t>CdAppraisalCompany</t>
  </si>
  <si>
    <t>估價公司檔</t>
  </si>
  <si>
    <t>2020年11月06日 14:55:34</t>
  </si>
  <si>
    <t>CdAppraiser</t>
  </si>
  <si>
    <t>估價人員檔</t>
  </si>
  <si>
    <t>2020年11月02日 17:27:10</t>
  </si>
  <si>
    <t>CdApproveLevel</t>
  </si>
  <si>
    <t>共用代碼檔</t>
  </si>
  <si>
    <t>2021年08月06日 11:32:20</t>
  </si>
  <si>
    <t>CdArea</t>
  </si>
  <si>
    <t>縣市與鄉鎮區對照檔</t>
  </si>
  <si>
    <t>2021年10月01日 16:52:29</t>
  </si>
  <si>
    <t>CdBank</t>
  </si>
  <si>
    <t>行庫資料檔</t>
  </si>
  <si>
    <t>2020年08月14日 15:37:55</t>
  </si>
  <si>
    <t>CdBaseRate</t>
  </si>
  <si>
    <t>指標利率檔</t>
  </si>
  <si>
    <t>2021年07月26日 17:19:10</t>
  </si>
  <si>
    <t>CdBcm</t>
  </si>
  <si>
    <t>分公司資料檔</t>
  </si>
  <si>
    <t>2021年10月05日 11:57:15</t>
  </si>
  <si>
    <t>CdBonus</t>
  </si>
  <si>
    <t>介紹人加碼獎勵津貼標準設定</t>
  </si>
  <si>
    <t>2021年08月06日 14:50:06</t>
  </si>
  <si>
    <t>CdBonusCo</t>
  </si>
  <si>
    <t>協辦獎勵津貼標準設定</t>
  </si>
  <si>
    <t>2021年09月13日 18:47:57</t>
  </si>
  <si>
    <t>CdBranch</t>
  </si>
  <si>
    <t>營業單位資料檔</t>
  </si>
  <si>
    <t>2021年06月21日 15:52:46</t>
  </si>
  <si>
    <t>CdBranchGroup</t>
  </si>
  <si>
    <t>營業單位課組別檔</t>
  </si>
  <si>
    <t>2021年09月29日 16:03:52</t>
  </si>
  <si>
    <t>CdBudget</t>
  </si>
  <si>
    <t>利息收入預算檔</t>
  </si>
  <si>
    <t>2020年07月16日 10:30:53</t>
  </si>
  <si>
    <t>CdCashFlow</t>
  </si>
  <si>
    <t>現金流量預估資料檔</t>
  </si>
  <si>
    <t>2020年08月06日 17:34:03</t>
  </si>
  <si>
    <t>CdCity</t>
  </si>
  <si>
    <t>地區別代碼檔</t>
  </si>
  <si>
    <t>2021年10月01日 16:53:40</t>
  </si>
  <si>
    <t>CdCl</t>
  </si>
  <si>
    <t>擔保品代號檔</t>
  </si>
  <si>
    <t>2021年06月21日 15:52:19</t>
  </si>
  <si>
    <t>CdCode</t>
  </si>
  <si>
    <t>2021年09月30日 17:39:03</t>
  </si>
  <si>
    <t>CdEmp</t>
  </si>
  <si>
    <t>員工資料檔</t>
  </si>
  <si>
    <t>2021年09月17日 19:55:29</t>
  </si>
  <si>
    <t>CdGseq</t>
  </si>
  <si>
    <t>編號編碼檔</t>
  </si>
  <si>
    <t>2021年09月23日 17:45:52</t>
  </si>
  <si>
    <t>CdGuarantor</t>
  </si>
  <si>
    <t>保證人關係代碼檔</t>
  </si>
  <si>
    <t>2021年08月20日 18:34:55</t>
  </si>
  <si>
    <t>CdIndustry</t>
  </si>
  <si>
    <t>行業別代號檔</t>
  </si>
  <si>
    <t>2021年08月27日 11:04:46</t>
  </si>
  <si>
    <t>CdInsurer</t>
  </si>
  <si>
    <t>保險公司資料檔</t>
  </si>
  <si>
    <t>2021年09月29日 09:38:29</t>
  </si>
  <si>
    <t>CdLandSection</t>
  </si>
  <si>
    <t>地段代碼檔</t>
  </si>
  <si>
    <t>2020年09月18日 10:43:49</t>
  </si>
  <si>
    <t>CdLoanNotYet</t>
  </si>
  <si>
    <t>未齊件代碼檔</t>
  </si>
  <si>
    <t>2021年07月06日 15:40:25</t>
  </si>
  <si>
    <t>CdOverdue</t>
  </si>
  <si>
    <t>逾期新增減少原因檔</t>
  </si>
  <si>
    <t>2021年05月21日 15:21:04</t>
  </si>
  <si>
    <t>CdPerformance</t>
  </si>
  <si>
    <t>業績件數及金額核算標準設定檔</t>
  </si>
  <si>
    <t>2021年08月18日 17:41:18</t>
  </si>
  <si>
    <t>CdPfParms</t>
  </si>
  <si>
    <t>業績特殊參數設定檔</t>
  </si>
  <si>
    <t>2021年08月16日 20:07:39</t>
  </si>
  <si>
    <t>CdReport</t>
  </si>
  <si>
    <t>報表代號對照檔</t>
  </si>
  <si>
    <t>2021年09月16日 17:26:18</t>
  </si>
  <si>
    <t>CdStock</t>
  </si>
  <si>
    <t>股票代號檔</t>
  </si>
  <si>
    <t>2021年08月18日 14:44:41</t>
  </si>
  <si>
    <t>CdSupv</t>
  </si>
  <si>
    <t>主管理由檔</t>
  </si>
  <si>
    <t>2020年07月16日 10:58:39</t>
  </si>
  <si>
    <t>CdVarValue</t>
  </si>
  <si>
    <t>變動數值設定檔</t>
  </si>
  <si>
    <t>2021年08月16日 10:12:51</t>
  </si>
  <si>
    <t>CdWorkMonth</t>
  </si>
  <si>
    <t>放款業績工作月對照檔</t>
  </si>
  <si>
    <t>2020年09月17日 11:27:15</t>
  </si>
  <si>
    <t>JobDetail</t>
  </si>
  <si>
    <t>批次工作明細檔</t>
  </si>
  <si>
    <t>2020年10月12日 11:58:03</t>
  </si>
  <si>
    <t>JobMain</t>
  </si>
  <si>
    <t>批次工作主檔</t>
  </si>
  <si>
    <t>2021年07月21日 18:59:41</t>
  </si>
  <si>
    <t>StgCdEmp</t>
  </si>
  <si>
    <t>員工資料中介檔</t>
  </si>
  <si>
    <t>2020年05月12日 13:09:30</t>
  </si>
  <si>
    <t>SystemParas</t>
  </si>
  <si>
    <t>系統參數設定檔</t>
  </si>
  <si>
    <t>2021年07月30日 11:30:19</t>
  </si>
  <si>
    <t>L7-介接外部系統</t>
  </si>
  <si>
    <t>CoreAcMain</t>
  </si>
  <si>
    <t>核心會計總帳檔</t>
  </si>
  <si>
    <t>2021年05月05日 12:16:52</t>
  </si>
  <si>
    <t>CreditRating</t>
  </si>
  <si>
    <t>信用評等檔</t>
  </si>
  <si>
    <t>2020年06月22日 10:57:23</t>
  </si>
  <si>
    <t>CustomerAmlRating</t>
  </si>
  <si>
    <t>客戶AML評級資料檔(eLoan)</t>
  </si>
  <si>
    <t>2021年06月25日 15:36:41</t>
  </si>
  <si>
    <t>Ias39IntMethod</t>
  </si>
  <si>
    <t>利息法帳面資料檔</t>
  </si>
  <si>
    <t>2021年03月02日 18:07:11</t>
  </si>
  <si>
    <t>Ias39LGD</t>
  </si>
  <si>
    <t>違約損失率檔</t>
  </si>
  <si>
    <t>2020年06月19日 14:37:09</t>
  </si>
  <si>
    <t>Ias39Loan34Data</t>
  </si>
  <si>
    <t>IAS39放款34號公報資料檔</t>
  </si>
  <si>
    <t>2021年06月23日 17:49:31</t>
  </si>
  <si>
    <t>Ias39LoanCommit</t>
  </si>
  <si>
    <t>IAS39放款承諾明細檔</t>
  </si>
  <si>
    <t>2021年06月29日 17:23:02</t>
  </si>
  <si>
    <t>Ias39Loss</t>
  </si>
  <si>
    <t>特殊客觀減損狀況檔</t>
  </si>
  <si>
    <t>2021年04月27日 16:08:24</t>
  </si>
  <si>
    <t>Ifrs9FacData</t>
  </si>
  <si>
    <t>IFRS9額度資料檔</t>
  </si>
  <si>
    <t>2021年08月26日 19:59:25</t>
  </si>
  <si>
    <t>Ifrs9LoanData</t>
  </si>
  <si>
    <t>IFRS9撥款資料檔</t>
  </si>
  <si>
    <t>2021年06月22日 11:13:17</t>
  </si>
  <si>
    <t>LoanIfrsAp</t>
  </si>
  <si>
    <t>IFRS9欄位清單1</t>
  </si>
  <si>
    <t>2021年06月22日 15:15:38</t>
  </si>
  <si>
    <t>LoanIfrsBp</t>
  </si>
  <si>
    <t>IFRS9欄位清單2</t>
  </si>
  <si>
    <t>2021年06月15日 15:42:15</t>
  </si>
  <si>
    <t>LoanIfrsCp</t>
  </si>
  <si>
    <t>IFRS9欄位清單3</t>
  </si>
  <si>
    <t>2021年06月15日 15:42:40</t>
  </si>
  <si>
    <t>LoanIfrsDp</t>
  </si>
  <si>
    <t>IFRS9欄位清單4</t>
  </si>
  <si>
    <t>2021年07月06日 10:40:57</t>
  </si>
  <si>
    <t>LoanIfrsFp</t>
  </si>
  <si>
    <t>IFRS9欄位清單6</t>
  </si>
  <si>
    <t>2021年06月15日 14:54:42</t>
  </si>
  <si>
    <t>LoanIfrsGp</t>
  </si>
  <si>
    <t>IFRS9欄位清單7</t>
  </si>
  <si>
    <t>2021年06月15日 21:31:28</t>
  </si>
  <si>
    <t>LoanIfrsHp</t>
  </si>
  <si>
    <t>IFRS9欄位清單8</t>
  </si>
  <si>
    <t>2021年06月20日 18:07:04</t>
  </si>
  <si>
    <t>LoanIfrsIp</t>
  </si>
  <si>
    <t>IFRS9欄位清單9</t>
  </si>
  <si>
    <t>2021年06月22日 09:35:48</t>
  </si>
  <si>
    <t>LoanIfrsJp</t>
  </si>
  <si>
    <t>IFRS9欄位清單10</t>
  </si>
  <si>
    <t>2021年06月17日 10:56:00</t>
  </si>
  <si>
    <t>L8-遵循法令作業</t>
  </si>
  <si>
    <t>AmlCustList</t>
  </si>
  <si>
    <t>AML每日有效客戶名單</t>
  </si>
  <si>
    <t>2021年03月24日 15:36:49</t>
  </si>
  <si>
    <t>JcicB080</t>
  </si>
  <si>
    <t>聯徵授信額度資料檔</t>
  </si>
  <si>
    <t>2021年06月28日 19:18:04</t>
  </si>
  <si>
    <t>JcicB085</t>
  </si>
  <si>
    <t>聯徵帳號轉換資料檔</t>
  </si>
  <si>
    <t>2021年06月28日 23:50:19</t>
  </si>
  <si>
    <t>JcicB090</t>
  </si>
  <si>
    <t>擔保品關聯檔資料檔</t>
  </si>
  <si>
    <t>2021年06月29日 11:12:57</t>
  </si>
  <si>
    <t>JcicB091</t>
  </si>
  <si>
    <t>聯徵有價證券(股票除外)擔保品明細檔</t>
  </si>
  <si>
    <t>2020年07月09日 12:19:21</t>
  </si>
  <si>
    <t>JcicB092</t>
  </si>
  <si>
    <t>聯徵不動產擔保品明細檔</t>
  </si>
  <si>
    <t>2021年08月23日 12:14:19</t>
  </si>
  <si>
    <t>JcicB093</t>
  </si>
  <si>
    <t>聯徵動產及貴重物品擔保品明細檔</t>
  </si>
  <si>
    <t>2021年06月30日 15:00:16</t>
  </si>
  <si>
    <t>JcicB094</t>
  </si>
  <si>
    <t>聯徵股票擔保品明細檔</t>
  </si>
  <si>
    <t>2021年06月30日 22:24:55</t>
  </si>
  <si>
    <t>JcicB095</t>
  </si>
  <si>
    <t>聯徵不動產擔保品明細-建號附加檔</t>
  </si>
  <si>
    <t>2021年08月23日 11:44:49</t>
  </si>
  <si>
    <t>JcicB096</t>
  </si>
  <si>
    <t>聯徵不動產擔保品明細-地號附加檔</t>
  </si>
  <si>
    <t>2021年08月23日 14:13:46</t>
  </si>
  <si>
    <t>JcicB201</t>
  </si>
  <si>
    <t>聯徵授信餘額月報資料檔</t>
  </si>
  <si>
    <t>2021年08月23日 18:36:02</t>
  </si>
  <si>
    <t>JcicB204</t>
  </si>
  <si>
    <t>聯徵授信餘額日報檔</t>
  </si>
  <si>
    <t>2021年08月23日 11:00:54</t>
  </si>
  <si>
    <t>JcicB207</t>
  </si>
  <si>
    <t>聯徵授信戶基本資料檔</t>
  </si>
  <si>
    <t>2021年07月20日 16:37:45</t>
  </si>
  <si>
    <t>JcicB211</t>
  </si>
  <si>
    <t>聯徵每日授信餘額變動資料檔</t>
  </si>
  <si>
    <t>2021年06月28日 02:11:16</t>
  </si>
  <si>
    <t>JcicB680</t>
  </si>
  <si>
    <t>貸款餘額扣除擔保品鑑估值之金額資料檔</t>
  </si>
  <si>
    <t>2021年06月30日 11:18:43</t>
  </si>
  <si>
    <t>JcicMonthlyLoanData</t>
  </si>
  <si>
    <t>聯徵放款月報資料檔</t>
  </si>
  <si>
    <t>2021年08月26日 12:00:45</t>
  </si>
  <si>
    <t>JcicRel</t>
  </si>
  <si>
    <t>聯徵授信「同一關係企業及集團企業」資料報送檔</t>
  </si>
  <si>
    <t>2021年07月10日 16:46:14</t>
  </si>
  <si>
    <t>JcicZ040</t>
  </si>
  <si>
    <t>前置協商受理申請暨請求回報償權通知資料</t>
  </si>
  <si>
    <t>2021年09月07日 15:44:56</t>
  </si>
  <si>
    <t>JcicZ040Log</t>
  </si>
  <si>
    <t>2021年07月27日 10:57:26</t>
  </si>
  <si>
    <t>JcicZ041</t>
  </si>
  <si>
    <t>協商開始暨停催通知資料</t>
  </si>
  <si>
    <t>2021年09月07日 15:44:37</t>
  </si>
  <si>
    <t>JcicZ041Log</t>
  </si>
  <si>
    <t>2021年07月27日 11:01:10</t>
  </si>
  <si>
    <t>JcicZ042</t>
  </si>
  <si>
    <t>回報無擔保債權金額資料</t>
  </si>
  <si>
    <t>2021年09月22日 18:50:26</t>
  </si>
  <si>
    <t>JcicZ042Log</t>
  </si>
  <si>
    <t>2021年07月27日 11:06:56</t>
  </si>
  <si>
    <t>JcicZ043</t>
  </si>
  <si>
    <t>回報有擔保債權金額資料</t>
  </si>
  <si>
    <t>2021年09月07日 15:55:05</t>
  </si>
  <si>
    <t>JcicZ043Log</t>
  </si>
  <si>
    <t>2021年07月27日 11:09:42</t>
  </si>
  <si>
    <t>JcicZ044</t>
  </si>
  <si>
    <t>請求同意債務清償方案通知資料</t>
  </si>
  <si>
    <t>2021年09月23日 17:59:49</t>
  </si>
  <si>
    <t>JcicZ044Log</t>
  </si>
  <si>
    <t>2021年07月27日 11:12:26</t>
  </si>
  <si>
    <t>JcicZ045</t>
  </si>
  <si>
    <t>回報是否同意債務清償方案資料</t>
  </si>
  <si>
    <t>2021年09月07日 15:43:18</t>
  </si>
  <si>
    <t>JcicZ045Log</t>
  </si>
  <si>
    <t>2021年07月27日 11:16:30</t>
  </si>
  <si>
    <t>JcicZ046</t>
  </si>
  <si>
    <t>結案通知資料檔案格式</t>
  </si>
  <si>
    <t>2021年09月13日 19:28:51</t>
  </si>
  <si>
    <t>JcicZ046Log</t>
  </si>
  <si>
    <t>2021年08月31日 09:20:20</t>
  </si>
  <si>
    <t>JcicZ047</t>
  </si>
  <si>
    <t>金融機構無擔保債務協議資料檔案</t>
  </si>
  <si>
    <t>2021年09月07日 15:42:09</t>
  </si>
  <si>
    <t>JcicZ047Log</t>
  </si>
  <si>
    <t>2021年07月27日 11:22:43</t>
  </si>
  <si>
    <t>JcicZ048</t>
  </si>
  <si>
    <t>債務人基本資料</t>
  </si>
  <si>
    <t>2021年09月07日 15:41:33</t>
  </si>
  <si>
    <t>JcicZ048Log</t>
  </si>
  <si>
    <t>2021年07月27日 11:26:27</t>
  </si>
  <si>
    <t>JcicZ049</t>
  </si>
  <si>
    <t>債務清償方案法院認可資料檔案</t>
  </si>
  <si>
    <t>2021年09月07日 15:41:14</t>
  </si>
  <si>
    <t>JcicZ049Log</t>
  </si>
  <si>
    <t>2021年07月27日 11:28:57</t>
  </si>
  <si>
    <t>JcicZ050</t>
  </si>
  <si>
    <t>債務人繳款資料檔案</t>
  </si>
  <si>
    <t>2021年09月07日 15:40:44</t>
  </si>
  <si>
    <t>JcicZ050Log</t>
  </si>
  <si>
    <t>2021年08月16日 15:31:23</t>
  </si>
  <si>
    <t>JcicZ051</t>
  </si>
  <si>
    <t>延期繳款（喘息期）資料檔案</t>
  </si>
  <si>
    <t>2021年09月07日 15:40:10</t>
  </si>
  <si>
    <t>JcicZ051Log</t>
  </si>
  <si>
    <t>2021年07月27日 11:36:48</t>
  </si>
  <si>
    <t>JcicZ052</t>
  </si>
  <si>
    <t>前置協商相關資料報送例外處理</t>
  </si>
  <si>
    <t>2021年10月04日 11:54:20</t>
  </si>
  <si>
    <t>JcicZ052Log</t>
  </si>
  <si>
    <t>2021年07月27日 11:39:07</t>
  </si>
  <si>
    <t>JcicZ053</t>
  </si>
  <si>
    <t>同意報送例外處理檔案</t>
  </si>
  <si>
    <t>2021年09月23日 17:41:58</t>
  </si>
  <si>
    <t>JcicZ053Log</t>
  </si>
  <si>
    <t>2021年07月27日 11:41:37</t>
  </si>
  <si>
    <t>JcicZ054</t>
  </si>
  <si>
    <t>單獨全數受清償資料檔案</t>
  </si>
  <si>
    <t>2021年09月24日 18:14:18</t>
  </si>
  <si>
    <t>JcicZ054Log</t>
  </si>
  <si>
    <t>2021年08月24日 16:47:10</t>
  </si>
  <si>
    <t>JcicZ055</t>
  </si>
  <si>
    <t>消債條例更生案件資料報送</t>
  </si>
  <si>
    <t>2021年09月07日 15:38:18</t>
  </si>
  <si>
    <t>JcicZ055Log</t>
  </si>
  <si>
    <t>2021年07月27日 11:49:48</t>
  </si>
  <si>
    <t>JcicZ056</t>
  </si>
  <si>
    <t>清算案件資料報送</t>
  </si>
  <si>
    <t>2021年09月07日 15:37:50</t>
  </si>
  <si>
    <t>JcicZ056Log</t>
  </si>
  <si>
    <t>2021年07月27日 11:53:23</t>
  </si>
  <si>
    <t>JcicZ060</t>
  </si>
  <si>
    <t>2021年09月24日 18:14:20</t>
  </si>
  <si>
    <t>JcicZ060Log</t>
  </si>
  <si>
    <t>2021年07月27日 11:57:33</t>
  </si>
  <si>
    <t>JcicZ061</t>
  </si>
  <si>
    <t>回報協商剩餘債權金額資料</t>
  </si>
  <si>
    <t>2021年09月07日 15:34:46</t>
  </si>
  <si>
    <t>JcicZ061Log</t>
  </si>
  <si>
    <t>2021年07月27日 12:00:12</t>
  </si>
  <si>
    <t>JcicZ062</t>
  </si>
  <si>
    <t>金融機構無擔保債務變更還款條件協議資料</t>
  </si>
  <si>
    <t>2021年09月24日 18:14:17</t>
  </si>
  <si>
    <t>JcicZ062Log</t>
  </si>
  <si>
    <t>2021年07月27日 13:26:03</t>
  </si>
  <si>
    <t>JcicZ063</t>
  </si>
  <si>
    <t>變更還款方案結案通知資料</t>
  </si>
  <si>
    <t>2021年09月07日 15:33:54</t>
  </si>
  <si>
    <t>JcicZ063Log</t>
  </si>
  <si>
    <t>2021年07月27日 13:29:05</t>
  </si>
  <si>
    <t>JcicZ440</t>
  </si>
  <si>
    <t>前置調解受理申請暨請求回報債權通知資料</t>
  </si>
  <si>
    <t>2021年09月07日 15:32:49</t>
  </si>
  <si>
    <t>JcicZ440Log</t>
  </si>
  <si>
    <t>2021年07月27日 13:31:39</t>
  </si>
  <si>
    <t>JcicZ442</t>
  </si>
  <si>
    <t>前置調解回報無擔保債權金額資料</t>
  </si>
  <si>
    <t>2021年09月07日 15:32:20</t>
  </si>
  <si>
    <t>JcicZ442Log</t>
  </si>
  <si>
    <t>2021年07月27日 13:34:14</t>
  </si>
  <si>
    <t>JcicZ443</t>
  </si>
  <si>
    <t>前置調解回報有擔保債權金額資料</t>
  </si>
  <si>
    <t>2021年09月07日 15:31:55</t>
  </si>
  <si>
    <t>JcicZ443Log</t>
  </si>
  <si>
    <t>2021年07月27日 13:37:52</t>
  </si>
  <si>
    <t>JcicZ444</t>
  </si>
  <si>
    <t>前置調解債務人基本資料</t>
  </si>
  <si>
    <t>2021年09月07日 15:29:21</t>
  </si>
  <si>
    <t>JcicZ444Log</t>
  </si>
  <si>
    <t>2021年07月27日 13:40:12</t>
  </si>
  <si>
    <t>JcicZ446</t>
  </si>
  <si>
    <t>前置調解結案通知資料</t>
  </si>
  <si>
    <t>2021年09月07日 15:28:58</t>
  </si>
  <si>
    <t>JcicZ446Log</t>
  </si>
  <si>
    <t>2021年07月27日 13:44:41</t>
  </si>
  <si>
    <t>JcicZ447</t>
  </si>
  <si>
    <t>前置調解金融機構無擔保債務協議資料</t>
  </si>
  <si>
    <t>2021年09月07日 15:27:33</t>
  </si>
  <si>
    <t>JcicZ447Log</t>
  </si>
  <si>
    <t>2021年07月27日 13:46:49</t>
  </si>
  <si>
    <t>JcicZ448</t>
  </si>
  <si>
    <t>前置調解無擔保債務還款分配資料</t>
  </si>
  <si>
    <t>2021年09月07日 15:27:11</t>
  </si>
  <si>
    <t>JcicZ448Log</t>
  </si>
  <si>
    <t>2021年07月27日 13:49:21</t>
  </si>
  <si>
    <t>JcicZ450</t>
  </si>
  <si>
    <t>前置調解債務人繳款資料</t>
  </si>
  <si>
    <t>2021年09月07日 15:25:16</t>
  </si>
  <si>
    <t>JcicZ450Log</t>
  </si>
  <si>
    <t>2021年07月27日 13:51:35</t>
  </si>
  <si>
    <t>JcicZ451</t>
  </si>
  <si>
    <t>前置調解延期繳款資料</t>
  </si>
  <si>
    <t>2021年09月28日 17:57:56</t>
  </si>
  <si>
    <t>JcicZ451Log</t>
  </si>
  <si>
    <t>2021年07月27日 13:54:13</t>
  </si>
  <si>
    <t>JcicZ454</t>
  </si>
  <si>
    <t>前置調解單獨全數受清償資料</t>
  </si>
  <si>
    <t>2021年09月07日 15:23:53</t>
  </si>
  <si>
    <t>JcicZ454Log</t>
  </si>
  <si>
    <t>2021年07月27日 13:56:26</t>
  </si>
  <si>
    <t>JcicZ570</t>
  </si>
  <si>
    <t>受理更生款項統一收付通知資料</t>
  </si>
  <si>
    <t>2021年09月07日 18:17:52</t>
  </si>
  <si>
    <t>JcicZ570Log</t>
  </si>
  <si>
    <t>2021年07月27日 13:59:08</t>
  </si>
  <si>
    <t>JcicZ571</t>
  </si>
  <si>
    <t>更生款項統一收付回報債權資料</t>
  </si>
  <si>
    <t>2021年09月07日 15:22:26</t>
  </si>
  <si>
    <t>JcicZ571Log</t>
  </si>
  <si>
    <t>2021年07月27日 14:01:23</t>
  </si>
  <si>
    <t>JcicZ572</t>
  </si>
  <si>
    <t>受理更生款項統一收付款項分配表資料</t>
  </si>
  <si>
    <t>2021年09月07日 15:21:49</t>
  </si>
  <si>
    <t>JcicZ572Log</t>
  </si>
  <si>
    <t>2021年07月27日 14:05:20</t>
  </si>
  <si>
    <t>JcicZ573</t>
  </si>
  <si>
    <t>更生債務人繳款資料</t>
  </si>
  <si>
    <t>2021年09月07日 15:21:12</t>
  </si>
  <si>
    <t>JcicZ573Log</t>
  </si>
  <si>
    <t>2021年07月27日 14:07:20</t>
  </si>
  <si>
    <t>JcicZ574</t>
  </si>
  <si>
    <t>更生款項統一收付結案通知資料</t>
  </si>
  <si>
    <t>2021年09月07日 15:20:42</t>
  </si>
  <si>
    <t>JcicZ574Log</t>
  </si>
  <si>
    <t>2021年07月27日 14:09:33</t>
  </si>
  <si>
    <t>JcicZ575</t>
  </si>
  <si>
    <t>更生債權金額異動通知資料</t>
  </si>
  <si>
    <t>2021年07月26日 13:54:26</t>
  </si>
  <si>
    <t>JcicZ575Log</t>
  </si>
  <si>
    <t>2021年07月27日 14:09:47</t>
  </si>
  <si>
    <t>MlaundryChkDtl</t>
  </si>
  <si>
    <t>疑似洗錢樣態檢核明細檔</t>
  </si>
  <si>
    <t>2021年03月15日 16:34:27</t>
  </si>
  <si>
    <t>MlaundryDetail</t>
  </si>
  <si>
    <t>疑似洗錢交易合理性明細檔</t>
  </si>
  <si>
    <t>2021年06月08日 10:23:37</t>
  </si>
  <si>
    <t>MlaundryParas</t>
  </si>
  <si>
    <t>疑似洗錢樣態條件設定檔</t>
  </si>
  <si>
    <t>2021年03月09日 11:49:59</t>
  </si>
  <si>
    <t>MlaundryRecord</t>
  </si>
  <si>
    <t>疑似洗錢交易訪談記錄檔</t>
  </si>
  <si>
    <t>2021年06月07日 16:22:06</t>
  </si>
  <si>
    <t>MonthlyQ53</t>
  </si>
  <si>
    <t>Q53工作檔</t>
  </si>
  <si>
    <t>2021年06月21日 14:01:07</t>
  </si>
  <si>
    <t>TbJcicMu01</t>
  </si>
  <si>
    <t>聯徵人員名冊</t>
  </si>
  <si>
    <t>2021年10月01日 10:27:40</t>
  </si>
  <si>
    <t>TbJcicW020</t>
  </si>
  <si>
    <t>聯徵稽查產品</t>
  </si>
  <si>
    <t>2020年10月28日 17:24:28</t>
  </si>
  <si>
    <t>TbJcicZZ50</t>
  </si>
  <si>
    <t>會員查詢紀錄查詢</t>
  </si>
  <si>
    <t>2020年10月28日 17:24:17</t>
  </si>
  <si>
    <t>L9-報表作業</t>
  </si>
  <si>
    <t>DailyLoanBal</t>
  </si>
  <si>
    <t>每日放款餘額檔</t>
  </si>
  <si>
    <t>2021年04月21日 17:32:53</t>
  </si>
  <si>
    <t>GuildBuilders</t>
  </si>
  <si>
    <t>公會餘額統計建商名單檔</t>
  </si>
  <si>
    <t>2021年01月13日 15:54:58</t>
  </si>
  <si>
    <t>MonthlyFacBal</t>
  </si>
  <si>
    <t>額度月報工作檔</t>
  </si>
  <si>
    <t>2021年07月05日 10:07:06</t>
  </si>
  <si>
    <t>MonthlyLM003</t>
  </si>
  <si>
    <t>撥款還款金額比較月報工作檔</t>
  </si>
  <si>
    <t>2021年07月05日 10:09:12</t>
  </si>
  <si>
    <t>MonthlyLM028</t>
  </si>
  <si>
    <t>LM028預估現金流量月報工作檔</t>
  </si>
  <si>
    <t>2021年07月02日 17:30:24</t>
  </si>
  <si>
    <t>MonthlyLM032</t>
  </si>
  <si>
    <t>逾期案件滾動率明細月報工作檔</t>
  </si>
  <si>
    <t>2021年07月02日 17:32:38</t>
  </si>
  <si>
    <t>MonthlyLM036Portfolio</t>
  </si>
  <si>
    <t>LM036Portfolio</t>
  </si>
  <si>
    <t>2021年09月28日 15:07:57</t>
  </si>
  <si>
    <t>MonthlyLoanBal</t>
  </si>
  <si>
    <t>每月放款餘額檔</t>
  </si>
  <si>
    <t>2021年07月05日 10:09:33</t>
  </si>
  <si>
    <t>RptJcic</t>
  </si>
  <si>
    <t>呆帳不報送檔</t>
  </si>
  <si>
    <t>2021年06月28日 09:54:31</t>
  </si>
  <si>
    <t>RptRelationCompany</t>
  </si>
  <si>
    <t>報表用_金控利害關係人_關係人公司資料</t>
  </si>
  <si>
    <t>2021年05月10日 11:55:15</t>
  </si>
  <si>
    <t>RptRelationFamily</t>
  </si>
  <si>
    <t>報表用_金控利害關係人_關係人親屬資料</t>
  </si>
  <si>
    <t>2021年05月10日 11:55:35</t>
  </si>
  <si>
    <t>RptRelationSelf</t>
  </si>
  <si>
    <t>報表用_金控利害關係人_關係人資料</t>
  </si>
  <si>
    <t>2021年05月10日 11:55:25</t>
  </si>
  <si>
    <t>SlipMedia</t>
  </si>
  <si>
    <t>傳票媒體檔</t>
  </si>
  <si>
    <t>2021年06月23日 17:57:02</t>
  </si>
  <si>
    <t>SlipMedia2022</t>
  </si>
  <si>
    <t>傳票媒體檔2022年格式</t>
  </si>
  <si>
    <t>2021年06月23日 10:09:58</t>
  </si>
  <si>
    <t>YearlyHouseLoanInt</t>
  </si>
  <si>
    <t>每年房屋擔保借款繳息工作檔</t>
  </si>
  <si>
    <t>2021年07月01日 14:01:21</t>
  </si>
  <si>
    <t>XX-系統</t>
  </si>
  <si>
    <t>TxAgent</t>
  </si>
  <si>
    <t>代理人檔</t>
  </si>
  <si>
    <t>2021年05月11日 18:36:11</t>
  </si>
  <si>
    <t>TxAmlCredit</t>
  </si>
  <si>
    <t>AML定審資料</t>
  </si>
  <si>
    <t>2021年02月18日 10:25:57</t>
  </si>
  <si>
    <t>TxAmlLog</t>
  </si>
  <si>
    <t>AML檢查紀錄檔</t>
  </si>
  <si>
    <t>2021年06月07日 14:39:21</t>
  </si>
  <si>
    <t>TxAmlNotice</t>
  </si>
  <si>
    <t>AML定審通知紀錄檔</t>
  </si>
  <si>
    <t>2021年02月05日 17:39:02</t>
  </si>
  <si>
    <t>TxAmlRating</t>
  </si>
  <si>
    <t>Eloan評級檔</t>
  </si>
  <si>
    <t>2021年07月06日 17:07:12</t>
  </si>
  <si>
    <t>TxApLog</t>
  </si>
  <si>
    <t>ApLog敏感資料查詢紀錄檔</t>
  </si>
  <si>
    <t>2020年08月31日 11:32:48</t>
  </si>
  <si>
    <t>TxApLogList</t>
  </si>
  <si>
    <t>敏感資料查詢交易代號檔</t>
  </si>
  <si>
    <t>2020年08月28日 18:46:46</t>
  </si>
  <si>
    <t>TxAuthGroup</t>
  </si>
  <si>
    <t>權限群組檔</t>
  </si>
  <si>
    <t>2021年03月05日 09:23:12</t>
  </si>
  <si>
    <t>TxAuthority</t>
  </si>
  <si>
    <t>權限檔</t>
  </si>
  <si>
    <t>2021年08月20日 18:34:35</t>
  </si>
  <si>
    <t>TxAuthorize</t>
  </si>
  <si>
    <t>主管授權紀錄</t>
  </si>
  <si>
    <t>2020年09月30日 16:41:14</t>
  </si>
  <si>
    <t>TxBizDate</t>
  </si>
  <si>
    <t>營業日檔</t>
  </si>
  <si>
    <t>2020年07月02日 18:20:55</t>
  </si>
  <si>
    <t>TxCurr</t>
  </si>
  <si>
    <t>幣別檔</t>
  </si>
  <si>
    <t>2020年06月24日 12:13:59</t>
  </si>
  <si>
    <t>TxDataLog</t>
  </si>
  <si>
    <t>資料變更紀錄檔</t>
  </si>
  <si>
    <t>2021年03月24日 10:44:53</t>
  </si>
  <si>
    <t>TxErrCode</t>
  </si>
  <si>
    <t>錯誤代碼</t>
  </si>
  <si>
    <t>2020年07月31日 17:09:45</t>
  </si>
  <si>
    <t>TxFile</t>
  </si>
  <si>
    <t>輸出檔</t>
  </si>
  <si>
    <t>2021年04月15日 16:25:24</t>
  </si>
  <si>
    <t>TxFlow</t>
  </si>
  <si>
    <t>交易流程控制檔</t>
  </si>
  <si>
    <t>2020年10月28日 16:27:38</t>
  </si>
  <si>
    <t>TxHoliday</t>
  </si>
  <si>
    <t>假日檔</t>
  </si>
  <si>
    <t>2020年07月13日 09:41:39</t>
  </si>
  <si>
    <t>TxLock</t>
  </si>
  <si>
    <t>鎖定控制檔</t>
  </si>
  <si>
    <t>2021年05月31日 22:11:17</t>
  </si>
  <si>
    <t>TxProcess</t>
  </si>
  <si>
    <t>2020年04月09日 17:18:07</t>
  </si>
  <si>
    <t>TxRecord</t>
  </si>
  <si>
    <t>交易記錄檔</t>
  </si>
  <si>
    <t>2021年09月07日 09:33:04</t>
  </si>
  <si>
    <t>TxTeller</t>
  </si>
  <si>
    <t>使用者檔</t>
  </si>
  <si>
    <t>2021年05月29日 10:53:53</t>
  </si>
  <si>
    <t>TxTellerAuth</t>
  </si>
  <si>
    <t>使用者權限檔</t>
  </si>
  <si>
    <t>2021年05月12日 12:12:37</t>
  </si>
  <si>
    <t>TxTemp</t>
  </si>
  <si>
    <t>交易暫存</t>
  </si>
  <si>
    <t>2020年08月10日 14:27:35</t>
  </si>
  <si>
    <t>TxToDoDetail</t>
  </si>
  <si>
    <t>應處理明細檔</t>
  </si>
  <si>
    <t>2021年09月08日 13:16:23</t>
  </si>
  <si>
    <t>TxToDoDetailReserve</t>
  </si>
  <si>
    <t>應處理明細留存檔</t>
  </si>
  <si>
    <t>2021年04月26日 10:53:48</t>
  </si>
  <si>
    <t>TxToDoMain</t>
  </si>
  <si>
    <t>應處理清單主檔</t>
  </si>
  <si>
    <t>2021年07月02日 14:33:15</t>
  </si>
  <si>
    <t>TxTranCode</t>
  </si>
  <si>
    <t>交易控制檔</t>
  </si>
  <si>
    <t>2021年01月29日 12:37:39</t>
  </si>
  <si>
    <t>TxUnLock</t>
  </si>
  <si>
    <t>人工解除鎖定紀錄檔</t>
  </si>
  <si>
    <t>2021年05月31日 22:11:13</t>
  </si>
  <si>
    <t>此檔案為自動確認GenTable目錄及檔案產生，不應手動修改。
總表產生程式位於
NAS\SKL\雜項文件\xiangwei\小工具
如重新產生仍未列出新表，請聯絡本檔負責人。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</si>
</sst>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2"/>
  <sheetViews>
    <sheetView tabSelected="1" workbookViewId="0">
      <selection activeCell="G3" sqref="G3"/>
    </sheetView>
  </sheetViews>
  <sheetFormatPr defaultRowHeight="15" x14ac:dyDescent="0.3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spans="1:7" ht="64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968</v>
      </c>
    </row>
    <row r="2" spans="1:7" ht="15.6" x14ac:dyDescent="0.3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 spans="1:7" ht="15.6" x14ac:dyDescent="0.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 spans="1:7" ht="15.6" x14ac:dyDescent="0.3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 spans="1:7" ht="15.6" x14ac:dyDescent="0.3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 spans="1:7" ht="15.6" x14ac:dyDescent="0.3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 spans="1:7" ht="15.6" x14ac:dyDescent="0.3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 spans="1:7" ht="15.6" x14ac:dyDescent="0.3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 spans="1:7" ht="15.6" x14ac:dyDescent="0.3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 spans="1:7" ht="15.6" x14ac:dyDescent="0.3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 spans="1:7" ht="15.6" x14ac:dyDescent="0.3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 spans="1:7" ht="15.6" x14ac:dyDescent="0.3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 spans="1:7" ht="15.6" x14ac:dyDescent="0.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 spans="1:7" ht="15.6" x14ac:dyDescent="0.3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 spans="1:7" ht="15.6" x14ac:dyDescent="0.3">
      <c r="A15" s="1" t="s">
        <v>45</v>
      </c>
      <c r="B15" s="1" t="s">
        <v>46</v>
      </c>
      <c r="C15" s="1" t="s">
        <v>47</v>
      </c>
      <c r="D15" s="2" t="str">
        <f>HYPERLINK("[\\192.168.10.16\St1Share(NAS)\SKL\DB\GenTables\L2-業務作業\ClBuilding.xlsx]DBD!A1", "連結")</f>
        <v>連結</v>
      </c>
      <c r="E15" s="1" t="s">
        <v>48</v>
      </c>
    </row>
    <row r="16" spans="1:7" ht="15.6" x14ac:dyDescent="0.3">
      <c r="A16" s="1" t="s">
        <v>45</v>
      </c>
      <c r="B16" s="1" t="s">
        <v>49</v>
      </c>
      <c r="C16" s="1" t="s">
        <v>50</v>
      </c>
      <c r="D16" s="2" t="str">
        <f>HYPERLINK("[\\192.168.10.16\St1Share(NAS)\SKL\DB\GenTables\L2-業務作業\ClBuildingOwner.xlsx]DBD!A1", "連結")</f>
        <v>連結</v>
      </c>
      <c r="E16" s="1" t="s">
        <v>51</v>
      </c>
    </row>
    <row r="17" spans="1:5" ht="15.6" x14ac:dyDescent="0.3">
      <c r="A17" s="1" t="s">
        <v>45</v>
      </c>
      <c r="B17" s="1" t="s">
        <v>52</v>
      </c>
      <c r="C17" s="1" t="s">
        <v>53</v>
      </c>
      <c r="D17" s="2" t="str">
        <f>HYPERLINK("[\\192.168.10.16\St1Share(NAS)\SKL\DB\GenTables\L2-業務作業\ClBuildingPublic.xlsx]DBD!A1", "連結")</f>
        <v>連結</v>
      </c>
      <c r="E17" s="1" t="s">
        <v>54</v>
      </c>
    </row>
    <row r="18" spans="1:5" ht="15.6" x14ac:dyDescent="0.3">
      <c r="A18" s="1" t="s">
        <v>45</v>
      </c>
      <c r="B18" s="1" t="s">
        <v>55</v>
      </c>
      <c r="C18" s="1" t="s">
        <v>56</v>
      </c>
      <c r="D18" s="2" t="str">
        <f>HYPERLINK("[\\192.168.10.16\St1Share(NAS)\SKL\DB\GenTables\L2-業務作業\ClBuildingReason.xlsx]DBD!A1", "連結")</f>
        <v>連結</v>
      </c>
      <c r="E18" s="1" t="s">
        <v>57</v>
      </c>
    </row>
    <row r="19" spans="1:5" ht="15.6" x14ac:dyDescent="0.3">
      <c r="A19" s="1" t="s">
        <v>45</v>
      </c>
      <c r="B19" s="1" t="s">
        <v>58</v>
      </c>
      <c r="C19" s="1" t="s">
        <v>59</v>
      </c>
      <c r="D19" s="2" t="str">
        <f>HYPERLINK("[\\192.168.10.16\St1Share(NAS)\SKL\DB\GenTables\L2-業務作業\ClEva.xlsx]DBD!A1", "連結")</f>
        <v>連結</v>
      </c>
      <c r="E19" s="1" t="s">
        <v>60</v>
      </c>
    </row>
    <row r="20" spans="1:5" ht="15.6" x14ac:dyDescent="0.3">
      <c r="A20" s="1" t="s">
        <v>45</v>
      </c>
      <c r="B20" s="1" t="s">
        <v>61</v>
      </c>
      <c r="C20" s="1" t="s">
        <v>62</v>
      </c>
      <c r="D20" s="2" t="str">
        <f>HYPERLINK("[\\192.168.10.16\St1Share(NAS)\SKL\DB\GenTables\L2-業務作業\ClFac.xlsx]DBD!A1", "連結")</f>
        <v>連結</v>
      </c>
      <c r="E20" s="1" t="s">
        <v>63</v>
      </c>
    </row>
    <row r="21" spans="1:5" ht="15.6" x14ac:dyDescent="0.3">
      <c r="A21" s="1" t="s">
        <v>45</v>
      </c>
      <c r="B21" s="1" t="s">
        <v>64</v>
      </c>
      <c r="C21" s="1" t="s">
        <v>65</v>
      </c>
      <c r="D21" s="2" t="str">
        <f>HYPERLINK("[\\192.168.10.16\St1Share(NAS)\SKL\DB\GenTables\L2-業務作業\ClImm.xlsx]DBD!A1", "連結")</f>
        <v>連結</v>
      </c>
      <c r="E21" s="1" t="s">
        <v>66</v>
      </c>
    </row>
    <row r="22" spans="1:5" ht="15.6" x14ac:dyDescent="0.3">
      <c r="A22" s="1" t="s">
        <v>45</v>
      </c>
      <c r="B22" s="1" t="s">
        <v>67</v>
      </c>
      <c r="C22" s="1" t="s">
        <v>68</v>
      </c>
      <c r="D22" s="2" t="str">
        <f>HYPERLINK("[\\192.168.10.16\St1Share(NAS)\SKL\DB\GenTables\L2-業務作業\ClImmRankDetail.xlsx]DBD!A1", "連結")</f>
        <v>連結</v>
      </c>
      <c r="E22" s="1" t="s">
        <v>69</v>
      </c>
    </row>
    <row r="23" spans="1:5" ht="15.6" x14ac:dyDescent="0.3">
      <c r="A23" s="1" t="s">
        <v>45</v>
      </c>
      <c r="B23" s="1" t="s">
        <v>70</v>
      </c>
      <c r="C23" s="1" t="s">
        <v>71</v>
      </c>
      <c r="D23" s="2" t="str">
        <f>HYPERLINK("[\\192.168.10.16\St1Share(NAS)\SKL\DB\GenTables\L2-業務作業\ClLand.xlsx]DBD!A1", "連結")</f>
        <v>連結</v>
      </c>
      <c r="E23" s="1" t="s">
        <v>72</v>
      </c>
    </row>
    <row r="24" spans="1:5" ht="15.6" x14ac:dyDescent="0.3">
      <c r="A24" s="1" t="s">
        <v>45</v>
      </c>
      <c r="B24" s="1" t="s">
        <v>73</v>
      </c>
      <c r="C24" s="1" t="s">
        <v>74</v>
      </c>
      <c r="D24" s="2" t="str">
        <f>HYPERLINK("[\\192.168.10.16\St1Share(NAS)\SKL\DB\GenTables\L2-業務作業\ClLandOwner.xlsx]DBD!A1", "連結")</f>
        <v>連結</v>
      </c>
      <c r="E24" s="1" t="s">
        <v>75</v>
      </c>
    </row>
    <row r="25" spans="1:5" ht="15.6" x14ac:dyDescent="0.3">
      <c r="A25" s="1" t="s">
        <v>45</v>
      </c>
      <c r="B25" s="1" t="s">
        <v>76</v>
      </c>
      <c r="C25" s="1" t="s">
        <v>77</v>
      </c>
      <c r="D25" s="2" t="str">
        <f>HYPERLINK("[\\192.168.10.16\St1Share(NAS)\SKL\DB\GenTables\L2-業務作業\ClLandReason.xlsx]DBD!A1", "連結")</f>
        <v>連結</v>
      </c>
      <c r="E25" s="1" t="s">
        <v>78</v>
      </c>
    </row>
    <row r="26" spans="1:5" ht="15.6" x14ac:dyDescent="0.3">
      <c r="A26" s="1" t="s">
        <v>45</v>
      </c>
      <c r="B26" s="1" t="s">
        <v>79</v>
      </c>
      <c r="C26" s="1" t="s">
        <v>80</v>
      </c>
      <c r="D26" s="2" t="str">
        <f>HYPERLINK("[\\192.168.10.16\St1Share(NAS)\SKL\DB\GenTables\L2-業務作業\ClMain.xlsx]DBD!A1", "連結")</f>
        <v>連結</v>
      </c>
      <c r="E26" s="1" t="s">
        <v>81</v>
      </c>
    </row>
    <row r="27" spans="1:5" ht="15.6" x14ac:dyDescent="0.3">
      <c r="A27" s="1" t="s">
        <v>45</v>
      </c>
      <c r="B27" s="1" t="s">
        <v>82</v>
      </c>
      <c r="C27" s="1" t="s">
        <v>83</v>
      </c>
      <c r="D27" s="2" t="str">
        <f>HYPERLINK("[\\192.168.10.16\St1Share(NAS)\SKL\DB\GenTables\L2-業務作業\ClMovables.xlsx]DBD!A1", "連結")</f>
        <v>連結</v>
      </c>
      <c r="E27" s="1" t="s">
        <v>84</v>
      </c>
    </row>
    <row r="28" spans="1:5" ht="15.6" x14ac:dyDescent="0.3">
      <c r="A28" s="1" t="s">
        <v>45</v>
      </c>
      <c r="B28" s="1" t="s">
        <v>85</v>
      </c>
      <c r="C28" s="1" t="s">
        <v>86</v>
      </c>
      <c r="D28" s="2" t="str">
        <f>HYPERLINK("[\\192.168.10.16\St1Share(NAS)\SKL\DB\GenTables\L2-業務作業\ClNoMap.xlsx]DBD!A1", "連結")</f>
        <v>連結</v>
      </c>
      <c r="E28" s="1" t="s">
        <v>87</v>
      </c>
    </row>
    <row r="29" spans="1:5" ht="15.6" x14ac:dyDescent="0.3">
      <c r="A29" s="1" t="s">
        <v>45</v>
      </c>
      <c r="B29" s="1" t="s">
        <v>88</v>
      </c>
      <c r="C29" s="1" t="s">
        <v>89</v>
      </c>
      <c r="D29" s="2" t="str">
        <f>HYPERLINK("[\\192.168.10.16\St1Share(NAS)\SKL\DB\GenTables\L2-業務作業\ClOther.xlsx]DBD!A1", "連結")</f>
        <v>連結</v>
      </c>
      <c r="E29" s="1" t="s">
        <v>90</v>
      </c>
    </row>
    <row r="30" spans="1:5" ht="15.6" x14ac:dyDescent="0.3">
      <c r="A30" s="1" t="s">
        <v>45</v>
      </c>
      <c r="B30" s="1" t="s">
        <v>91</v>
      </c>
      <c r="C30" s="1" t="s">
        <v>92</v>
      </c>
      <c r="D30" s="2" t="str">
        <f>HYPERLINK("[\\192.168.10.16\St1Share(NAS)\SKL\DB\GenTables\L2-業務作業\ClOtherRights.xlsx]DBD!A1", "連結")</f>
        <v>連結</v>
      </c>
      <c r="E30" s="1" t="s">
        <v>93</v>
      </c>
    </row>
    <row r="31" spans="1:5" ht="15.6" x14ac:dyDescent="0.3">
      <c r="A31" s="1" t="s">
        <v>45</v>
      </c>
      <c r="B31" s="1" t="s">
        <v>94</v>
      </c>
      <c r="C31" s="1" t="s">
        <v>95</v>
      </c>
      <c r="D31" s="2" t="str">
        <f>HYPERLINK("[\\192.168.10.16\St1Share(NAS)\SKL\DB\GenTables\L2-業務作業\ClOwnerRelation.xlsx]DBD!A1", "連結")</f>
        <v>連結</v>
      </c>
      <c r="E31" s="1" t="s">
        <v>96</v>
      </c>
    </row>
    <row r="32" spans="1:5" ht="15.6" x14ac:dyDescent="0.3">
      <c r="A32" s="1" t="s">
        <v>45</v>
      </c>
      <c r="B32" s="1" t="s">
        <v>97</v>
      </c>
      <c r="C32" s="1" t="s">
        <v>98</v>
      </c>
      <c r="D32" s="2" t="str">
        <f>HYPERLINK("[\\192.168.10.16\St1Share(NAS)\SKL\DB\GenTables\L2-業務作業\ClParking.xlsx]DBD!A1", "連結")</f>
        <v>連結</v>
      </c>
      <c r="E32" s="1" t="s">
        <v>99</v>
      </c>
    </row>
    <row r="33" spans="1:5" ht="15.6" x14ac:dyDescent="0.3">
      <c r="A33" s="1" t="s">
        <v>45</v>
      </c>
      <c r="B33" s="1" t="s">
        <v>100</v>
      </c>
      <c r="C33" s="1" t="s">
        <v>101</v>
      </c>
      <c r="D33" s="2" t="str">
        <f>HYPERLINK("[\\192.168.10.16\St1Share(NAS)\SKL\DB\GenTables\L2-業務作業\ClParkingType.xlsx]DBD!A1", "連結")</f>
        <v>連結</v>
      </c>
      <c r="E33" s="1" t="s">
        <v>102</v>
      </c>
    </row>
    <row r="34" spans="1:5" ht="15.6" x14ac:dyDescent="0.3">
      <c r="A34" s="1" t="s">
        <v>45</v>
      </c>
      <c r="B34" s="1" t="s">
        <v>103</v>
      </c>
      <c r="C34" s="1" t="s">
        <v>104</v>
      </c>
      <c r="D34" s="2" t="str">
        <f>HYPERLINK("[\\192.168.10.16\St1Share(NAS)\SKL\DB\GenTables\L2-業務作業\ClStock.xlsx]DBD!A1", "連結")</f>
        <v>連結</v>
      </c>
      <c r="E34" s="1" t="s">
        <v>105</v>
      </c>
    </row>
    <row r="35" spans="1:5" ht="15.6" x14ac:dyDescent="0.3">
      <c r="A35" s="1" t="s">
        <v>45</v>
      </c>
      <c r="B35" s="1" t="s">
        <v>106</v>
      </c>
      <c r="C35" s="1" t="s">
        <v>107</v>
      </c>
      <c r="D35" s="2" t="str">
        <f>HYPERLINK("[\\192.168.10.16\St1Share(NAS)\SKL\DB\GenTables\L2-業務作業\CustDataCtrl.xlsx]DBD!A1", "連結")</f>
        <v>連結</v>
      </c>
      <c r="E35" s="1" t="s">
        <v>108</v>
      </c>
    </row>
    <row r="36" spans="1:5" ht="15.6" x14ac:dyDescent="0.3">
      <c r="A36" s="1" t="s">
        <v>45</v>
      </c>
      <c r="B36" s="1" t="s">
        <v>109</v>
      </c>
      <c r="C36" s="1" t="s">
        <v>110</v>
      </c>
      <c r="D36" s="2" t="str">
        <f>HYPERLINK("[\\192.168.10.16\St1Share(NAS)\SKL\DB\GenTables\L2-業務作業\CustRmk.xlsx]DBD!A1", "連結")</f>
        <v>連結</v>
      </c>
      <c r="E36" s="1" t="s">
        <v>111</v>
      </c>
    </row>
    <row r="37" spans="1:5" ht="15.6" x14ac:dyDescent="0.3">
      <c r="A37" s="1" t="s">
        <v>45</v>
      </c>
      <c r="B37" s="1" t="s">
        <v>112</v>
      </c>
      <c r="C37" s="1" t="s">
        <v>113</v>
      </c>
      <c r="D37" s="2" t="str">
        <f>HYPERLINK("[\\192.168.10.16\St1Share(NAS)\SKL\DB\GenTables\L2-業務作業\FacCaseAppl.xlsx]DBD!A1", "連結")</f>
        <v>連結</v>
      </c>
      <c r="E37" s="1" t="s">
        <v>114</v>
      </c>
    </row>
    <row r="38" spans="1:5" ht="15.6" x14ac:dyDescent="0.3">
      <c r="A38" s="1" t="s">
        <v>45</v>
      </c>
      <c r="B38" s="1" t="s">
        <v>115</v>
      </c>
      <c r="C38" s="1" t="s">
        <v>116</v>
      </c>
      <c r="D38" s="2" t="str">
        <f>HYPERLINK("[\\192.168.10.16\St1Share(NAS)\SKL\DB\GenTables\L2-業務作業\FacClose.xlsx]DBD!A1", "連結")</f>
        <v>連結</v>
      </c>
      <c r="E38" s="1" t="s">
        <v>117</v>
      </c>
    </row>
    <row r="39" spans="1:5" ht="15.6" x14ac:dyDescent="0.3">
      <c r="A39" s="1" t="s">
        <v>45</v>
      </c>
      <c r="B39" s="1" t="s">
        <v>118</v>
      </c>
      <c r="C39" s="1" t="s">
        <v>119</v>
      </c>
      <c r="D39" s="2" t="str">
        <f>HYPERLINK("[\\192.168.10.16\St1Share(NAS)\SKL\DB\GenTables\L2-業務作業\FacMain.xlsx]DBD!A1", "連結")</f>
        <v>連結</v>
      </c>
      <c r="E39" s="1" t="s">
        <v>120</v>
      </c>
    </row>
    <row r="40" spans="1:5" ht="15.6" x14ac:dyDescent="0.3">
      <c r="A40" s="1" t="s">
        <v>45</v>
      </c>
      <c r="B40" s="1" t="s">
        <v>121</v>
      </c>
      <c r="C40" s="1" t="s">
        <v>122</v>
      </c>
      <c r="D40" s="2" t="str">
        <f>HYPERLINK("[\\192.168.10.16\St1Share(NAS)\SKL\DB\GenTables\L2-業務作業\FacProd.xlsx]DBD!A1", "連結")</f>
        <v>連結</v>
      </c>
      <c r="E40" s="1" t="s">
        <v>123</v>
      </c>
    </row>
    <row r="41" spans="1:5" ht="15.6" x14ac:dyDescent="0.3">
      <c r="A41" s="1" t="s">
        <v>45</v>
      </c>
      <c r="B41" s="1" t="s">
        <v>124</v>
      </c>
      <c r="C41" s="1" t="s">
        <v>125</v>
      </c>
      <c r="D41" s="2" t="str">
        <f>HYPERLINK("[\\192.168.10.16\St1Share(NAS)\SKL\DB\GenTables\L2-業務作業\FacProdAcctFee.xlsx]DBD!A1", "連結")</f>
        <v>連結</v>
      </c>
      <c r="E41" s="1" t="s">
        <v>126</v>
      </c>
    </row>
    <row r="42" spans="1:5" ht="15.6" x14ac:dyDescent="0.3">
      <c r="A42" s="1" t="s">
        <v>45</v>
      </c>
      <c r="B42" s="1" t="s">
        <v>127</v>
      </c>
      <c r="C42" s="1" t="s">
        <v>128</v>
      </c>
      <c r="D42" s="2" t="str">
        <f>HYPERLINK("[\\192.168.10.16\St1Share(NAS)\SKL\DB\GenTables\L2-業務作業\FacProdPremium.xlsx]DBD!A1", "連結")</f>
        <v>連結</v>
      </c>
      <c r="E42" s="1" t="s">
        <v>129</v>
      </c>
    </row>
    <row r="43" spans="1:5" ht="15.6" x14ac:dyDescent="0.3">
      <c r="A43" s="1" t="s">
        <v>45</v>
      </c>
      <c r="B43" s="1" t="s">
        <v>130</v>
      </c>
      <c r="C43" s="1" t="s">
        <v>131</v>
      </c>
      <c r="D43" s="2" t="str">
        <f>HYPERLINK("[\\192.168.10.16\St1Share(NAS)\SKL\DB\GenTables\L2-業務作業\FacProdStepRate.xlsx]DBD!A1", "連結")</f>
        <v>連結</v>
      </c>
      <c r="E43" s="1" t="s">
        <v>132</v>
      </c>
    </row>
    <row r="44" spans="1:5" ht="15.6" x14ac:dyDescent="0.3">
      <c r="A44" s="1" t="s">
        <v>45</v>
      </c>
      <c r="B44" s="1" t="s">
        <v>133</v>
      </c>
      <c r="C44" s="1" t="s">
        <v>134</v>
      </c>
      <c r="D44" s="2" t="str">
        <f>HYPERLINK("[\\192.168.10.16\St1Share(NAS)\SKL\DB\GenTables\L2-業務作業\FacRelation.xlsx]DBD!A1", "連結")</f>
        <v>連結</v>
      </c>
      <c r="E44" s="1" t="s">
        <v>135</v>
      </c>
    </row>
    <row r="45" spans="1:5" ht="15.6" x14ac:dyDescent="0.3">
      <c r="A45" s="1" t="s">
        <v>45</v>
      </c>
      <c r="B45" s="1" t="s">
        <v>136</v>
      </c>
      <c r="C45" s="1" t="s">
        <v>137</v>
      </c>
      <c r="D45" s="2" t="str">
        <f>HYPERLINK("[\\192.168.10.16\St1Share(NAS)\SKL\DB\GenTables\L2-業務作業\FacShareAppl.xlsx]DBD!A1", "連結")</f>
        <v>連結</v>
      </c>
      <c r="E45" s="1" t="s">
        <v>138</v>
      </c>
    </row>
    <row r="46" spans="1:5" ht="31.2" x14ac:dyDescent="0.3">
      <c r="A46" s="1" t="s">
        <v>45</v>
      </c>
      <c r="B46" s="1" t="s">
        <v>139</v>
      </c>
      <c r="C46" s="1" t="s">
        <v>140</v>
      </c>
      <c r="D46" s="2" t="str">
        <f>HYPERLINK("[\\192.168.10.16\St1Share(NAS)\SKL\DB\GenTables\L2-業務作業\FacShareLimit.xlsx]DBD!A1", "連結")</f>
        <v>連結</v>
      </c>
      <c r="E46" s="1" t="s">
        <v>141</v>
      </c>
    </row>
    <row r="47" spans="1:5" ht="15.6" x14ac:dyDescent="0.3">
      <c r="A47" s="1" t="s">
        <v>45</v>
      </c>
      <c r="B47" s="1" t="s">
        <v>142</v>
      </c>
      <c r="C47" s="1" t="s">
        <v>143</v>
      </c>
      <c r="D47" s="2" t="str">
        <f>HYPERLINK("[\\192.168.10.16\St1Share(NAS)\SKL\DB\GenTables\L2-業務作業\FacShareRelation.xlsx]DBD!A1", "連結")</f>
        <v>連結</v>
      </c>
      <c r="E47" s="1" t="s">
        <v>144</v>
      </c>
    </row>
    <row r="48" spans="1:5" ht="15.6" x14ac:dyDescent="0.3">
      <c r="A48" s="1" t="s">
        <v>45</v>
      </c>
      <c r="B48" s="1" t="s">
        <v>145</v>
      </c>
      <c r="C48" s="1" t="s">
        <v>146</v>
      </c>
      <c r="D48" s="2" t="str">
        <f>HYPERLINK("[\\192.168.10.16\St1Share(NAS)\SKL\DB\GenTables\L2-業務作業\ForeclosureFee.xlsx]DBD!A1", "連結")</f>
        <v>連結</v>
      </c>
      <c r="E48" s="1" t="s">
        <v>147</v>
      </c>
    </row>
    <row r="49" spans="1:5" ht="15.6" x14ac:dyDescent="0.3">
      <c r="A49" s="1" t="s">
        <v>45</v>
      </c>
      <c r="B49" s="1" t="s">
        <v>148</v>
      </c>
      <c r="C49" s="1" t="s">
        <v>149</v>
      </c>
      <c r="D49" s="2" t="str">
        <f>HYPERLINK("[\\192.168.10.16\St1Share(NAS)\SKL\DB\GenTables\L2-業務作業\ForeclosureFinished.xlsx]DBD!A1", "連結")</f>
        <v>連結</v>
      </c>
      <c r="E49" s="1" t="s">
        <v>150</v>
      </c>
    </row>
    <row r="50" spans="1:5" ht="15.6" x14ac:dyDescent="0.3">
      <c r="A50" s="1" t="s">
        <v>45</v>
      </c>
      <c r="B50" s="1" t="s">
        <v>151</v>
      </c>
      <c r="C50" s="1" t="s">
        <v>152</v>
      </c>
      <c r="D50" s="2" t="str">
        <f>HYPERLINK("[\\192.168.10.16\St1Share(NAS)\SKL\DB\GenTables\L2-業務作業\GraceCondition.xlsx]DBD!A1", "連結")</f>
        <v>連結</v>
      </c>
      <c r="E50" s="1" t="s">
        <v>153</v>
      </c>
    </row>
    <row r="51" spans="1:5" ht="15.6" x14ac:dyDescent="0.3">
      <c r="A51" s="1" t="s">
        <v>45</v>
      </c>
      <c r="B51" s="1" t="s">
        <v>154</v>
      </c>
      <c r="C51" s="1" t="s">
        <v>155</v>
      </c>
      <c r="D51" s="2" t="str">
        <f>HYPERLINK("[\\192.168.10.16\St1Share(NAS)\SKL\DB\GenTables\L2-業務作業\Guarantor.xlsx]DBD!A1", "連結")</f>
        <v>連結</v>
      </c>
      <c r="E51" s="1" t="s">
        <v>156</v>
      </c>
    </row>
    <row r="52" spans="1:5" ht="15.6" x14ac:dyDescent="0.3">
      <c r="A52" s="1" t="s">
        <v>45</v>
      </c>
      <c r="B52" s="1" t="s">
        <v>157</v>
      </c>
      <c r="C52" s="1" t="s">
        <v>158</v>
      </c>
      <c r="D52" s="2" t="str">
        <f>HYPERLINK("[\\192.168.10.16\St1Share(NAS)\SKL\DB\GenTables\L2-業務作業\ReltMain.xlsx]DBD!A1", "連結")</f>
        <v>連結</v>
      </c>
      <c r="E52" s="1" t="s">
        <v>159</v>
      </c>
    </row>
    <row r="53" spans="1:5" ht="15.6" x14ac:dyDescent="0.3">
      <c r="A53" s="1" t="s">
        <v>160</v>
      </c>
      <c r="B53" s="1" t="s">
        <v>161</v>
      </c>
      <c r="C53" s="1" t="s">
        <v>162</v>
      </c>
      <c r="D53" s="2" t="str">
        <f>HYPERLINK("[\\192.168.10.16\St1Share(NAS)\SKL\DB\GenTables\L3-帳務作業\LoanBook.xlsx]DBD!A1", "連結")</f>
        <v>連結</v>
      </c>
      <c r="E53" s="1" t="s">
        <v>163</v>
      </c>
    </row>
    <row r="54" spans="1:5" ht="15.6" x14ac:dyDescent="0.3">
      <c r="A54" s="1" t="s">
        <v>160</v>
      </c>
      <c r="B54" s="1" t="s">
        <v>164</v>
      </c>
      <c r="C54" s="1" t="s">
        <v>165</v>
      </c>
      <c r="D54" s="2" t="str">
        <f>HYPERLINK("[\\192.168.10.16\St1Share(NAS)\SKL\DB\GenTables\L3-帳務作業\LoanBorMain.xlsx]DBD!A1", "連結")</f>
        <v>連結</v>
      </c>
      <c r="E54" s="1" t="s">
        <v>166</v>
      </c>
    </row>
    <row r="55" spans="1:5" ht="15.6" x14ac:dyDescent="0.3">
      <c r="A55" s="1" t="s">
        <v>160</v>
      </c>
      <c r="B55" s="1" t="s">
        <v>167</v>
      </c>
      <c r="C55" s="1" t="s">
        <v>168</v>
      </c>
      <c r="D55" s="2" t="str">
        <f>HYPERLINK("[\\192.168.10.16\St1Share(NAS)\SKL\DB\GenTables\L3-帳務作業\LoanBorTx.xlsx]DBD!A1", "連結")</f>
        <v>連結</v>
      </c>
      <c r="E55" s="1" t="s">
        <v>169</v>
      </c>
    </row>
    <row r="56" spans="1:5" ht="15.6" x14ac:dyDescent="0.3">
      <c r="A56" s="1" t="s">
        <v>160</v>
      </c>
      <c r="B56" s="1" t="s">
        <v>170</v>
      </c>
      <c r="C56" s="1" t="s">
        <v>171</v>
      </c>
      <c r="D56" s="2" t="str">
        <f>HYPERLINK("[\\192.168.10.16\St1Share(NAS)\SKL\DB\GenTables\L3-帳務作業\LoanCheque.xlsx]DBD!A1", "連結")</f>
        <v>連結</v>
      </c>
      <c r="E56" s="1" t="s">
        <v>172</v>
      </c>
    </row>
    <row r="57" spans="1:5" ht="15.6" x14ac:dyDescent="0.3">
      <c r="A57" s="1" t="s">
        <v>160</v>
      </c>
      <c r="B57" s="1" t="s">
        <v>173</v>
      </c>
      <c r="C57" s="1" t="s">
        <v>174</v>
      </c>
      <c r="D57" s="2" t="str">
        <f>HYPERLINK("[\\192.168.10.16\St1Share(NAS)\SKL\DB\GenTables\L3-帳務作業\LoanIntDetail.xlsx]DBD!A1", "連結")</f>
        <v>連結</v>
      </c>
      <c r="E57" s="1" t="s">
        <v>175</v>
      </c>
    </row>
    <row r="58" spans="1:5" ht="15.6" x14ac:dyDescent="0.3">
      <c r="A58" s="1" t="s">
        <v>160</v>
      </c>
      <c r="B58" s="1" t="s">
        <v>176</v>
      </c>
      <c r="C58" s="1" t="s">
        <v>177</v>
      </c>
      <c r="D58" s="2" t="str">
        <f>HYPERLINK("[\\192.168.10.16\St1Share(NAS)\SKL\DB\GenTables\L3-帳務作業\LoanNotYet.xlsx]DBD!A1", "連結")</f>
        <v>連結</v>
      </c>
      <c r="E58" s="1" t="s">
        <v>178</v>
      </c>
    </row>
    <row r="59" spans="1:5" ht="15.6" x14ac:dyDescent="0.3">
      <c r="A59" s="1" t="s">
        <v>160</v>
      </c>
      <c r="B59" s="1" t="s">
        <v>179</v>
      </c>
      <c r="C59" s="1" t="s">
        <v>180</v>
      </c>
      <c r="D59" s="2" t="str">
        <f>HYPERLINK("[\\192.168.10.16\St1Share(NAS)\SKL\DB\GenTables\L3-帳務作業\LoanOverdue.xlsx]DBD!A1", "連結")</f>
        <v>連結</v>
      </c>
      <c r="E59" s="1" t="s">
        <v>181</v>
      </c>
    </row>
    <row r="60" spans="1:5" ht="15.6" x14ac:dyDescent="0.3">
      <c r="A60" s="1" t="s">
        <v>160</v>
      </c>
      <c r="B60" s="1" t="s">
        <v>182</v>
      </c>
      <c r="C60" s="1" t="s">
        <v>183</v>
      </c>
      <c r="D60" s="2" t="str">
        <f>HYPERLINK("[\\192.168.10.16\St1Share(NAS)\SKL\DB\GenTables\L3-帳務作業\LoanRateChange.xlsx]DBD!A1", "連結")</f>
        <v>連結</v>
      </c>
      <c r="E60" s="1" t="s">
        <v>184</v>
      </c>
    </row>
    <row r="61" spans="1:5" ht="15.6" x14ac:dyDescent="0.3">
      <c r="A61" s="1" t="s">
        <v>160</v>
      </c>
      <c r="B61" s="1" t="s">
        <v>185</v>
      </c>
      <c r="C61" s="1" t="s">
        <v>186</v>
      </c>
      <c r="D61" s="2" t="str">
        <f>HYPERLINK("[\\192.168.10.16\St1Share(NAS)\SKL\DB\GenTables\L3-帳務作業\LoanSynd.xlsx]DBD!A1", "連結")</f>
        <v>連結</v>
      </c>
      <c r="E61" s="1" t="s">
        <v>187</v>
      </c>
    </row>
    <row r="62" spans="1:5" ht="15.6" x14ac:dyDescent="0.3">
      <c r="A62" s="1" t="s">
        <v>160</v>
      </c>
      <c r="B62" s="1" t="s">
        <v>188</v>
      </c>
      <c r="C62" s="1" t="s">
        <v>189</v>
      </c>
      <c r="D62" s="2" t="str">
        <f>HYPERLINK("[\\192.168.10.16\St1Share(NAS)\SKL\DB\GenTables\L3-帳務作業\LoanSyndItem.xlsx]DBD!A1", "連結")</f>
        <v>連結</v>
      </c>
      <c r="E62" s="1" t="s">
        <v>190</v>
      </c>
    </row>
    <row r="63" spans="1:5" ht="15.6" x14ac:dyDescent="0.3">
      <c r="A63" s="1" t="s">
        <v>191</v>
      </c>
      <c r="B63" s="1" t="s">
        <v>192</v>
      </c>
      <c r="C63" s="1" t="s">
        <v>193</v>
      </c>
      <c r="D63" s="2" t="str">
        <f>HYPERLINK("[\\192.168.10.16\St1Share(NAS)\SKL\DB\GenTables\L4-批次作業\AchAuthLog.xlsx]DBD!A1", "連結")</f>
        <v>連結</v>
      </c>
      <c r="E63" s="1" t="s">
        <v>194</v>
      </c>
    </row>
    <row r="64" spans="1:5" ht="15.6" x14ac:dyDescent="0.3">
      <c r="A64" s="1" t="s">
        <v>191</v>
      </c>
      <c r="B64" s="1" t="s">
        <v>195</v>
      </c>
      <c r="C64" s="1" t="s">
        <v>196</v>
      </c>
      <c r="D64" s="2" t="str">
        <f>HYPERLINK("[\\192.168.10.16\St1Share(NAS)\SKL\DB\GenTables\L4-批次作業\AchAuthLogHistory.xlsx]DBD!A1", "連結")</f>
        <v>連結</v>
      </c>
      <c r="E64" s="1" t="s">
        <v>197</v>
      </c>
    </row>
    <row r="65" spans="1:5" ht="15.6" x14ac:dyDescent="0.3">
      <c r="A65" s="1" t="s">
        <v>191</v>
      </c>
      <c r="B65" s="1" t="s">
        <v>198</v>
      </c>
      <c r="C65" s="1" t="s">
        <v>199</v>
      </c>
      <c r="D65" s="2" t="str">
        <f>HYPERLINK("[\\192.168.10.16\St1Share(NAS)\SKL\DB\GenTables\L4-批次作業\AchDeductMedia.xlsx]DBD!A1", "連結")</f>
        <v>連結</v>
      </c>
      <c r="E65" s="1" t="s">
        <v>200</v>
      </c>
    </row>
    <row r="66" spans="1:5" ht="15.6" x14ac:dyDescent="0.3">
      <c r="A66" s="1" t="s">
        <v>191</v>
      </c>
      <c r="B66" s="1" t="s">
        <v>201</v>
      </c>
      <c r="C66" s="1" t="s">
        <v>202</v>
      </c>
      <c r="D66" s="2" t="str">
        <f>HYPERLINK("[\\192.168.10.16\St1Share(NAS)\SKL\DB\GenTables\L4-批次作業\BankAuthAct.xlsx]DBD!A1", "連結")</f>
        <v>連結</v>
      </c>
      <c r="E66" s="1" t="s">
        <v>203</v>
      </c>
    </row>
    <row r="67" spans="1:5" ht="15.6" x14ac:dyDescent="0.3">
      <c r="A67" s="1" t="s">
        <v>191</v>
      </c>
      <c r="B67" s="1" t="s">
        <v>204</v>
      </c>
      <c r="C67" s="1" t="s">
        <v>205</v>
      </c>
      <c r="D67" s="2" t="str">
        <f>HYPERLINK("[\\192.168.10.16\St1Share(NAS)\SKL\DB\GenTables\L4-批次作業\BankDeductDtl.xlsx]DBD!A1", "連結")</f>
        <v>連結</v>
      </c>
      <c r="E67" s="1" t="s">
        <v>206</v>
      </c>
    </row>
    <row r="68" spans="1:5" ht="15.6" x14ac:dyDescent="0.3">
      <c r="A68" s="1" t="s">
        <v>191</v>
      </c>
      <c r="B68" s="1" t="s">
        <v>207</v>
      </c>
      <c r="C68" s="1" t="s">
        <v>208</v>
      </c>
      <c r="D68" s="2" t="str">
        <f>HYPERLINK("[\\192.168.10.16\St1Share(NAS)\SKL\DB\GenTables\L4-批次作業\BankRemit.xlsx]DBD!A1", "連結")</f>
        <v>連結</v>
      </c>
      <c r="E68" s="1" t="s">
        <v>209</v>
      </c>
    </row>
    <row r="69" spans="1:5" ht="15.6" x14ac:dyDescent="0.3">
      <c r="A69" s="1" t="s">
        <v>191</v>
      </c>
      <c r="B69" s="1" t="s">
        <v>210</v>
      </c>
      <c r="C69" s="1" t="s">
        <v>211</v>
      </c>
      <c r="D69" s="2" t="str">
        <f>HYPERLINK("[\\192.168.10.16\St1Share(NAS)\SKL\DB\GenTables\L4-批次作業\BankRmtf.xlsx]DBD!A1", "連結")</f>
        <v>連結</v>
      </c>
      <c r="E69" s="1" t="s">
        <v>212</v>
      </c>
    </row>
    <row r="70" spans="1:5" ht="15.6" x14ac:dyDescent="0.3">
      <c r="A70" s="1" t="s">
        <v>191</v>
      </c>
      <c r="B70" s="1" t="s">
        <v>213</v>
      </c>
      <c r="C70" s="1" t="s">
        <v>214</v>
      </c>
      <c r="D70" s="2" t="str">
        <f>HYPERLINK("[\\192.168.10.16\St1Share(NAS)\SKL\DB\GenTables\L4-批次作業\BatxCheque.xlsx]DBD!A1", "連結")</f>
        <v>連結</v>
      </c>
      <c r="E70" s="1" t="s">
        <v>215</v>
      </c>
    </row>
    <row r="71" spans="1:5" ht="15.6" x14ac:dyDescent="0.3">
      <c r="A71" s="1" t="s">
        <v>191</v>
      </c>
      <c r="B71" s="1" t="s">
        <v>216</v>
      </c>
      <c r="C71" s="1" t="s">
        <v>217</v>
      </c>
      <c r="D71" s="2" t="str">
        <f>HYPERLINK("[\\192.168.10.16\St1Share(NAS)\SKL\DB\GenTables\L4-批次作業\BatxDetail.xlsx]DBD!A1", "連結")</f>
        <v>連結</v>
      </c>
      <c r="E71" s="1" t="s">
        <v>218</v>
      </c>
    </row>
    <row r="72" spans="1:5" ht="15.6" x14ac:dyDescent="0.3">
      <c r="A72" s="1" t="s">
        <v>191</v>
      </c>
      <c r="B72" s="1" t="s">
        <v>219</v>
      </c>
      <c r="C72" s="1" t="s">
        <v>220</v>
      </c>
      <c r="D72" s="2" t="str">
        <f>HYPERLINK("[\\192.168.10.16\St1Share(NAS)\SKL\DB\GenTables\L4-批次作業\BatxHead.xlsx]DBD!A1", "連結")</f>
        <v>連結</v>
      </c>
      <c r="E72" s="1" t="s">
        <v>221</v>
      </c>
    </row>
    <row r="73" spans="1:5" ht="15.6" x14ac:dyDescent="0.3">
      <c r="A73" s="1" t="s">
        <v>191</v>
      </c>
      <c r="B73" s="1" t="s">
        <v>222</v>
      </c>
      <c r="C73" s="1" t="s">
        <v>223</v>
      </c>
      <c r="D73" s="2" t="str">
        <f>HYPERLINK("[\\192.168.10.16\St1Share(NAS)\SKL\DB\GenTables\L4-批次作業\BatxOthers.xlsx]DBD!A1", "連結")</f>
        <v>連結</v>
      </c>
      <c r="E73" s="1" t="s">
        <v>224</v>
      </c>
    </row>
    <row r="74" spans="1:5" ht="15.6" x14ac:dyDescent="0.3">
      <c r="A74" s="1" t="s">
        <v>191</v>
      </c>
      <c r="B74" s="1" t="s">
        <v>225</v>
      </c>
      <c r="C74" s="1" t="s">
        <v>226</v>
      </c>
      <c r="D74" s="2" t="str">
        <f>HYPERLINK("[\\192.168.10.16\St1Share(NAS)\SKL\DB\GenTables\L4-批次作業\BatxRateChange.xlsx]DBD!A1", "連結")</f>
        <v>連結</v>
      </c>
      <c r="E74" s="1" t="s">
        <v>227</v>
      </c>
    </row>
    <row r="75" spans="1:5" ht="15.6" x14ac:dyDescent="0.3">
      <c r="A75" s="1" t="s">
        <v>191</v>
      </c>
      <c r="B75" s="1" t="s">
        <v>228</v>
      </c>
      <c r="C75" s="1" t="s">
        <v>229</v>
      </c>
      <c r="D75" s="2" t="str">
        <f>HYPERLINK("[\\192.168.10.16\St1Share(NAS)\SKL\DB\GenTables\L4-批次作業\EmpDeductDtl.xlsx]DBD!A1", "連結")</f>
        <v>連結</v>
      </c>
      <c r="E75" s="1" t="s">
        <v>230</v>
      </c>
    </row>
    <row r="76" spans="1:5" ht="15.6" x14ac:dyDescent="0.3">
      <c r="A76" s="1" t="s">
        <v>191</v>
      </c>
      <c r="B76" s="1" t="s">
        <v>231</v>
      </c>
      <c r="C76" s="1" t="s">
        <v>232</v>
      </c>
      <c r="D76" s="2" t="str">
        <f>HYPERLINK("[\\192.168.10.16\St1Share(NAS)\SKL\DB\GenTables\L4-批次作業\EmpDeductMedia.xlsx]DBD!A1", "連結")</f>
        <v>連結</v>
      </c>
      <c r="E76" s="1" t="s">
        <v>233</v>
      </c>
    </row>
    <row r="77" spans="1:5" ht="15.6" x14ac:dyDescent="0.3">
      <c r="A77" s="1" t="s">
        <v>191</v>
      </c>
      <c r="B77" s="1" t="s">
        <v>234</v>
      </c>
      <c r="C77" s="1" t="s">
        <v>235</v>
      </c>
      <c r="D77" s="2" t="str">
        <f>HYPERLINK("[\\192.168.10.16\St1Share(NAS)\SKL\DB\GenTables\L4-批次作業\EmpDeductSchedule.xlsx]DBD!A1", "連結")</f>
        <v>連結</v>
      </c>
      <c r="E77" s="1" t="s">
        <v>236</v>
      </c>
    </row>
    <row r="78" spans="1:5" ht="15.6" x14ac:dyDescent="0.3">
      <c r="A78" s="1" t="s">
        <v>191</v>
      </c>
      <c r="B78" s="1" t="s">
        <v>237</v>
      </c>
      <c r="C78" s="1" t="s">
        <v>238</v>
      </c>
      <c r="D78" s="2" t="str">
        <f>HYPERLINK("[\\192.168.10.16\St1Share(NAS)\SKL\DB\GenTables\L4-批次作業\InsuComm.xlsx]DBD!A1", "連結")</f>
        <v>連結</v>
      </c>
      <c r="E78" s="1" t="s">
        <v>239</v>
      </c>
    </row>
    <row r="79" spans="1:5" ht="15.6" x14ac:dyDescent="0.3">
      <c r="A79" s="1" t="s">
        <v>191</v>
      </c>
      <c r="B79" s="1" t="s">
        <v>240</v>
      </c>
      <c r="C79" s="1" t="s">
        <v>241</v>
      </c>
      <c r="D79" s="2" t="str">
        <f>HYPERLINK("[\\192.168.10.16\St1Share(NAS)\SKL\DB\GenTables\L4-批次作業\InsuOrignal.xlsx]DBD!A1", "連結")</f>
        <v>連結</v>
      </c>
      <c r="E79" s="1" t="s">
        <v>242</v>
      </c>
    </row>
    <row r="80" spans="1:5" ht="15.6" x14ac:dyDescent="0.3">
      <c r="A80" s="1" t="s">
        <v>191</v>
      </c>
      <c r="B80" s="1" t="s">
        <v>243</v>
      </c>
      <c r="C80" s="1" t="s">
        <v>244</v>
      </c>
      <c r="D80" s="2" t="str">
        <f>HYPERLINK("[\\192.168.10.16\St1Share(NAS)\SKL\DB\GenTables\L4-批次作業\InsuRenew.xlsx]DBD!A1", "連結")</f>
        <v>連結</v>
      </c>
      <c r="E80" s="1" t="s">
        <v>245</v>
      </c>
    </row>
    <row r="81" spans="1:5" ht="15.6" x14ac:dyDescent="0.3">
      <c r="A81" s="1" t="s">
        <v>191</v>
      </c>
      <c r="B81" s="1" t="s">
        <v>246</v>
      </c>
      <c r="C81" s="1" t="s">
        <v>247</v>
      </c>
      <c r="D81" s="2" t="str">
        <f>HYPERLINK("[\\192.168.10.16\St1Share(NAS)\SKL\DB\GenTables\L4-批次作業\InsuRenewMediaTemp.xlsx]DBD!A1", "連結")</f>
        <v>連結</v>
      </c>
      <c r="E81" s="1" t="s">
        <v>248</v>
      </c>
    </row>
    <row r="82" spans="1:5" ht="15.6" x14ac:dyDescent="0.3">
      <c r="A82" s="1" t="s">
        <v>191</v>
      </c>
      <c r="B82" s="1" t="s">
        <v>249</v>
      </c>
      <c r="C82" s="1" t="s">
        <v>250</v>
      </c>
      <c r="D82" s="2" t="str">
        <f>HYPERLINK("[\\192.168.10.16\St1Share(NAS)\SKL\DB\GenTables\L4-批次作業\PostAuthLog.xlsx]DBD!A1", "連結")</f>
        <v>連結</v>
      </c>
      <c r="E82" s="1" t="s">
        <v>251</v>
      </c>
    </row>
    <row r="83" spans="1:5" ht="15.6" x14ac:dyDescent="0.3">
      <c r="A83" s="1" t="s">
        <v>191</v>
      </c>
      <c r="B83" s="1" t="s">
        <v>252</v>
      </c>
      <c r="C83" s="1" t="s">
        <v>253</v>
      </c>
      <c r="D83" s="2" t="str">
        <f>HYPERLINK("[\\192.168.10.16\St1Share(NAS)\SKL\DB\GenTables\L4-批次作業\PostAuthLogHistory.xlsx]DBD!A1", "連結")</f>
        <v>連結</v>
      </c>
      <c r="E83" s="1" t="s">
        <v>254</v>
      </c>
    </row>
    <row r="84" spans="1:5" ht="15.6" x14ac:dyDescent="0.3">
      <c r="A84" s="1" t="s">
        <v>191</v>
      </c>
      <c r="B84" s="1" t="s">
        <v>255</v>
      </c>
      <c r="C84" s="1" t="s">
        <v>256</v>
      </c>
      <c r="D84" s="2" t="str">
        <f>HYPERLINK("[\\192.168.10.16\St1Share(NAS)\SKL\DB\GenTables\L4-批次作業\PostDeductMedia.xlsx]DBD!A1", "連結")</f>
        <v>連結</v>
      </c>
      <c r="E84" s="1" t="s">
        <v>257</v>
      </c>
    </row>
    <row r="85" spans="1:5" ht="15.6" x14ac:dyDescent="0.3">
      <c r="A85" s="1" t="s">
        <v>191</v>
      </c>
      <c r="B85" s="1" t="s">
        <v>258</v>
      </c>
      <c r="C85" s="1" t="s">
        <v>259</v>
      </c>
      <c r="D85" s="2" t="str">
        <f>HYPERLINK("[\\192.168.10.16\St1Share(NAS)\SKL\DB\GenTables\L4-批次作業\RepayActChangeLog.xlsx]DBD!A1", "連結")</f>
        <v>連結</v>
      </c>
      <c r="E85" s="1" t="s">
        <v>260</v>
      </c>
    </row>
    <row r="86" spans="1:5" ht="15.6" x14ac:dyDescent="0.3">
      <c r="A86" s="1" t="s">
        <v>261</v>
      </c>
      <c r="B86" s="1" t="s">
        <v>262</v>
      </c>
      <c r="C86" s="1" t="s">
        <v>263</v>
      </c>
      <c r="D86" s="2" t="str">
        <f>HYPERLINK("[\\192.168.10.16\St1Share(NAS)\SKL\DB\GenTables\L5-管理性作業\CollLaw.xlsx]DBD!A1", "連結")</f>
        <v>連結</v>
      </c>
      <c r="E86" s="1" t="s">
        <v>264</v>
      </c>
    </row>
    <row r="87" spans="1:5" ht="15.6" x14ac:dyDescent="0.3">
      <c r="A87" s="1" t="s">
        <v>261</v>
      </c>
      <c r="B87" s="1" t="s">
        <v>265</v>
      </c>
      <c r="C87" s="1" t="s">
        <v>266</v>
      </c>
      <c r="D87" s="2" t="str">
        <f>HYPERLINK("[\\192.168.10.16\St1Share(NAS)\SKL\DB\GenTables\L5-管理性作業\CollLetter.xlsx]DBD!A1", "連結")</f>
        <v>連結</v>
      </c>
      <c r="E87" s="1" t="s">
        <v>267</v>
      </c>
    </row>
    <row r="88" spans="1:5" ht="15.6" x14ac:dyDescent="0.3">
      <c r="A88" s="1" t="s">
        <v>261</v>
      </c>
      <c r="B88" s="1" t="s">
        <v>268</v>
      </c>
      <c r="C88" s="1" t="s">
        <v>269</v>
      </c>
      <c r="D88" s="2" t="str">
        <f>HYPERLINK("[\\192.168.10.16\St1Share(NAS)\SKL\DB\GenTables\L5-管理性作業\CollList.xlsx]DBD!A1", "連結")</f>
        <v>連結</v>
      </c>
      <c r="E88" s="1" t="s">
        <v>270</v>
      </c>
    </row>
    <row r="89" spans="1:5" ht="15.6" x14ac:dyDescent="0.3">
      <c r="A89" s="1" t="s">
        <v>261</v>
      </c>
      <c r="B89" s="1" t="s">
        <v>271</v>
      </c>
      <c r="C89" s="1" t="s">
        <v>272</v>
      </c>
      <c r="D89" s="2" t="str">
        <f>HYPERLINK("[\\192.168.10.16\St1Share(NAS)\SKL\DB\GenTables\L5-管理性作業\CollListTmp.xlsx]DBD!A1", "連結")</f>
        <v>連結</v>
      </c>
      <c r="E89" s="1" t="s">
        <v>273</v>
      </c>
    </row>
    <row r="90" spans="1:5" ht="15.6" x14ac:dyDescent="0.3">
      <c r="A90" s="1" t="s">
        <v>261</v>
      </c>
      <c r="B90" s="1" t="s">
        <v>274</v>
      </c>
      <c r="C90" s="1" t="s">
        <v>275</v>
      </c>
      <c r="D90" s="2" t="str">
        <f>HYPERLINK("[\\192.168.10.16\St1Share(NAS)\SKL\DB\GenTables\L5-管理性作業\CollMeet.xlsx]DBD!A1", "連結")</f>
        <v>連結</v>
      </c>
      <c r="E90" s="1" t="s">
        <v>276</v>
      </c>
    </row>
    <row r="91" spans="1:5" ht="15.6" x14ac:dyDescent="0.3">
      <c r="A91" s="1" t="s">
        <v>261</v>
      </c>
      <c r="B91" s="1" t="s">
        <v>277</v>
      </c>
      <c r="C91" s="1" t="s">
        <v>278</v>
      </c>
      <c r="D91" s="2" t="str">
        <f>HYPERLINK("[\\192.168.10.16\St1Share(NAS)\SKL\DB\GenTables\L5-管理性作業\CollRemind.xlsx]DBD!A1", "連結")</f>
        <v>連結</v>
      </c>
      <c r="E91" s="1" t="s">
        <v>279</v>
      </c>
    </row>
    <row r="92" spans="1:5" ht="15.6" x14ac:dyDescent="0.3">
      <c r="A92" s="1" t="s">
        <v>261</v>
      </c>
      <c r="B92" s="1" t="s">
        <v>280</v>
      </c>
      <c r="C92" s="1" t="s">
        <v>281</v>
      </c>
      <c r="D92" s="2" t="str">
        <f>HYPERLINK("[\\192.168.10.16\St1Share(NAS)\SKL\DB\GenTables\L5-管理性作業\CollTel.xlsx]DBD!A1", "連結")</f>
        <v>連結</v>
      </c>
      <c r="E92" s="1" t="s">
        <v>282</v>
      </c>
    </row>
    <row r="93" spans="1:5" ht="15.6" x14ac:dyDescent="0.3">
      <c r="A93" s="1" t="s">
        <v>261</v>
      </c>
      <c r="B93" s="1" t="s">
        <v>283</v>
      </c>
      <c r="C93" s="1" t="s">
        <v>284</v>
      </c>
      <c r="D93" s="2" t="str">
        <f>HYPERLINK("[\\192.168.10.16\St1Share(NAS)\SKL\DB\GenTables\L5-管理性作業\HlAreaData.xlsx]DBD!A1", "連結")</f>
        <v>連結</v>
      </c>
      <c r="E93" s="1" t="s">
        <v>285</v>
      </c>
    </row>
    <row r="94" spans="1:5" ht="15.6" x14ac:dyDescent="0.3">
      <c r="A94" s="1" t="s">
        <v>261</v>
      </c>
      <c r="B94" s="1" t="s">
        <v>286</v>
      </c>
      <c r="C94" s="1" t="s">
        <v>287</v>
      </c>
      <c r="D94" s="2" t="str">
        <f>HYPERLINK("[\\192.168.10.16\St1Share(NAS)\SKL\DB\GenTables\L5-管理性作業\HlAreaLnYg6Pt.xlsx]DBD!A1", "連結")</f>
        <v>連結</v>
      </c>
      <c r="E94" s="1" t="s">
        <v>288</v>
      </c>
    </row>
    <row r="95" spans="1:5" ht="15.6" x14ac:dyDescent="0.3">
      <c r="A95" s="1" t="s">
        <v>261</v>
      </c>
      <c r="B95" s="1" t="s">
        <v>289</v>
      </c>
      <c r="C95" s="1" t="s">
        <v>290</v>
      </c>
      <c r="D95" s="2" t="str">
        <f>HYPERLINK("[\\192.168.10.16\St1Share(NAS)\SKL\DB\GenTables\L5-管理性作業\HlCusData.xlsx]DBD!A1", "連結")</f>
        <v>連結</v>
      </c>
      <c r="E95" s="1" t="s">
        <v>291</v>
      </c>
    </row>
    <row r="96" spans="1:5" ht="15.6" x14ac:dyDescent="0.3">
      <c r="A96" s="1" t="s">
        <v>261</v>
      </c>
      <c r="B96" s="1" t="s">
        <v>292</v>
      </c>
      <c r="C96" s="1" t="s">
        <v>293</v>
      </c>
      <c r="D96" s="2" t="str">
        <f>HYPERLINK("[\\192.168.10.16\St1Share(NAS)\SKL\DB\GenTables\L5-管理性作業\HlEmpLnYg5Pt.xlsx]DBD!A1", "連結")</f>
        <v>連結</v>
      </c>
      <c r="E96" s="1" t="s">
        <v>294</v>
      </c>
    </row>
    <row r="97" spans="1:5" ht="15.6" x14ac:dyDescent="0.3">
      <c r="A97" s="1" t="s">
        <v>261</v>
      </c>
      <c r="B97" s="1" t="s">
        <v>295</v>
      </c>
      <c r="C97" s="1" t="s">
        <v>296</v>
      </c>
      <c r="D97" s="2" t="str">
        <f>HYPERLINK("[\\192.168.10.16\St1Share(NAS)\SKL\DB\GenTables\L5-管理性作業\HlThreeDetail.xlsx]DBD!A1", "連結")</f>
        <v>連結</v>
      </c>
      <c r="E97" s="1" t="s">
        <v>297</v>
      </c>
    </row>
    <row r="98" spans="1:5" ht="15.6" x14ac:dyDescent="0.3">
      <c r="A98" s="1" t="s">
        <v>261</v>
      </c>
      <c r="B98" s="1" t="s">
        <v>298</v>
      </c>
      <c r="C98" s="1" t="s">
        <v>299</v>
      </c>
      <c r="D98" s="2" t="str">
        <f>HYPERLINK("[\\192.168.10.16\St1Share(NAS)\SKL\DB\GenTables\L5-管理性作業\HlThreeLaqhcp.xlsx]DBD!A1", "連結")</f>
        <v>連結</v>
      </c>
      <c r="E98" s="1" t="s">
        <v>300</v>
      </c>
    </row>
    <row r="99" spans="1:5" ht="15.6" x14ac:dyDescent="0.3">
      <c r="A99" s="1" t="s">
        <v>261</v>
      </c>
      <c r="B99" s="1" t="s">
        <v>301</v>
      </c>
      <c r="C99" s="1" t="s">
        <v>302</v>
      </c>
      <c r="D99" s="2" t="str">
        <f>HYPERLINK("[\\192.168.10.16\St1Share(NAS)\SKL\DB\GenTables\L5-管理性作業\InnDocRecord.xlsx]DBD!A1", "連結")</f>
        <v>連結</v>
      </c>
      <c r="E99" s="1" t="s">
        <v>303</v>
      </c>
    </row>
    <row r="100" spans="1:5" ht="15.6" x14ac:dyDescent="0.3">
      <c r="A100" s="1" t="s">
        <v>261</v>
      </c>
      <c r="B100" s="1" t="s">
        <v>304</v>
      </c>
      <c r="C100" s="1" t="s">
        <v>305</v>
      </c>
      <c r="D100" s="2" t="str">
        <f>HYPERLINK("[\\192.168.10.16\St1Share(NAS)\SKL\DB\GenTables\L5-管理性作業\InnFundApl.xlsx]DBD!A1", "連結")</f>
        <v>連結</v>
      </c>
      <c r="E100" s="1" t="s">
        <v>306</v>
      </c>
    </row>
    <row r="101" spans="1:5" ht="15.6" x14ac:dyDescent="0.3">
      <c r="A101" s="1" t="s">
        <v>261</v>
      </c>
      <c r="B101" s="1" t="s">
        <v>307</v>
      </c>
      <c r="C101" s="1" t="s">
        <v>308</v>
      </c>
      <c r="D101" s="2" t="str">
        <f>HYPERLINK("[\\192.168.10.16\St1Share(NAS)\SKL\DB\GenTables\L5-管理性作業\InnLoanMeeting.xlsx]DBD!A1", "連結")</f>
        <v>連結</v>
      </c>
      <c r="E101" s="1" t="s">
        <v>309</v>
      </c>
    </row>
    <row r="102" spans="1:5" ht="15.6" x14ac:dyDescent="0.3">
      <c r="A102" s="1" t="s">
        <v>261</v>
      </c>
      <c r="B102" s="1" t="s">
        <v>310</v>
      </c>
      <c r="C102" s="1" t="s">
        <v>311</v>
      </c>
      <c r="D102" s="2" t="str">
        <f>HYPERLINK("[\\192.168.10.16\St1Share(NAS)\SKL\DB\GenTables\L5-管理性作業\InnReCheck.xlsx]DBD!A1", "連結")</f>
        <v>連結</v>
      </c>
      <c r="E102" s="1" t="s">
        <v>312</v>
      </c>
    </row>
    <row r="103" spans="1:5" ht="15.6" x14ac:dyDescent="0.3">
      <c r="A103" s="1" t="s">
        <v>261</v>
      </c>
      <c r="B103" s="1" t="s">
        <v>313</v>
      </c>
      <c r="C103" s="1" t="s">
        <v>314</v>
      </c>
      <c r="D103" s="2" t="str">
        <f>HYPERLINK("[\\192.168.10.16\St1Share(NAS)\SKL\DB\GenTables\L5-管理性作業\JcicAtomDetail.xlsx]DBD!A1", "連結")</f>
        <v>連結</v>
      </c>
      <c r="E103" s="1" t="s">
        <v>315</v>
      </c>
    </row>
    <row r="104" spans="1:5" ht="15.6" x14ac:dyDescent="0.3">
      <c r="A104" s="1" t="s">
        <v>261</v>
      </c>
      <c r="B104" s="1" t="s">
        <v>316</v>
      </c>
      <c r="C104" s="1" t="s">
        <v>317</v>
      </c>
      <c r="D104" s="2" t="str">
        <f>HYPERLINK("[\\192.168.10.16\St1Share(NAS)\SKL\DB\GenTables\L5-管理性作業\JcicAtomMain.xlsx]DBD!A1", "連結")</f>
        <v>連結</v>
      </c>
      <c r="E104" s="1" t="s">
        <v>318</v>
      </c>
    </row>
    <row r="105" spans="1:5" ht="15.6" x14ac:dyDescent="0.3">
      <c r="A105" s="1" t="s">
        <v>261</v>
      </c>
      <c r="B105" s="1" t="s">
        <v>319</v>
      </c>
      <c r="C105" s="1" t="s">
        <v>320</v>
      </c>
      <c r="D105" s="2" t="str">
        <f>HYPERLINK("[\\192.168.10.16\St1Share(NAS)\SKL\DB\GenTables\L5-管理性作業\NegAppr.xlsx]DBD!A1", "連結")</f>
        <v>連結</v>
      </c>
      <c r="E105" s="1" t="s">
        <v>321</v>
      </c>
    </row>
    <row r="106" spans="1:5" ht="15.6" x14ac:dyDescent="0.3">
      <c r="A106" s="1" t="s">
        <v>261</v>
      </c>
      <c r="B106" s="1" t="s">
        <v>322</v>
      </c>
      <c r="C106" s="1" t="s">
        <v>323</v>
      </c>
      <c r="D106" s="2" t="str">
        <f>HYPERLINK("[\\192.168.10.16\St1Share(NAS)\SKL\DB\GenTables\L5-管理性作業\NegAppr01.xlsx]DBD!A1", "連結")</f>
        <v>連結</v>
      </c>
      <c r="E106" s="1" t="s">
        <v>324</v>
      </c>
    </row>
    <row r="107" spans="1:5" ht="15.6" x14ac:dyDescent="0.3">
      <c r="A107" s="1" t="s">
        <v>261</v>
      </c>
      <c r="B107" s="1" t="s">
        <v>325</v>
      </c>
      <c r="C107" s="1" t="s">
        <v>326</v>
      </c>
      <c r="D107" s="2" t="str">
        <f>HYPERLINK("[\\192.168.10.16\St1Share(NAS)\SKL\DB\GenTables\L5-管理性作業\NegAppr02.xlsx]DBD!A1", "連結")</f>
        <v>連結</v>
      </c>
      <c r="E107" s="1" t="s">
        <v>327</v>
      </c>
    </row>
    <row r="108" spans="1:5" ht="15.6" x14ac:dyDescent="0.3">
      <c r="A108" s="1" t="s">
        <v>261</v>
      </c>
      <c r="B108" s="1" t="s">
        <v>328</v>
      </c>
      <c r="C108" s="1" t="s">
        <v>329</v>
      </c>
      <c r="D108" s="2" t="str">
        <f>HYPERLINK("[\\192.168.10.16\St1Share(NAS)\SKL\DB\GenTables\L5-管理性作業\NegFinAcct.xlsx]DBD!A1", "連結")</f>
        <v>連結</v>
      </c>
      <c r="E108" s="1" t="s">
        <v>330</v>
      </c>
    </row>
    <row r="109" spans="1:5" ht="15.6" x14ac:dyDescent="0.3">
      <c r="A109" s="1" t="s">
        <v>261</v>
      </c>
      <c r="B109" s="1" t="s">
        <v>331</v>
      </c>
      <c r="C109" s="1" t="s">
        <v>332</v>
      </c>
      <c r="D109" s="2" t="str">
        <f>HYPERLINK("[\\192.168.10.16\St1Share(NAS)\SKL\DB\GenTables\L5-管理性作業\NegFinShare.xlsx]DBD!A1", "連結")</f>
        <v>連結</v>
      </c>
      <c r="E109" s="1" t="s">
        <v>333</v>
      </c>
    </row>
    <row r="110" spans="1:5" ht="15.6" x14ac:dyDescent="0.3">
      <c r="A110" s="1" t="s">
        <v>261</v>
      </c>
      <c r="B110" s="1" t="s">
        <v>334</v>
      </c>
      <c r="C110" s="1" t="s">
        <v>335</v>
      </c>
      <c r="D110" s="2" t="str">
        <f>HYPERLINK("[\\192.168.10.16\St1Share(NAS)\SKL\DB\GenTables\L5-管理性作業\NegFinShareLog.xlsx]DBD!A1", "連結")</f>
        <v>連結</v>
      </c>
      <c r="E110" s="1" t="s">
        <v>336</v>
      </c>
    </row>
    <row r="111" spans="1:5" ht="15.6" x14ac:dyDescent="0.3">
      <c r="A111" s="1" t="s">
        <v>261</v>
      </c>
      <c r="B111" s="1" t="s">
        <v>337</v>
      </c>
      <c r="C111" s="1" t="s">
        <v>338</v>
      </c>
      <c r="D111" s="2" t="str">
        <f>HYPERLINK("[\\192.168.10.16\St1Share(NAS)\SKL\DB\GenTables\L5-管理性作業\NegMain.xlsx]DBD!A1", "連結")</f>
        <v>連結</v>
      </c>
      <c r="E111" s="1" t="s">
        <v>339</v>
      </c>
    </row>
    <row r="112" spans="1:5" ht="15.6" x14ac:dyDescent="0.3">
      <c r="A112" s="1" t="s">
        <v>261</v>
      </c>
      <c r="B112" s="1" t="s">
        <v>340</v>
      </c>
      <c r="C112" s="1" t="s">
        <v>341</v>
      </c>
      <c r="D112" s="2" t="str">
        <f>HYPERLINK("[\\192.168.10.16\St1Share(NAS)\SKL\DB\GenTables\L5-管理性作業\NegQueryCust.xlsx]DBD!A1", "連結")</f>
        <v>連結</v>
      </c>
      <c r="E112" s="1" t="s">
        <v>342</v>
      </c>
    </row>
    <row r="113" spans="1:5" ht="15.6" x14ac:dyDescent="0.3">
      <c r="A113" s="1" t="s">
        <v>261</v>
      </c>
      <c r="B113" s="1" t="s">
        <v>343</v>
      </c>
      <c r="C113" s="1" t="s">
        <v>344</v>
      </c>
      <c r="D113" s="2" t="str">
        <f>HYPERLINK("[\\192.168.10.16\St1Share(NAS)\SKL\DB\GenTables\L5-管理性作業\NegTrans.xlsx]DBD!A1", "連結")</f>
        <v>連結</v>
      </c>
      <c r="E113" s="1" t="s">
        <v>345</v>
      </c>
    </row>
    <row r="114" spans="1:5" ht="15.6" x14ac:dyDescent="0.3">
      <c r="A114" s="1" t="s">
        <v>261</v>
      </c>
      <c r="B114" s="1" t="s">
        <v>346</v>
      </c>
      <c r="C114" s="1" t="s">
        <v>347</v>
      </c>
      <c r="D114" s="2" t="str">
        <f>HYPERLINK("[\\192.168.10.16\St1Share(NAS)\SKL\DB\GenTables\L5-管理性作業\PfBsDetail.xlsx]DBD!A1", "連結")</f>
        <v>連結</v>
      </c>
      <c r="E114" s="1" t="s">
        <v>348</v>
      </c>
    </row>
    <row r="115" spans="1:5" ht="15.6" x14ac:dyDescent="0.3">
      <c r="A115" s="1" t="s">
        <v>261</v>
      </c>
      <c r="B115" s="1" t="s">
        <v>349</v>
      </c>
      <c r="C115" s="1" t="s">
        <v>350</v>
      </c>
      <c r="D115" s="2" t="str">
        <f>HYPERLINK("[\\192.168.10.16\St1Share(NAS)\SKL\DB\GenTables\L5-管理性作業\PfBsOfficer.xlsx]DBD!A1", "連結")</f>
        <v>連結</v>
      </c>
      <c r="E115" s="1" t="s">
        <v>351</v>
      </c>
    </row>
    <row r="116" spans="1:5" ht="15.6" x14ac:dyDescent="0.3">
      <c r="A116" s="1" t="s">
        <v>261</v>
      </c>
      <c r="B116" s="1" t="s">
        <v>352</v>
      </c>
      <c r="C116" s="1" t="s">
        <v>353</v>
      </c>
      <c r="D116" s="2" t="str">
        <f>HYPERLINK("[\\192.168.10.16\St1Share(NAS)\SKL\DB\GenTables\L5-管理性作業\PfCoOfficer.xlsx]DBD!A1", "連結")</f>
        <v>連結</v>
      </c>
      <c r="E116" s="1" t="s">
        <v>354</v>
      </c>
    </row>
    <row r="117" spans="1:5" ht="15.6" x14ac:dyDescent="0.3">
      <c r="A117" s="1" t="s">
        <v>261</v>
      </c>
      <c r="B117" s="1" t="s">
        <v>355</v>
      </c>
      <c r="C117" s="1" t="s">
        <v>356</v>
      </c>
      <c r="D117" s="2" t="str">
        <f>HYPERLINK("[\\192.168.10.16\St1Share(NAS)\SKL\DB\GenTables\L5-管理性作業\PfCoOfficerLog.xlsx]DBD!A1", "連結")</f>
        <v>連結</v>
      </c>
      <c r="E117" s="1" t="s">
        <v>357</v>
      </c>
    </row>
    <row r="118" spans="1:5" ht="15.6" x14ac:dyDescent="0.3">
      <c r="A118" s="1" t="s">
        <v>261</v>
      </c>
      <c r="B118" s="1" t="s">
        <v>358</v>
      </c>
      <c r="C118" s="1" t="s">
        <v>359</v>
      </c>
      <c r="D118" s="2" t="str">
        <f>HYPERLINK("[\\192.168.10.16\St1Share(NAS)\SKL\DB\GenTables\L5-管理性作業\PfDeparment.xlsx]DBD!A1", "連結")</f>
        <v>連結</v>
      </c>
      <c r="E118" s="1" t="s">
        <v>360</v>
      </c>
    </row>
    <row r="119" spans="1:5" ht="15.6" x14ac:dyDescent="0.3">
      <c r="A119" s="1" t="s">
        <v>261</v>
      </c>
      <c r="B119" s="1" t="s">
        <v>361</v>
      </c>
      <c r="C119" s="1" t="s">
        <v>362</v>
      </c>
      <c r="D119" s="2" t="str">
        <f>HYPERLINK("[\\192.168.10.16\St1Share(NAS)\SKL\DB\GenTables\L5-管理性作業\PfDetail.xlsx]DBD!A1", "連結")</f>
        <v>連結</v>
      </c>
      <c r="E119" s="1" t="s">
        <v>363</v>
      </c>
    </row>
    <row r="120" spans="1:5" ht="15.6" x14ac:dyDescent="0.3">
      <c r="A120" s="1" t="s">
        <v>261</v>
      </c>
      <c r="B120" s="1" t="s">
        <v>364</v>
      </c>
      <c r="C120" s="1" t="s">
        <v>365</v>
      </c>
      <c r="D120" s="2" t="str">
        <f>HYPERLINK("[\\192.168.10.16\St1Share(NAS)\SKL\DB\GenTables\L5-管理性作業\PfInsCheck.xlsx]DBD!A1", "連結")</f>
        <v>連結</v>
      </c>
      <c r="E120" s="1" t="s">
        <v>366</v>
      </c>
    </row>
    <row r="121" spans="1:5" ht="15.6" x14ac:dyDescent="0.3">
      <c r="A121" s="1" t="s">
        <v>261</v>
      </c>
      <c r="B121" s="1" t="s">
        <v>367</v>
      </c>
      <c r="C121" s="1" t="s">
        <v>368</v>
      </c>
      <c r="D121" s="2" t="str">
        <f>HYPERLINK("[\\192.168.10.16\St1Share(NAS)\SKL\DB\GenTables\L5-管理性作業\PfItDetail.xlsx]DBD!A1", "連結")</f>
        <v>連結</v>
      </c>
      <c r="E121" s="1" t="s">
        <v>369</v>
      </c>
    </row>
    <row r="122" spans="1:5" ht="15.6" x14ac:dyDescent="0.3">
      <c r="A122" s="1" t="s">
        <v>261</v>
      </c>
      <c r="B122" s="1" t="s">
        <v>370</v>
      </c>
      <c r="C122" s="1" t="s">
        <v>371</v>
      </c>
      <c r="D122" s="2" t="str">
        <f>HYPERLINK("[\\192.168.10.16\St1Share(NAS)\SKL\DB\GenTables\L5-管理性作業\PfReward.xlsx]DBD!A1", "連結")</f>
        <v>連結</v>
      </c>
      <c r="E122" s="1" t="s">
        <v>372</v>
      </c>
    </row>
    <row r="123" spans="1:5" ht="15.6" x14ac:dyDescent="0.3">
      <c r="A123" s="1" t="s">
        <v>261</v>
      </c>
      <c r="B123" s="1" t="s">
        <v>373</v>
      </c>
      <c r="C123" s="1" t="s">
        <v>374</v>
      </c>
      <c r="D123" s="2" t="str">
        <f>HYPERLINK("[\\192.168.10.16\St1Share(NAS)\SKL\DB\GenTables\L5-管理性作業\PfRewardMedia.xlsx]DBD!A1", "連結")</f>
        <v>連結</v>
      </c>
      <c r="E123" s="1" t="s">
        <v>375</v>
      </c>
    </row>
    <row r="124" spans="1:5" ht="15.6" x14ac:dyDescent="0.3">
      <c r="A124" s="1" t="s">
        <v>261</v>
      </c>
      <c r="B124" s="1" t="s">
        <v>376</v>
      </c>
      <c r="C124" s="1" t="s">
        <v>377</v>
      </c>
      <c r="D124" s="2" t="str">
        <f>HYPERLINK("[\\192.168.10.16\St1Share(NAS)\SKL\DB\GenTables\L5-管理性作業\PfSpecParms.xlsx]DBD!A1", "連結")</f>
        <v>連結</v>
      </c>
      <c r="E124" s="1" t="s">
        <v>378</v>
      </c>
    </row>
    <row r="125" spans="1:5" ht="15.6" x14ac:dyDescent="0.3">
      <c r="A125" s="1" t="s">
        <v>379</v>
      </c>
      <c r="B125" s="1" t="s">
        <v>380</v>
      </c>
      <c r="C125" s="1" t="s">
        <v>381</v>
      </c>
      <c r="D125" s="2" t="str">
        <f>HYPERLINK("[\\192.168.10.16\St1Share(NAS)\SKL\DB\GenTables\L6-共同作業\AcAcctCheck.xlsx]DBD!A1", "連結")</f>
        <v>連結</v>
      </c>
      <c r="E125" s="1" t="s">
        <v>382</v>
      </c>
    </row>
    <row r="126" spans="1:5" ht="15.6" x14ac:dyDescent="0.3">
      <c r="A126" s="1" t="s">
        <v>379</v>
      </c>
      <c r="B126" s="1" t="s">
        <v>383</v>
      </c>
      <c r="C126" s="1" t="s">
        <v>384</v>
      </c>
      <c r="D126" s="2" t="str">
        <f>HYPERLINK("[\\192.168.10.16\St1Share(NAS)\SKL\DB\GenTables\L6-共同作業\AcAcctCheckDetail.xlsx]DBD!A1", "連結")</f>
        <v>連結</v>
      </c>
      <c r="E126" s="1" t="s">
        <v>385</v>
      </c>
    </row>
    <row r="127" spans="1:5" ht="15.6" x14ac:dyDescent="0.3">
      <c r="A127" s="1" t="s">
        <v>379</v>
      </c>
      <c r="B127" s="1" t="s">
        <v>386</v>
      </c>
      <c r="C127" s="1" t="s">
        <v>387</v>
      </c>
      <c r="D127" s="2" t="str">
        <f>HYPERLINK("[\\192.168.10.16\St1Share(NAS)\SKL\DB\GenTables\L6-共同作業\AcCheque.xlsx]DBD!A1", "連結")</f>
        <v>連結</v>
      </c>
      <c r="E127" s="1" t="s">
        <v>388</v>
      </c>
    </row>
    <row r="128" spans="1:5" ht="15.6" x14ac:dyDescent="0.3">
      <c r="A128" s="1" t="s">
        <v>379</v>
      </c>
      <c r="B128" s="1" t="s">
        <v>389</v>
      </c>
      <c r="C128" s="1" t="s">
        <v>390</v>
      </c>
      <c r="D128" s="2" t="str">
        <f>HYPERLINK("[\\192.168.10.16\St1Share(NAS)\SKL\DB\GenTables\L6-共同作業\AcClose.xlsx]DBD!A1", "連結")</f>
        <v>連結</v>
      </c>
      <c r="E128" s="1" t="s">
        <v>391</v>
      </c>
    </row>
    <row r="129" spans="1:5" ht="15.6" x14ac:dyDescent="0.3">
      <c r="A129" s="1" t="s">
        <v>379</v>
      </c>
      <c r="B129" s="1" t="s">
        <v>392</v>
      </c>
      <c r="C129" s="1" t="s">
        <v>393</v>
      </c>
      <c r="D129" s="2" t="str">
        <f>HYPERLINK("[\\192.168.10.16\St1Share(NAS)\SKL\DB\GenTables\L6-共同作業\AcDetail.xlsx]DBD!A1", "連結")</f>
        <v>連結</v>
      </c>
      <c r="E129" s="1" t="s">
        <v>394</v>
      </c>
    </row>
    <row r="130" spans="1:5" ht="15.6" x14ac:dyDescent="0.3">
      <c r="A130" s="1" t="s">
        <v>379</v>
      </c>
      <c r="B130" s="1" t="s">
        <v>395</v>
      </c>
      <c r="C130" s="1" t="s">
        <v>396</v>
      </c>
      <c r="D130" s="2" t="str">
        <f>HYPERLINK("[\\192.168.10.16\St1Share(NAS)\SKL\DB\GenTables\L6-共同作業\AcLoanInt.xlsx]DBD!A1", "連結")</f>
        <v>連結</v>
      </c>
      <c r="E130" s="1" t="s">
        <v>397</v>
      </c>
    </row>
    <row r="131" spans="1:5" ht="15.6" x14ac:dyDescent="0.3">
      <c r="A131" s="1" t="s">
        <v>379</v>
      </c>
      <c r="B131" s="1" t="s">
        <v>398</v>
      </c>
      <c r="C131" s="1" t="s">
        <v>399</v>
      </c>
      <c r="D131" s="2" t="str">
        <f>HYPERLINK("[\\192.168.10.16\St1Share(NAS)\SKL\DB\GenTables\L6-共同作業\AcLoanRenew.xlsx]DBD!A1", "連結")</f>
        <v>連結</v>
      </c>
      <c r="E131" s="1" t="s">
        <v>400</v>
      </c>
    </row>
    <row r="132" spans="1:5" ht="15.6" x14ac:dyDescent="0.3">
      <c r="A132" s="1" t="s">
        <v>379</v>
      </c>
      <c r="B132" s="1" t="s">
        <v>401</v>
      </c>
      <c r="C132" s="1" t="s">
        <v>402</v>
      </c>
      <c r="D132" s="2" t="str">
        <f>HYPERLINK("[\\192.168.10.16\St1Share(NAS)\SKL\DB\GenTables\L6-共同作業\AcMain.xlsx]DBD!A1", "連結")</f>
        <v>連結</v>
      </c>
      <c r="E132" s="1" t="s">
        <v>403</v>
      </c>
    </row>
    <row r="133" spans="1:5" ht="15.6" x14ac:dyDescent="0.3">
      <c r="A133" s="1" t="s">
        <v>379</v>
      </c>
      <c r="B133" s="1" t="s">
        <v>404</v>
      </c>
      <c r="C133" s="1" t="s">
        <v>405</v>
      </c>
      <c r="D133" s="2" t="str">
        <f>HYPERLINK("[\\192.168.10.16\St1Share(NAS)\SKL\DB\GenTables\L6-共同作業\AcReceivable.xlsx]DBD!A1", "連結")</f>
        <v>連結</v>
      </c>
      <c r="E133" s="1" t="s">
        <v>406</v>
      </c>
    </row>
    <row r="134" spans="1:5" ht="15.6" x14ac:dyDescent="0.3">
      <c r="A134" s="1" t="s">
        <v>379</v>
      </c>
      <c r="B134" s="1" t="s">
        <v>407</v>
      </c>
      <c r="C134" s="1" t="s">
        <v>408</v>
      </c>
      <c r="D134" s="2" t="str">
        <f>HYPERLINK("[\\192.168.10.16\St1Share(NAS)\SKL\DB\GenTables\L6-共同作業\CdAcBook.xlsx]DBD!A1", "連結")</f>
        <v>連結</v>
      </c>
      <c r="E134" s="1" t="s">
        <v>409</v>
      </c>
    </row>
    <row r="135" spans="1:5" ht="15.6" x14ac:dyDescent="0.3">
      <c r="A135" s="1" t="s">
        <v>379</v>
      </c>
      <c r="B135" s="1" t="s">
        <v>410</v>
      </c>
      <c r="C135" s="1" t="s">
        <v>411</v>
      </c>
      <c r="D135" s="2" t="str">
        <f>HYPERLINK("[\\192.168.10.16\St1Share(NAS)\SKL\DB\GenTables\L6-共同作業\CdAcCode.xlsx]DBD!A1", "連結")</f>
        <v>連結</v>
      </c>
      <c r="E135" s="1" t="s">
        <v>412</v>
      </c>
    </row>
    <row r="136" spans="1:5" ht="15.6" x14ac:dyDescent="0.3">
      <c r="A136" s="1" t="s">
        <v>379</v>
      </c>
      <c r="B136" s="1" t="s">
        <v>413</v>
      </c>
      <c r="C136" s="1" t="s">
        <v>414</v>
      </c>
      <c r="D136" s="2" t="str">
        <f>HYPERLINK("[\\192.168.10.16\St1Share(NAS)\SKL\DB\GenTables\L6-共同作業\CdAoDept.xlsx]DBD!A1", "連結")</f>
        <v>連結</v>
      </c>
      <c r="E136" s="1" t="s">
        <v>415</v>
      </c>
    </row>
    <row r="137" spans="1:5" ht="15.6" x14ac:dyDescent="0.3">
      <c r="A137" s="1" t="s">
        <v>379</v>
      </c>
      <c r="B137" s="1" t="s">
        <v>416</v>
      </c>
      <c r="C137" s="1" t="s">
        <v>417</v>
      </c>
      <c r="D137" s="2" t="str">
        <f>HYPERLINK("[\\192.168.10.16\St1Share(NAS)\SKL\DB\GenTables\L6-共同作業\CdAppraisalCompany.xlsx]DBD!A1", "連結")</f>
        <v>連結</v>
      </c>
      <c r="E137" s="1" t="s">
        <v>418</v>
      </c>
    </row>
    <row r="138" spans="1:5" ht="15.6" x14ac:dyDescent="0.3">
      <c r="A138" s="1" t="s">
        <v>379</v>
      </c>
      <c r="B138" s="1" t="s">
        <v>419</v>
      </c>
      <c r="C138" s="1" t="s">
        <v>420</v>
      </c>
      <c r="D138" s="2" t="str">
        <f>HYPERLINK("[\\192.168.10.16\St1Share(NAS)\SKL\DB\GenTables\L6-共同作業\CdAppraiser.xlsx]DBD!A1", "連結")</f>
        <v>連結</v>
      </c>
      <c r="E138" s="1" t="s">
        <v>421</v>
      </c>
    </row>
    <row r="139" spans="1:5" ht="15.6" x14ac:dyDescent="0.3">
      <c r="A139" s="1" t="s">
        <v>379</v>
      </c>
      <c r="B139" s="1" t="s">
        <v>422</v>
      </c>
      <c r="C139" s="1" t="s">
        <v>423</v>
      </c>
      <c r="D139" s="2" t="str">
        <f>HYPERLINK("[\\192.168.10.16\St1Share(NAS)\SKL\DB\GenTables\L6-共同作業\CdApproveLevel.xlsx]DBD!A1", "連結")</f>
        <v>連結</v>
      </c>
      <c r="E139" s="1" t="s">
        <v>424</v>
      </c>
    </row>
    <row r="140" spans="1:5" ht="15.6" x14ac:dyDescent="0.3">
      <c r="A140" s="1" t="s">
        <v>379</v>
      </c>
      <c r="B140" s="1" t="s">
        <v>425</v>
      </c>
      <c r="C140" s="1" t="s">
        <v>426</v>
      </c>
      <c r="D140" s="2" t="str">
        <f>HYPERLINK("[\\192.168.10.16\St1Share(NAS)\SKL\DB\GenTables\L6-共同作業\CdArea.xlsx]DBD!A1", "連結")</f>
        <v>連結</v>
      </c>
      <c r="E140" s="1" t="s">
        <v>427</v>
      </c>
    </row>
    <row r="141" spans="1:5" ht="15.6" x14ac:dyDescent="0.3">
      <c r="A141" s="1" t="s">
        <v>379</v>
      </c>
      <c r="B141" s="1" t="s">
        <v>428</v>
      </c>
      <c r="C141" s="1" t="s">
        <v>429</v>
      </c>
      <c r="D141" s="2" t="str">
        <f>HYPERLINK("[\\192.168.10.16\St1Share(NAS)\SKL\DB\GenTables\L6-共同作業\CdBank.xlsx]DBD!A1", "連結")</f>
        <v>連結</v>
      </c>
      <c r="E141" s="1" t="s">
        <v>430</v>
      </c>
    </row>
    <row r="142" spans="1:5" ht="15.6" x14ac:dyDescent="0.3">
      <c r="A142" s="1" t="s">
        <v>379</v>
      </c>
      <c r="B142" s="1" t="s">
        <v>431</v>
      </c>
      <c r="C142" s="1" t="s">
        <v>432</v>
      </c>
      <c r="D142" s="2" t="str">
        <f>HYPERLINK("[\\192.168.10.16\St1Share(NAS)\SKL\DB\GenTables\L6-共同作業\CdBaseRate.xlsx]DBD!A1", "連結")</f>
        <v>連結</v>
      </c>
      <c r="E142" s="1" t="s">
        <v>433</v>
      </c>
    </row>
    <row r="143" spans="1:5" ht="15.6" x14ac:dyDescent="0.3">
      <c r="A143" s="1" t="s">
        <v>379</v>
      </c>
      <c r="B143" s="1" t="s">
        <v>434</v>
      </c>
      <c r="C143" s="1" t="s">
        <v>435</v>
      </c>
      <c r="D143" s="2" t="str">
        <f>HYPERLINK("[\\192.168.10.16\St1Share(NAS)\SKL\DB\GenTables\L6-共同作業\CdBcm.xlsx]DBD!A1", "連結")</f>
        <v>連結</v>
      </c>
      <c r="E143" s="1" t="s">
        <v>436</v>
      </c>
    </row>
    <row r="144" spans="1:5" ht="15.6" x14ac:dyDescent="0.3">
      <c r="A144" s="1" t="s">
        <v>379</v>
      </c>
      <c r="B144" s="1" t="s">
        <v>437</v>
      </c>
      <c r="C144" s="1" t="s">
        <v>438</v>
      </c>
      <c r="D144" s="2" t="str">
        <f>HYPERLINK("[\\192.168.10.16\St1Share(NAS)\SKL\DB\GenTables\L6-共同作業\CdBonus.xlsx]DBD!A1", "連結")</f>
        <v>連結</v>
      </c>
      <c r="E144" s="1" t="s">
        <v>439</v>
      </c>
    </row>
    <row r="145" spans="1:5" ht="15.6" x14ac:dyDescent="0.3">
      <c r="A145" s="1" t="s">
        <v>379</v>
      </c>
      <c r="B145" s="1" t="s">
        <v>440</v>
      </c>
      <c r="C145" s="1" t="s">
        <v>441</v>
      </c>
      <c r="D145" s="2" t="str">
        <f>HYPERLINK("[\\192.168.10.16\St1Share(NAS)\SKL\DB\GenTables\L6-共同作業\CdBonusCo.xlsx]DBD!A1", "連結")</f>
        <v>連結</v>
      </c>
      <c r="E145" s="1" t="s">
        <v>442</v>
      </c>
    </row>
    <row r="146" spans="1:5" ht="15.6" x14ac:dyDescent="0.3">
      <c r="A146" s="1" t="s">
        <v>379</v>
      </c>
      <c r="B146" s="1" t="s">
        <v>443</v>
      </c>
      <c r="C146" s="1" t="s">
        <v>444</v>
      </c>
      <c r="D146" s="2" t="str">
        <f>HYPERLINK("[\\192.168.10.16\St1Share(NAS)\SKL\DB\GenTables\L6-共同作業\CdBranch.xlsx]DBD!A1", "連結")</f>
        <v>連結</v>
      </c>
      <c r="E146" s="1" t="s">
        <v>445</v>
      </c>
    </row>
    <row r="147" spans="1:5" ht="15.6" x14ac:dyDescent="0.3">
      <c r="A147" s="1" t="s">
        <v>379</v>
      </c>
      <c r="B147" s="1" t="s">
        <v>446</v>
      </c>
      <c r="C147" s="1" t="s">
        <v>447</v>
      </c>
      <c r="D147" s="2" t="str">
        <f>HYPERLINK("[\\192.168.10.16\St1Share(NAS)\SKL\DB\GenTables\L6-共同作業\CdBranchGroup.xlsx]DBD!A1", "連結")</f>
        <v>連結</v>
      </c>
      <c r="E147" s="1" t="s">
        <v>448</v>
      </c>
    </row>
    <row r="148" spans="1:5" ht="15.6" x14ac:dyDescent="0.3">
      <c r="A148" s="1" t="s">
        <v>379</v>
      </c>
      <c r="B148" s="1" t="s">
        <v>449</v>
      </c>
      <c r="C148" s="1" t="s">
        <v>450</v>
      </c>
      <c r="D148" s="2" t="str">
        <f>HYPERLINK("[\\192.168.10.16\St1Share(NAS)\SKL\DB\GenTables\L6-共同作業\CdBudget.xlsx]DBD!A1", "連結")</f>
        <v>連結</v>
      </c>
      <c r="E148" s="1" t="s">
        <v>451</v>
      </c>
    </row>
    <row r="149" spans="1:5" ht="15.6" x14ac:dyDescent="0.3">
      <c r="A149" s="1" t="s">
        <v>379</v>
      </c>
      <c r="B149" s="1" t="s">
        <v>452</v>
      </c>
      <c r="C149" s="1" t="s">
        <v>453</v>
      </c>
      <c r="D149" s="2" t="str">
        <f>HYPERLINK("[\\192.168.10.16\St1Share(NAS)\SKL\DB\GenTables\L6-共同作業\CdCashFlow.xlsx]DBD!A1", "連結")</f>
        <v>連結</v>
      </c>
      <c r="E149" s="1" t="s">
        <v>454</v>
      </c>
    </row>
    <row r="150" spans="1:5" ht="15.6" x14ac:dyDescent="0.3">
      <c r="A150" s="1" t="s">
        <v>379</v>
      </c>
      <c r="B150" s="1" t="s">
        <v>455</v>
      </c>
      <c r="C150" s="1" t="s">
        <v>456</v>
      </c>
      <c r="D150" s="2" t="str">
        <f>HYPERLINK("[\\192.168.10.16\St1Share(NAS)\SKL\DB\GenTables\L6-共同作業\CdCity.xlsx]DBD!A1", "連結")</f>
        <v>連結</v>
      </c>
      <c r="E150" s="1" t="s">
        <v>457</v>
      </c>
    </row>
    <row r="151" spans="1:5" ht="15.6" x14ac:dyDescent="0.3">
      <c r="A151" s="1" t="s">
        <v>379</v>
      </c>
      <c r="B151" s="1" t="s">
        <v>458</v>
      </c>
      <c r="C151" s="1" t="s">
        <v>459</v>
      </c>
      <c r="D151" s="2" t="str">
        <f>HYPERLINK("[\\192.168.10.16\St1Share(NAS)\SKL\DB\GenTables\L6-共同作業\CdCl.xlsx]DBD!A1", "連結")</f>
        <v>連結</v>
      </c>
      <c r="E151" s="1" t="s">
        <v>460</v>
      </c>
    </row>
    <row r="152" spans="1:5" ht="15.6" x14ac:dyDescent="0.3">
      <c r="A152" s="1" t="s">
        <v>379</v>
      </c>
      <c r="B152" s="1" t="s">
        <v>461</v>
      </c>
      <c r="C152" s="1" t="s">
        <v>423</v>
      </c>
      <c r="D152" s="2" t="str">
        <f>HYPERLINK("[\\192.168.10.16\St1Share(NAS)\SKL\DB\GenTables\L6-共同作業\CdCode.xlsx]DBD!A1", "連結")</f>
        <v>連結</v>
      </c>
      <c r="E152" s="1" t="s">
        <v>462</v>
      </c>
    </row>
    <row r="153" spans="1:5" ht="15.6" x14ac:dyDescent="0.3">
      <c r="A153" s="1" t="s">
        <v>379</v>
      </c>
      <c r="B153" s="1" t="s">
        <v>463</v>
      </c>
      <c r="C153" s="1" t="s">
        <v>464</v>
      </c>
      <c r="D153" s="2" t="str">
        <f>HYPERLINK("[\\192.168.10.16\St1Share(NAS)\SKL\DB\GenTables\L6-共同作業\CdEmp.xlsx]DBD!A1", "連結")</f>
        <v>連結</v>
      </c>
      <c r="E153" s="1" t="s">
        <v>465</v>
      </c>
    </row>
    <row r="154" spans="1:5" ht="15.6" x14ac:dyDescent="0.3">
      <c r="A154" s="1" t="s">
        <v>379</v>
      </c>
      <c r="B154" s="1" t="s">
        <v>466</v>
      </c>
      <c r="C154" s="1" t="s">
        <v>467</v>
      </c>
      <c r="D154" s="2" t="str">
        <f>HYPERLINK("[\\192.168.10.16\St1Share(NAS)\SKL\DB\GenTables\L6-共同作業\CdGseq.xlsx]DBD!A1", "連結")</f>
        <v>連結</v>
      </c>
      <c r="E154" s="1" t="s">
        <v>468</v>
      </c>
    </row>
    <row r="155" spans="1:5" ht="15.6" x14ac:dyDescent="0.3">
      <c r="A155" s="1" t="s">
        <v>379</v>
      </c>
      <c r="B155" s="1" t="s">
        <v>469</v>
      </c>
      <c r="C155" s="1" t="s">
        <v>470</v>
      </c>
      <c r="D155" s="2" t="str">
        <f>HYPERLINK("[\\192.168.10.16\St1Share(NAS)\SKL\DB\GenTables\L6-共同作業\CdGuarantor.xlsx]DBD!A1", "連結")</f>
        <v>連結</v>
      </c>
      <c r="E155" s="1" t="s">
        <v>471</v>
      </c>
    </row>
    <row r="156" spans="1:5" ht="15.6" x14ac:dyDescent="0.3">
      <c r="A156" s="1" t="s">
        <v>379</v>
      </c>
      <c r="B156" s="1" t="s">
        <v>472</v>
      </c>
      <c r="C156" s="1" t="s">
        <v>473</v>
      </c>
      <c r="D156" s="2" t="str">
        <f>HYPERLINK("[\\192.168.10.16\St1Share(NAS)\SKL\DB\GenTables\L6-共同作業\CdIndustry.xlsx]DBD!A1", "連結")</f>
        <v>連結</v>
      </c>
      <c r="E156" s="1" t="s">
        <v>474</v>
      </c>
    </row>
    <row r="157" spans="1:5" ht="15.6" x14ac:dyDescent="0.3">
      <c r="A157" s="1" t="s">
        <v>379</v>
      </c>
      <c r="B157" s="1" t="s">
        <v>475</v>
      </c>
      <c r="C157" s="1" t="s">
        <v>476</v>
      </c>
      <c r="D157" s="2" t="str">
        <f>HYPERLINK("[\\192.168.10.16\St1Share(NAS)\SKL\DB\GenTables\L6-共同作業\CdInsurer.xlsx]DBD!A1", "連結")</f>
        <v>連結</v>
      </c>
      <c r="E157" s="1" t="s">
        <v>477</v>
      </c>
    </row>
    <row r="158" spans="1:5" ht="15.6" x14ac:dyDescent="0.3">
      <c r="A158" s="1" t="s">
        <v>379</v>
      </c>
      <c r="B158" s="1" t="s">
        <v>478</v>
      </c>
      <c r="C158" s="1" t="s">
        <v>479</v>
      </c>
      <c r="D158" s="2" t="str">
        <f>HYPERLINK("[\\192.168.10.16\St1Share(NAS)\SKL\DB\GenTables\L6-共同作業\CdLandSection.xlsx]DBD!A1", "連結")</f>
        <v>連結</v>
      </c>
      <c r="E158" s="1" t="s">
        <v>480</v>
      </c>
    </row>
    <row r="159" spans="1:5" ht="15.6" x14ac:dyDescent="0.3">
      <c r="A159" s="1" t="s">
        <v>379</v>
      </c>
      <c r="B159" s="1" t="s">
        <v>481</v>
      </c>
      <c r="C159" s="1" t="s">
        <v>482</v>
      </c>
      <c r="D159" s="2" t="str">
        <f>HYPERLINK("[\\192.168.10.16\St1Share(NAS)\SKL\DB\GenTables\L6-共同作業\CdLoanNotYet.xlsx]DBD!A1", "連結")</f>
        <v>連結</v>
      </c>
      <c r="E159" s="1" t="s">
        <v>483</v>
      </c>
    </row>
    <row r="160" spans="1:5" ht="15.6" x14ac:dyDescent="0.3">
      <c r="A160" s="1" t="s">
        <v>379</v>
      </c>
      <c r="B160" s="1" t="s">
        <v>484</v>
      </c>
      <c r="C160" s="1" t="s">
        <v>485</v>
      </c>
      <c r="D160" s="2" t="str">
        <f>HYPERLINK("[\\192.168.10.16\St1Share(NAS)\SKL\DB\GenTables\L6-共同作業\CdOverdue.xlsx]DBD!A1", "連結")</f>
        <v>連結</v>
      </c>
      <c r="E160" s="1" t="s">
        <v>486</v>
      </c>
    </row>
    <row r="161" spans="1:5" ht="15.6" x14ac:dyDescent="0.3">
      <c r="A161" s="1" t="s">
        <v>379</v>
      </c>
      <c r="B161" s="1" t="s">
        <v>487</v>
      </c>
      <c r="C161" s="1" t="s">
        <v>488</v>
      </c>
      <c r="D161" s="2" t="str">
        <f>HYPERLINK("[\\192.168.10.16\St1Share(NAS)\SKL\DB\GenTables\L6-共同作業\CdPerformance.xlsx]DBD!A1", "連結")</f>
        <v>連結</v>
      </c>
      <c r="E161" s="1" t="s">
        <v>489</v>
      </c>
    </row>
    <row r="162" spans="1:5" ht="15.6" x14ac:dyDescent="0.3">
      <c r="A162" s="1" t="s">
        <v>379</v>
      </c>
      <c r="B162" s="1" t="s">
        <v>490</v>
      </c>
      <c r="C162" s="1" t="s">
        <v>491</v>
      </c>
      <c r="D162" s="2" t="str">
        <f>HYPERLINK("[\\192.168.10.16\St1Share(NAS)\SKL\DB\GenTables\L6-共同作業\CdPfParms.xlsx]DBD!A1", "連結")</f>
        <v>連結</v>
      </c>
      <c r="E162" s="1" t="s">
        <v>492</v>
      </c>
    </row>
    <row r="163" spans="1:5" ht="15.6" x14ac:dyDescent="0.3">
      <c r="A163" s="1" t="s">
        <v>379</v>
      </c>
      <c r="B163" s="1" t="s">
        <v>493</v>
      </c>
      <c r="C163" s="1" t="s">
        <v>494</v>
      </c>
      <c r="D163" s="2" t="str">
        <f>HYPERLINK("[\\192.168.10.16\St1Share(NAS)\SKL\DB\GenTables\L6-共同作業\CdReport.xlsx]DBD!A1", "連結")</f>
        <v>連結</v>
      </c>
      <c r="E163" s="1" t="s">
        <v>495</v>
      </c>
    </row>
    <row r="164" spans="1:5" ht="15.6" x14ac:dyDescent="0.3">
      <c r="A164" s="1" t="s">
        <v>379</v>
      </c>
      <c r="B164" s="1" t="s">
        <v>496</v>
      </c>
      <c r="C164" s="1" t="s">
        <v>497</v>
      </c>
      <c r="D164" s="2" t="str">
        <f>HYPERLINK("[\\192.168.10.16\St1Share(NAS)\SKL\DB\GenTables\L6-共同作業\CdStock.xlsx]DBD!A1", "連結")</f>
        <v>連結</v>
      </c>
      <c r="E164" s="1" t="s">
        <v>498</v>
      </c>
    </row>
    <row r="165" spans="1:5" ht="15.6" x14ac:dyDescent="0.3">
      <c r="A165" s="1" t="s">
        <v>379</v>
      </c>
      <c r="B165" s="1" t="s">
        <v>499</v>
      </c>
      <c r="C165" s="1" t="s">
        <v>500</v>
      </c>
      <c r="D165" s="2" t="str">
        <f>HYPERLINK("[\\192.168.10.16\St1Share(NAS)\SKL\DB\GenTables\L6-共同作業\CdSupv.xlsx]DBD!A1", "連結")</f>
        <v>連結</v>
      </c>
      <c r="E165" s="1" t="s">
        <v>501</v>
      </c>
    </row>
    <row r="166" spans="1:5" ht="15.6" x14ac:dyDescent="0.3">
      <c r="A166" s="1" t="s">
        <v>379</v>
      </c>
      <c r="B166" s="1" t="s">
        <v>502</v>
      </c>
      <c r="C166" s="1" t="s">
        <v>503</v>
      </c>
      <c r="D166" s="2" t="str">
        <f>HYPERLINK("[\\192.168.10.16\St1Share(NAS)\SKL\DB\GenTables\L6-共同作業\CdVarValue.xlsx]DBD!A1", "連結")</f>
        <v>連結</v>
      </c>
      <c r="E166" s="1" t="s">
        <v>504</v>
      </c>
    </row>
    <row r="167" spans="1:5" ht="15.6" x14ac:dyDescent="0.3">
      <c r="A167" s="1" t="s">
        <v>379</v>
      </c>
      <c r="B167" s="1" t="s">
        <v>505</v>
      </c>
      <c r="C167" s="1" t="s">
        <v>506</v>
      </c>
      <c r="D167" s="2" t="str">
        <f>HYPERLINK("[\\192.168.10.16\St1Share(NAS)\SKL\DB\GenTables\L6-共同作業\CdWorkMonth.xlsx]DBD!A1", "連結")</f>
        <v>連結</v>
      </c>
      <c r="E167" s="1" t="s">
        <v>507</v>
      </c>
    </row>
    <row r="168" spans="1:5" ht="15.6" x14ac:dyDescent="0.3">
      <c r="A168" s="1" t="s">
        <v>379</v>
      </c>
      <c r="B168" s="1" t="s">
        <v>508</v>
      </c>
      <c r="C168" s="1" t="s">
        <v>509</v>
      </c>
      <c r="D168" s="2" t="str">
        <f>HYPERLINK("[\\192.168.10.16\St1Share(NAS)\SKL\DB\GenTables\L6-共同作業\JobDetail.xlsx]DBD!A1", "連結")</f>
        <v>連結</v>
      </c>
      <c r="E168" s="1" t="s">
        <v>510</v>
      </c>
    </row>
    <row r="169" spans="1:5" ht="15.6" x14ac:dyDescent="0.3">
      <c r="A169" s="1" t="s">
        <v>379</v>
      </c>
      <c r="B169" s="1" t="s">
        <v>511</v>
      </c>
      <c r="C169" s="1" t="s">
        <v>512</v>
      </c>
      <c r="D169" s="2" t="str">
        <f>HYPERLINK("[\\192.168.10.16\St1Share(NAS)\SKL\DB\GenTables\L6-共同作業\JobMain.xlsx]DBD!A1", "連結")</f>
        <v>連結</v>
      </c>
      <c r="E169" s="1" t="s">
        <v>513</v>
      </c>
    </row>
    <row r="170" spans="1:5" ht="15.6" x14ac:dyDescent="0.3">
      <c r="A170" s="1" t="s">
        <v>379</v>
      </c>
      <c r="B170" s="1" t="s">
        <v>514</v>
      </c>
      <c r="C170" s="1" t="s">
        <v>515</v>
      </c>
      <c r="D170" s="2" t="str">
        <f>HYPERLINK("[\\192.168.10.16\St1Share(NAS)\SKL\DB\GenTables\L6-共同作業\StgCdEmp.xlsx]DBD!A1", "連結")</f>
        <v>連結</v>
      </c>
      <c r="E170" s="1" t="s">
        <v>516</v>
      </c>
    </row>
    <row r="171" spans="1:5" ht="15.6" x14ac:dyDescent="0.3">
      <c r="A171" s="1" t="s">
        <v>379</v>
      </c>
      <c r="B171" s="1" t="s">
        <v>517</v>
      </c>
      <c r="C171" s="1" t="s">
        <v>518</v>
      </c>
      <c r="D171" s="2" t="str">
        <f>HYPERLINK("[\\192.168.10.16\St1Share(NAS)\SKL\DB\GenTables\L6-共同作業\SystemParas.xlsx]DBD!A1", "連結")</f>
        <v>連結</v>
      </c>
      <c r="E171" s="1" t="s">
        <v>519</v>
      </c>
    </row>
    <row r="172" spans="1:5" ht="15.6" x14ac:dyDescent="0.3">
      <c r="A172" s="1" t="s">
        <v>520</v>
      </c>
      <c r="B172" s="1" t="s">
        <v>521</v>
      </c>
      <c r="C172" s="1" t="s">
        <v>522</v>
      </c>
      <c r="D172" s="2" t="str">
        <f>HYPERLINK("[\\192.168.10.16\St1Share(NAS)\SKL\DB\GenTables\L7-介接外部系統\CoreAcMain.xlsx]DBD!A1", "連結")</f>
        <v>連結</v>
      </c>
      <c r="E172" s="1" t="s">
        <v>523</v>
      </c>
    </row>
    <row r="173" spans="1:5" ht="15.6" x14ac:dyDescent="0.3">
      <c r="A173" s="1" t="s">
        <v>520</v>
      </c>
      <c r="B173" s="1" t="s">
        <v>524</v>
      </c>
      <c r="C173" s="1" t="s">
        <v>525</v>
      </c>
      <c r="D173" s="2" t="str">
        <f>HYPERLINK("[\\192.168.10.16\St1Share(NAS)\SKL\DB\GenTables\L7-介接外部系統\CreditRating.xlsx]DBD!A1", "連結")</f>
        <v>連結</v>
      </c>
      <c r="E173" s="1" t="s">
        <v>526</v>
      </c>
    </row>
    <row r="174" spans="1:5" ht="15.6" x14ac:dyDescent="0.3">
      <c r="A174" s="1" t="s">
        <v>520</v>
      </c>
      <c r="B174" s="1" t="s">
        <v>527</v>
      </c>
      <c r="C174" s="1" t="s">
        <v>528</v>
      </c>
      <c r="D174" s="2" t="str">
        <f>HYPERLINK("[\\192.168.10.16\St1Share(NAS)\SKL\DB\GenTables\L7-介接外部系統\CustomerAmlRating.xlsx]DBD!A1", "連結")</f>
        <v>連結</v>
      </c>
      <c r="E174" s="1" t="s">
        <v>529</v>
      </c>
    </row>
    <row r="175" spans="1:5" ht="15.6" x14ac:dyDescent="0.3">
      <c r="A175" s="1" t="s">
        <v>520</v>
      </c>
      <c r="B175" s="1" t="s">
        <v>530</v>
      </c>
      <c r="C175" s="1" t="s">
        <v>531</v>
      </c>
      <c r="D175" s="2" t="str">
        <f>HYPERLINK("[\\192.168.10.16\St1Share(NAS)\SKL\DB\GenTables\L7-介接外部系統\Ias39IntMethod.xlsx]DBD!A1", "連結")</f>
        <v>連結</v>
      </c>
      <c r="E175" s="1" t="s">
        <v>532</v>
      </c>
    </row>
    <row r="176" spans="1:5" ht="15.6" x14ac:dyDescent="0.3">
      <c r="A176" s="1" t="s">
        <v>520</v>
      </c>
      <c r="B176" s="1" t="s">
        <v>533</v>
      </c>
      <c r="C176" s="1" t="s">
        <v>534</v>
      </c>
      <c r="D176" s="2" t="str">
        <f>HYPERLINK("[\\192.168.10.16\St1Share(NAS)\SKL\DB\GenTables\L7-介接外部系統\Ias39LGD.xlsx]DBD!A1", "連結")</f>
        <v>連結</v>
      </c>
      <c r="E176" s="1" t="s">
        <v>535</v>
      </c>
    </row>
    <row r="177" spans="1:5" ht="15.6" x14ac:dyDescent="0.3">
      <c r="A177" s="1" t="s">
        <v>520</v>
      </c>
      <c r="B177" s="1" t="s">
        <v>536</v>
      </c>
      <c r="C177" s="1" t="s">
        <v>537</v>
      </c>
      <c r="D177" s="2" t="str">
        <f>HYPERLINK("[\\192.168.10.16\St1Share(NAS)\SKL\DB\GenTables\L7-介接外部系統\Ias39Loan34Data.xlsx]DBD!A1", "連結")</f>
        <v>連結</v>
      </c>
      <c r="E177" s="1" t="s">
        <v>538</v>
      </c>
    </row>
    <row r="178" spans="1:5" ht="15.6" x14ac:dyDescent="0.3">
      <c r="A178" s="1" t="s">
        <v>520</v>
      </c>
      <c r="B178" s="1" t="s">
        <v>539</v>
      </c>
      <c r="C178" s="1" t="s">
        <v>540</v>
      </c>
      <c r="D178" s="2" t="str">
        <f>HYPERLINK("[\\192.168.10.16\St1Share(NAS)\SKL\DB\GenTables\L7-介接外部系統\Ias39LoanCommit.xlsx]DBD!A1", "連結")</f>
        <v>連結</v>
      </c>
      <c r="E178" s="1" t="s">
        <v>541</v>
      </c>
    </row>
    <row r="179" spans="1:5" ht="15.6" x14ac:dyDescent="0.3">
      <c r="A179" s="1" t="s">
        <v>520</v>
      </c>
      <c r="B179" s="1" t="s">
        <v>542</v>
      </c>
      <c r="C179" s="1" t="s">
        <v>543</v>
      </c>
      <c r="D179" s="2" t="str">
        <f>HYPERLINK("[\\192.168.10.16\St1Share(NAS)\SKL\DB\GenTables\L7-介接外部系統\Ias39Loss.xlsx]DBD!A1", "連結")</f>
        <v>連結</v>
      </c>
      <c r="E179" s="1" t="s">
        <v>544</v>
      </c>
    </row>
    <row r="180" spans="1:5" ht="15.6" x14ac:dyDescent="0.3">
      <c r="A180" s="1" t="s">
        <v>520</v>
      </c>
      <c r="B180" s="1" t="s">
        <v>545</v>
      </c>
      <c r="C180" s="1" t="s">
        <v>546</v>
      </c>
      <c r="D180" s="2" t="str">
        <f>HYPERLINK("[\\192.168.10.16\St1Share(NAS)\SKL\DB\GenTables\L7-介接外部系統\Ifrs9FacData.xlsx]DBD!A1", "連結")</f>
        <v>連結</v>
      </c>
      <c r="E180" s="1" t="s">
        <v>547</v>
      </c>
    </row>
    <row r="181" spans="1:5" ht="15.6" x14ac:dyDescent="0.3">
      <c r="A181" s="1" t="s">
        <v>520</v>
      </c>
      <c r="B181" s="1" t="s">
        <v>548</v>
      </c>
      <c r="C181" s="1" t="s">
        <v>549</v>
      </c>
      <c r="D181" s="2" t="str">
        <f>HYPERLINK("[\\192.168.10.16\St1Share(NAS)\SKL\DB\GenTables\L7-介接外部系統\Ifrs9LoanData.xlsx]DBD!A1", "連結")</f>
        <v>連結</v>
      </c>
      <c r="E181" s="1" t="s">
        <v>550</v>
      </c>
    </row>
    <row r="182" spans="1:5" ht="15.6" x14ac:dyDescent="0.3">
      <c r="A182" s="1" t="s">
        <v>520</v>
      </c>
      <c r="B182" s="1" t="s">
        <v>551</v>
      </c>
      <c r="C182" s="1" t="s">
        <v>552</v>
      </c>
      <c r="D182" s="2" t="str">
        <f>HYPERLINK("[\\192.168.10.16\St1Share(NAS)\SKL\DB\GenTables\L7-介接外部系統\LoanIfrsAp.xlsx]DBD!A1", "連結")</f>
        <v>連結</v>
      </c>
      <c r="E182" s="1" t="s">
        <v>553</v>
      </c>
    </row>
    <row r="183" spans="1:5" ht="15.6" x14ac:dyDescent="0.3">
      <c r="A183" s="1" t="s">
        <v>520</v>
      </c>
      <c r="B183" s="1" t="s">
        <v>554</v>
      </c>
      <c r="C183" s="1" t="s">
        <v>555</v>
      </c>
      <c r="D183" s="2" t="str">
        <f>HYPERLINK("[\\192.168.10.16\St1Share(NAS)\SKL\DB\GenTables\L7-介接外部系統\LoanIfrsBp.xlsx]DBD!A1", "連結")</f>
        <v>連結</v>
      </c>
      <c r="E183" s="1" t="s">
        <v>556</v>
      </c>
    </row>
    <row r="184" spans="1:5" ht="15.6" x14ac:dyDescent="0.3">
      <c r="A184" s="1" t="s">
        <v>520</v>
      </c>
      <c r="B184" s="1" t="s">
        <v>557</v>
      </c>
      <c r="C184" s="1" t="s">
        <v>558</v>
      </c>
      <c r="D184" s="2" t="str">
        <f>HYPERLINK("[\\192.168.10.16\St1Share(NAS)\SKL\DB\GenTables\L7-介接外部系統\LoanIfrsCp.xlsx]DBD!A1", "連結")</f>
        <v>連結</v>
      </c>
      <c r="E184" s="1" t="s">
        <v>559</v>
      </c>
    </row>
    <row r="185" spans="1:5" ht="15.6" x14ac:dyDescent="0.3">
      <c r="A185" s="1" t="s">
        <v>520</v>
      </c>
      <c r="B185" s="1" t="s">
        <v>560</v>
      </c>
      <c r="C185" s="1" t="s">
        <v>561</v>
      </c>
      <c r="D185" s="2" t="str">
        <f>HYPERLINK("[\\192.168.10.16\St1Share(NAS)\SKL\DB\GenTables\L7-介接外部系統\LoanIfrsDp.xlsx]DBD!A1", "連結")</f>
        <v>連結</v>
      </c>
      <c r="E185" s="1" t="s">
        <v>562</v>
      </c>
    </row>
    <row r="186" spans="1:5" ht="15.6" x14ac:dyDescent="0.3">
      <c r="A186" s="1" t="s">
        <v>520</v>
      </c>
      <c r="B186" s="1" t="s">
        <v>563</v>
      </c>
      <c r="C186" s="1" t="s">
        <v>564</v>
      </c>
      <c r="D186" s="2" t="str">
        <f>HYPERLINK("[\\192.168.10.16\St1Share(NAS)\SKL\DB\GenTables\L7-介接外部系統\LoanIfrsFp.xlsx]DBD!A1", "連結")</f>
        <v>連結</v>
      </c>
      <c r="E186" s="1" t="s">
        <v>565</v>
      </c>
    </row>
    <row r="187" spans="1:5" ht="15.6" x14ac:dyDescent="0.3">
      <c r="A187" s="1" t="s">
        <v>520</v>
      </c>
      <c r="B187" s="1" t="s">
        <v>566</v>
      </c>
      <c r="C187" s="1" t="s">
        <v>567</v>
      </c>
      <c r="D187" s="2" t="str">
        <f>HYPERLINK("[\\192.168.10.16\St1Share(NAS)\SKL\DB\GenTables\L7-介接外部系統\LoanIfrsGp.xlsx]DBD!A1", "連結")</f>
        <v>連結</v>
      </c>
      <c r="E187" s="1" t="s">
        <v>568</v>
      </c>
    </row>
    <row r="188" spans="1:5" ht="15.6" x14ac:dyDescent="0.3">
      <c r="A188" s="1" t="s">
        <v>520</v>
      </c>
      <c r="B188" s="1" t="s">
        <v>569</v>
      </c>
      <c r="C188" s="1" t="s">
        <v>570</v>
      </c>
      <c r="D188" s="2" t="str">
        <f>HYPERLINK("[\\192.168.10.16\St1Share(NAS)\SKL\DB\GenTables\L7-介接外部系統\LoanIfrsHp.xlsx]DBD!A1", "連結")</f>
        <v>連結</v>
      </c>
      <c r="E188" s="1" t="s">
        <v>571</v>
      </c>
    </row>
    <row r="189" spans="1:5" ht="15.6" x14ac:dyDescent="0.3">
      <c r="A189" s="1" t="s">
        <v>520</v>
      </c>
      <c r="B189" s="1" t="s">
        <v>572</v>
      </c>
      <c r="C189" s="1" t="s">
        <v>573</v>
      </c>
      <c r="D189" s="2" t="str">
        <f>HYPERLINK("[\\192.168.10.16\St1Share(NAS)\SKL\DB\GenTables\L7-介接外部系統\LoanIfrsIp.xlsx]DBD!A1", "連結")</f>
        <v>連結</v>
      </c>
      <c r="E189" s="1" t="s">
        <v>574</v>
      </c>
    </row>
    <row r="190" spans="1:5" ht="15.6" x14ac:dyDescent="0.3">
      <c r="A190" s="1" t="s">
        <v>520</v>
      </c>
      <c r="B190" s="1" t="s">
        <v>575</v>
      </c>
      <c r="C190" s="1" t="s">
        <v>576</v>
      </c>
      <c r="D190" s="2" t="str">
        <f>HYPERLINK("[\\192.168.10.16\St1Share(NAS)\SKL\DB\GenTables\L7-介接外部系統\LoanIfrsJp.xlsx]DBD!A1", "連結")</f>
        <v>連結</v>
      </c>
      <c r="E190" s="1" t="s">
        <v>577</v>
      </c>
    </row>
    <row r="191" spans="1:5" ht="15.6" x14ac:dyDescent="0.3">
      <c r="A191" s="1" t="s">
        <v>578</v>
      </c>
      <c r="B191" s="1" t="s">
        <v>579</v>
      </c>
      <c r="C191" s="1" t="s">
        <v>580</v>
      </c>
      <c r="D191" s="2" t="str">
        <f>HYPERLINK("[\\192.168.10.16\St1Share(NAS)\SKL\DB\GenTables\L8-遵循法令作業\AmlCustList.xlsx]DBD!A1", "連結")</f>
        <v>連結</v>
      </c>
      <c r="E191" s="1" t="s">
        <v>581</v>
      </c>
    </row>
    <row r="192" spans="1:5" ht="15.6" x14ac:dyDescent="0.3">
      <c r="A192" s="1" t="s">
        <v>578</v>
      </c>
      <c r="B192" s="1" t="s">
        <v>582</v>
      </c>
      <c r="C192" s="1" t="s">
        <v>583</v>
      </c>
      <c r="D192" s="2" t="str">
        <f>HYPERLINK("[\\192.168.10.16\St1Share(NAS)\SKL\DB\GenTables\L8-遵循法令作業\JcicB080.xlsx]DBD!A1", "連結")</f>
        <v>連結</v>
      </c>
      <c r="E192" s="1" t="s">
        <v>584</v>
      </c>
    </row>
    <row r="193" spans="1:5" ht="15.6" x14ac:dyDescent="0.3">
      <c r="A193" s="1" t="s">
        <v>578</v>
      </c>
      <c r="B193" s="1" t="s">
        <v>585</v>
      </c>
      <c r="C193" s="1" t="s">
        <v>586</v>
      </c>
      <c r="D193" s="2" t="str">
        <f>HYPERLINK("[\\192.168.10.16\St1Share(NAS)\SKL\DB\GenTables\L8-遵循法令作業\JcicB085.xlsx]DBD!A1", "連結")</f>
        <v>連結</v>
      </c>
      <c r="E193" s="1" t="s">
        <v>587</v>
      </c>
    </row>
    <row r="194" spans="1:5" ht="15.6" x14ac:dyDescent="0.3">
      <c r="A194" s="1" t="s">
        <v>578</v>
      </c>
      <c r="B194" s="1" t="s">
        <v>588</v>
      </c>
      <c r="C194" s="1" t="s">
        <v>589</v>
      </c>
      <c r="D194" s="2" t="str">
        <f>HYPERLINK("[\\192.168.10.16\St1Share(NAS)\SKL\DB\GenTables\L8-遵循法令作業\JcicB090.xlsx]DBD!A1", "連結")</f>
        <v>連結</v>
      </c>
      <c r="E194" s="1" t="s">
        <v>590</v>
      </c>
    </row>
    <row r="195" spans="1:5" ht="15.6" x14ac:dyDescent="0.3">
      <c r="A195" s="1" t="s">
        <v>578</v>
      </c>
      <c r="B195" s="1" t="s">
        <v>591</v>
      </c>
      <c r="C195" s="1" t="s">
        <v>592</v>
      </c>
      <c r="D195" s="2" t="str">
        <f>HYPERLINK("[\\192.168.10.16\St1Share(NAS)\SKL\DB\GenTables\L8-遵循法令作業\JcicB091.xlsx]DBD!A1", "連結")</f>
        <v>連結</v>
      </c>
      <c r="E195" s="1" t="s">
        <v>593</v>
      </c>
    </row>
    <row r="196" spans="1:5" ht="15.6" x14ac:dyDescent="0.3">
      <c r="A196" s="1" t="s">
        <v>578</v>
      </c>
      <c r="B196" s="1" t="s">
        <v>594</v>
      </c>
      <c r="C196" s="1" t="s">
        <v>595</v>
      </c>
      <c r="D196" s="2" t="str">
        <f>HYPERLINK("[\\192.168.10.16\St1Share(NAS)\SKL\DB\GenTables\L8-遵循法令作業\JcicB092.xlsx]DBD!A1", "連結")</f>
        <v>連結</v>
      </c>
      <c r="E196" s="1" t="s">
        <v>596</v>
      </c>
    </row>
    <row r="197" spans="1:5" ht="15.6" x14ac:dyDescent="0.3">
      <c r="A197" s="1" t="s">
        <v>578</v>
      </c>
      <c r="B197" s="1" t="s">
        <v>597</v>
      </c>
      <c r="C197" s="1" t="s">
        <v>598</v>
      </c>
      <c r="D197" s="2" t="str">
        <f>HYPERLINK("[\\192.168.10.16\St1Share(NAS)\SKL\DB\GenTables\L8-遵循法令作業\JcicB093.xlsx]DBD!A1", "連結")</f>
        <v>連結</v>
      </c>
      <c r="E197" s="1" t="s">
        <v>599</v>
      </c>
    </row>
    <row r="198" spans="1:5" ht="15.6" x14ac:dyDescent="0.3">
      <c r="A198" s="1" t="s">
        <v>578</v>
      </c>
      <c r="B198" s="1" t="s">
        <v>600</v>
      </c>
      <c r="C198" s="1" t="s">
        <v>601</v>
      </c>
      <c r="D198" s="2" t="str">
        <f>HYPERLINK("[\\192.168.10.16\St1Share(NAS)\SKL\DB\GenTables\L8-遵循法令作業\JcicB094.xlsx]DBD!A1", "連結")</f>
        <v>連結</v>
      </c>
      <c r="E198" s="1" t="s">
        <v>602</v>
      </c>
    </row>
    <row r="199" spans="1:5" ht="15.6" x14ac:dyDescent="0.3">
      <c r="A199" s="1" t="s">
        <v>578</v>
      </c>
      <c r="B199" s="1" t="s">
        <v>603</v>
      </c>
      <c r="C199" s="1" t="s">
        <v>604</v>
      </c>
      <c r="D199" s="2" t="str">
        <f>HYPERLINK("[\\192.168.10.16\St1Share(NAS)\SKL\DB\GenTables\L8-遵循法令作業\JcicB095.xlsx]DBD!A1", "連結")</f>
        <v>連結</v>
      </c>
      <c r="E199" s="1" t="s">
        <v>605</v>
      </c>
    </row>
    <row r="200" spans="1:5" ht="15.6" x14ac:dyDescent="0.3">
      <c r="A200" s="1" t="s">
        <v>578</v>
      </c>
      <c r="B200" s="1" t="s">
        <v>606</v>
      </c>
      <c r="C200" s="1" t="s">
        <v>607</v>
      </c>
      <c r="D200" s="2" t="str">
        <f>HYPERLINK("[\\192.168.10.16\St1Share(NAS)\SKL\DB\GenTables\L8-遵循法令作業\JcicB096.xlsx]DBD!A1", "連結")</f>
        <v>連結</v>
      </c>
      <c r="E200" s="1" t="s">
        <v>608</v>
      </c>
    </row>
    <row r="201" spans="1:5" ht="15.6" x14ac:dyDescent="0.3">
      <c r="A201" s="1" t="s">
        <v>578</v>
      </c>
      <c r="B201" s="1" t="s">
        <v>609</v>
      </c>
      <c r="C201" s="1" t="s">
        <v>610</v>
      </c>
      <c r="D201" s="2" t="str">
        <f>HYPERLINK("[\\192.168.10.16\St1Share(NAS)\SKL\DB\GenTables\L8-遵循法令作業\JcicB201.xlsx]DBD!A1", "連結")</f>
        <v>連結</v>
      </c>
      <c r="E201" s="1" t="s">
        <v>611</v>
      </c>
    </row>
    <row r="202" spans="1:5" ht="15.6" x14ac:dyDescent="0.3">
      <c r="A202" s="1" t="s">
        <v>578</v>
      </c>
      <c r="B202" s="1" t="s">
        <v>612</v>
      </c>
      <c r="C202" s="1" t="s">
        <v>613</v>
      </c>
      <c r="D202" s="2" t="str">
        <f>HYPERLINK("[\\192.168.10.16\St1Share(NAS)\SKL\DB\GenTables\L8-遵循法令作業\JcicB204.xlsx]DBD!A1", "連結")</f>
        <v>連結</v>
      </c>
      <c r="E202" s="1" t="s">
        <v>614</v>
      </c>
    </row>
    <row r="203" spans="1:5" ht="15.6" x14ac:dyDescent="0.3">
      <c r="A203" s="1" t="s">
        <v>578</v>
      </c>
      <c r="B203" s="1" t="s">
        <v>615</v>
      </c>
      <c r="C203" s="1" t="s">
        <v>616</v>
      </c>
      <c r="D203" s="2" t="str">
        <f>HYPERLINK("[\\192.168.10.16\St1Share(NAS)\SKL\DB\GenTables\L8-遵循法令作業\JcicB207.xlsx]DBD!A1", "連結")</f>
        <v>連結</v>
      </c>
      <c r="E203" s="1" t="s">
        <v>617</v>
      </c>
    </row>
    <row r="204" spans="1:5" ht="15.6" x14ac:dyDescent="0.3">
      <c r="A204" s="1" t="s">
        <v>578</v>
      </c>
      <c r="B204" s="1" t="s">
        <v>618</v>
      </c>
      <c r="C204" s="1" t="s">
        <v>619</v>
      </c>
      <c r="D204" s="2" t="str">
        <f>HYPERLINK("[\\192.168.10.16\St1Share(NAS)\SKL\DB\GenTables\L8-遵循法令作業\JcicB211.xlsx]DBD!A1", "連結")</f>
        <v>連結</v>
      </c>
      <c r="E204" s="1" t="s">
        <v>620</v>
      </c>
    </row>
    <row r="205" spans="1:5" ht="15.6" x14ac:dyDescent="0.3">
      <c r="A205" s="1" t="s">
        <v>578</v>
      </c>
      <c r="B205" s="1" t="s">
        <v>621</v>
      </c>
      <c r="C205" s="1" t="s">
        <v>622</v>
      </c>
      <c r="D205" s="2" t="str">
        <f>HYPERLINK("[\\192.168.10.16\St1Share(NAS)\SKL\DB\GenTables\L8-遵循法令作業\JcicB680.xlsx]DBD!A1", "連結")</f>
        <v>連結</v>
      </c>
      <c r="E205" s="1" t="s">
        <v>623</v>
      </c>
    </row>
    <row r="206" spans="1:5" ht="15.6" x14ac:dyDescent="0.3">
      <c r="A206" s="1" t="s">
        <v>578</v>
      </c>
      <c r="B206" s="1" t="s">
        <v>624</v>
      </c>
      <c r="C206" s="1" t="s">
        <v>625</v>
      </c>
      <c r="D206" s="2" t="str">
        <f>HYPERLINK("[\\192.168.10.16\St1Share(NAS)\SKL\DB\GenTables\L8-遵循法令作業\JcicMonthlyLoanData.xlsx]DBD!A1", "連結")</f>
        <v>連結</v>
      </c>
      <c r="E206" s="1" t="s">
        <v>626</v>
      </c>
    </row>
    <row r="207" spans="1:5" ht="15.6" x14ac:dyDescent="0.3">
      <c r="A207" s="1" t="s">
        <v>578</v>
      </c>
      <c r="B207" s="1" t="s">
        <v>627</v>
      </c>
      <c r="C207" s="1" t="s">
        <v>628</v>
      </c>
      <c r="D207" s="2" t="str">
        <f>HYPERLINK("[\\192.168.10.16\St1Share(NAS)\SKL\DB\GenTables\L8-遵循法令作業\JcicRel.xlsx]DBD!A1", "連結")</f>
        <v>連結</v>
      </c>
      <c r="E207" s="1" t="s">
        <v>629</v>
      </c>
    </row>
    <row r="208" spans="1:5" ht="15.6" x14ac:dyDescent="0.3">
      <c r="A208" s="1" t="s">
        <v>578</v>
      </c>
      <c r="B208" s="1" t="s">
        <v>630</v>
      </c>
      <c r="C208" s="1" t="s">
        <v>631</v>
      </c>
      <c r="D208" s="2" t="str">
        <f>HYPERLINK("[\\192.168.10.16\St1Share(NAS)\SKL\DB\GenTables\L8-遵循法令作業\JcicZ040.xlsx]DBD!A1", "連結")</f>
        <v>連結</v>
      </c>
      <c r="E208" s="1" t="s">
        <v>632</v>
      </c>
    </row>
    <row r="209" spans="1:5" ht="15.6" x14ac:dyDescent="0.3">
      <c r="A209" s="1" t="s">
        <v>578</v>
      </c>
      <c r="B209" s="1" t="s">
        <v>633</v>
      </c>
      <c r="C209" s="1" t="s">
        <v>631</v>
      </c>
      <c r="D209" s="2" t="str">
        <f>HYPERLINK("[\\192.168.10.16\St1Share(NAS)\SKL\DB\GenTables\L8-遵循法令作業\JcicZ040Log.xlsx]DBD!A1", "連結")</f>
        <v>連結</v>
      </c>
      <c r="E209" s="1" t="s">
        <v>634</v>
      </c>
    </row>
    <row r="210" spans="1:5" ht="15.6" x14ac:dyDescent="0.3">
      <c r="A210" s="1" t="s">
        <v>578</v>
      </c>
      <c r="B210" s="1" t="s">
        <v>635</v>
      </c>
      <c r="C210" s="1" t="s">
        <v>636</v>
      </c>
      <c r="D210" s="2" t="str">
        <f>HYPERLINK("[\\192.168.10.16\St1Share(NAS)\SKL\DB\GenTables\L8-遵循法令作業\JcicZ041.xlsx]DBD!A1", "連結")</f>
        <v>連結</v>
      </c>
      <c r="E210" s="1" t="s">
        <v>637</v>
      </c>
    </row>
    <row r="211" spans="1:5" ht="15.6" x14ac:dyDescent="0.3">
      <c r="A211" s="1" t="s">
        <v>578</v>
      </c>
      <c r="B211" s="1" t="s">
        <v>638</v>
      </c>
      <c r="C211" s="1" t="s">
        <v>636</v>
      </c>
      <c r="D211" s="2" t="str">
        <f>HYPERLINK("[\\192.168.10.16\St1Share(NAS)\SKL\DB\GenTables\L8-遵循法令作業\JcicZ041Log.xlsx]DBD!A1", "連結")</f>
        <v>連結</v>
      </c>
      <c r="E211" s="1" t="s">
        <v>639</v>
      </c>
    </row>
    <row r="212" spans="1:5" ht="15.6" x14ac:dyDescent="0.3">
      <c r="A212" s="1" t="s">
        <v>578</v>
      </c>
      <c r="B212" s="1" t="s">
        <v>640</v>
      </c>
      <c r="C212" s="1" t="s">
        <v>641</v>
      </c>
      <c r="D212" s="2" t="str">
        <f>HYPERLINK("[\\192.168.10.16\St1Share(NAS)\SKL\DB\GenTables\L8-遵循法令作業\JcicZ042.xlsx]DBD!A1", "連結")</f>
        <v>連結</v>
      </c>
      <c r="E212" s="1" t="s">
        <v>642</v>
      </c>
    </row>
    <row r="213" spans="1:5" ht="15.6" x14ac:dyDescent="0.3">
      <c r="A213" s="1" t="s">
        <v>578</v>
      </c>
      <c r="B213" s="1" t="s">
        <v>643</v>
      </c>
      <c r="C213" s="1" t="s">
        <v>641</v>
      </c>
      <c r="D213" s="2" t="str">
        <f>HYPERLINK("[\\192.168.10.16\St1Share(NAS)\SKL\DB\GenTables\L8-遵循法令作業\JcicZ042Log.xlsx]DBD!A1", "連結")</f>
        <v>連結</v>
      </c>
      <c r="E213" s="1" t="s">
        <v>644</v>
      </c>
    </row>
    <row r="214" spans="1:5" ht="15.6" x14ac:dyDescent="0.3">
      <c r="A214" s="1" t="s">
        <v>578</v>
      </c>
      <c r="B214" s="1" t="s">
        <v>645</v>
      </c>
      <c r="C214" s="1" t="s">
        <v>646</v>
      </c>
      <c r="D214" s="2" t="str">
        <f>HYPERLINK("[\\192.168.10.16\St1Share(NAS)\SKL\DB\GenTables\L8-遵循法令作業\JcicZ043.xlsx]DBD!A1", "連結")</f>
        <v>連結</v>
      </c>
      <c r="E214" s="1" t="s">
        <v>647</v>
      </c>
    </row>
    <row r="215" spans="1:5" ht="15.6" x14ac:dyDescent="0.3">
      <c r="A215" s="1" t="s">
        <v>578</v>
      </c>
      <c r="B215" s="1" t="s">
        <v>648</v>
      </c>
      <c r="C215" s="1" t="s">
        <v>646</v>
      </c>
      <c r="D215" s="2" t="str">
        <f>HYPERLINK("[\\192.168.10.16\St1Share(NAS)\SKL\DB\GenTables\L8-遵循法令作業\JcicZ043Log.xlsx]DBD!A1", "連結")</f>
        <v>連結</v>
      </c>
      <c r="E215" s="1" t="s">
        <v>649</v>
      </c>
    </row>
    <row r="216" spans="1:5" ht="15.6" x14ac:dyDescent="0.3">
      <c r="A216" s="1" t="s">
        <v>578</v>
      </c>
      <c r="B216" s="1" t="s">
        <v>650</v>
      </c>
      <c r="C216" s="1" t="s">
        <v>651</v>
      </c>
      <c r="D216" s="2" t="str">
        <f>HYPERLINK("[\\192.168.10.16\St1Share(NAS)\SKL\DB\GenTables\L8-遵循法令作業\JcicZ044.xlsx]DBD!A1", "連結")</f>
        <v>連結</v>
      </c>
      <c r="E216" s="1" t="s">
        <v>652</v>
      </c>
    </row>
    <row r="217" spans="1:5" ht="15.6" x14ac:dyDescent="0.3">
      <c r="A217" s="1" t="s">
        <v>578</v>
      </c>
      <c r="B217" s="1" t="s">
        <v>653</v>
      </c>
      <c r="C217" s="1" t="s">
        <v>651</v>
      </c>
      <c r="D217" s="2" t="str">
        <f>HYPERLINK("[\\192.168.10.16\St1Share(NAS)\SKL\DB\GenTables\L8-遵循法令作業\JcicZ044Log.xlsx]DBD!A1", "連結")</f>
        <v>連結</v>
      </c>
      <c r="E217" s="1" t="s">
        <v>654</v>
      </c>
    </row>
    <row r="218" spans="1:5" ht="15.6" x14ac:dyDescent="0.3">
      <c r="A218" s="1" t="s">
        <v>578</v>
      </c>
      <c r="B218" s="1" t="s">
        <v>655</v>
      </c>
      <c r="C218" s="1" t="s">
        <v>656</v>
      </c>
      <c r="D218" s="2" t="str">
        <f>HYPERLINK("[\\192.168.10.16\St1Share(NAS)\SKL\DB\GenTables\L8-遵循法令作業\JcicZ045.xlsx]DBD!A1", "連結")</f>
        <v>連結</v>
      </c>
      <c r="E218" s="1" t="s">
        <v>657</v>
      </c>
    </row>
    <row r="219" spans="1:5" ht="15.6" x14ac:dyDescent="0.3">
      <c r="A219" s="1" t="s">
        <v>578</v>
      </c>
      <c r="B219" s="1" t="s">
        <v>658</v>
      </c>
      <c r="C219" s="1" t="s">
        <v>656</v>
      </c>
      <c r="D219" s="2" t="str">
        <f>HYPERLINK("[\\192.168.10.16\St1Share(NAS)\SKL\DB\GenTables\L8-遵循法令作業\JcicZ045Log.xlsx]DBD!A1", "連結")</f>
        <v>連結</v>
      </c>
      <c r="E219" s="1" t="s">
        <v>659</v>
      </c>
    </row>
    <row r="220" spans="1:5" ht="15.6" x14ac:dyDescent="0.3">
      <c r="A220" s="1" t="s">
        <v>578</v>
      </c>
      <c r="B220" s="1" t="s">
        <v>660</v>
      </c>
      <c r="C220" s="1" t="s">
        <v>661</v>
      </c>
      <c r="D220" s="2" t="str">
        <f>HYPERLINK("[\\192.168.10.16\St1Share(NAS)\SKL\DB\GenTables\L8-遵循法令作業\JcicZ046.xlsx]DBD!A1", "連結")</f>
        <v>連結</v>
      </c>
      <c r="E220" s="1" t="s">
        <v>662</v>
      </c>
    </row>
    <row r="221" spans="1:5" ht="15.6" x14ac:dyDescent="0.3">
      <c r="A221" s="1" t="s">
        <v>578</v>
      </c>
      <c r="B221" s="1" t="s">
        <v>663</v>
      </c>
      <c r="C221" s="1" t="s">
        <v>661</v>
      </c>
      <c r="D221" s="2" t="str">
        <f>HYPERLINK("[\\192.168.10.16\St1Share(NAS)\SKL\DB\GenTables\L8-遵循法令作業\JcicZ046Log.xlsx]DBD!A1", "連結")</f>
        <v>連結</v>
      </c>
      <c r="E221" s="1" t="s">
        <v>664</v>
      </c>
    </row>
    <row r="222" spans="1:5" ht="15.6" x14ac:dyDescent="0.3">
      <c r="A222" s="1" t="s">
        <v>578</v>
      </c>
      <c r="B222" s="1" t="s">
        <v>665</v>
      </c>
      <c r="C222" s="1" t="s">
        <v>666</v>
      </c>
      <c r="D222" s="2" t="str">
        <f>HYPERLINK("[\\192.168.10.16\St1Share(NAS)\SKL\DB\GenTables\L8-遵循法令作業\JcicZ047.xlsx]DBD!A1", "連結")</f>
        <v>連結</v>
      </c>
      <c r="E222" s="1" t="s">
        <v>667</v>
      </c>
    </row>
    <row r="223" spans="1:5" ht="15.6" x14ac:dyDescent="0.3">
      <c r="A223" s="1" t="s">
        <v>578</v>
      </c>
      <c r="B223" s="1" t="s">
        <v>668</v>
      </c>
      <c r="C223" s="1" t="s">
        <v>666</v>
      </c>
      <c r="D223" s="2" t="str">
        <f>HYPERLINK("[\\192.168.10.16\St1Share(NAS)\SKL\DB\GenTables\L8-遵循法令作業\JcicZ047Log.xlsx]DBD!A1", "連結")</f>
        <v>連結</v>
      </c>
      <c r="E223" s="1" t="s">
        <v>669</v>
      </c>
    </row>
    <row r="224" spans="1:5" ht="15.6" x14ac:dyDescent="0.3">
      <c r="A224" s="1" t="s">
        <v>578</v>
      </c>
      <c r="B224" s="1" t="s">
        <v>670</v>
      </c>
      <c r="C224" s="1" t="s">
        <v>671</v>
      </c>
      <c r="D224" s="2" t="str">
        <f>HYPERLINK("[\\192.168.10.16\St1Share(NAS)\SKL\DB\GenTables\L8-遵循法令作業\JcicZ048.xlsx]DBD!A1", "連結")</f>
        <v>連結</v>
      </c>
      <c r="E224" s="1" t="s">
        <v>672</v>
      </c>
    </row>
    <row r="225" spans="1:5" ht="15.6" x14ac:dyDescent="0.3">
      <c r="A225" s="1" t="s">
        <v>578</v>
      </c>
      <c r="B225" s="1" t="s">
        <v>673</v>
      </c>
      <c r="C225" s="1" t="s">
        <v>671</v>
      </c>
      <c r="D225" s="2" t="str">
        <f>HYPERLINK("[\\192.168.10.16\St1Share(NAS)\SKL\DB\GenTables\L8-遵循法令作業\JcicZ048Log.xlsx]DBD!A1", "連結")</f>
        <v>連結</v>
      </c>
      <c r="E225" s="1" t="s">
        <v>674</v>
      </c>
    </row>
    <row r="226" spans="1:5" ht="15.6" x14ac:dyDescent="0.3">
      <c r="A226" s="1" t="s">
        <v>578</v>
      </c>
      <c r="B226" s="1" t="s">
        <v>675</v>
      </c>
      <c r="C226" s="1" t="s">
        <v>676</v>
      </c>
      <c r="D226" s="2" t="str">
        <f>HYPERLINK("[\\192.168.10.16\St1Share(NAS)\SKL\DB\GenTables\L8-遵循法令作業\JcicZ049.xlsx]DBD!A1", "連結")</f>
        <v>連結</v>
      </c>
      <c r="E226" s="1" t="s">
        <v>677</v>
      </c>
    </row>
    <row r="227" spans="1:5" ht="15.6" x14ac:dyDescent="0.3">
      <c r="A227" s="1" t="s">
        <v>578</v>
      </c>
      <c r="B227" s="1" t="s">
        <v>678</v>
      </c>
      <c r="C227" s="1" t="s">
        <v>676</v>
      </c>
      <c r="D227" s="2" t="str">
        <f>HYPERLINK("[\\192.168.10.16\St1Share(NAS)\SKL\DB\GenTables\L8-遵循法令作業\JcicZ049Log.xlsx]DBD!A1", "連結")</f>
        <v>連結</v>
      </c>
      <c r="E227" s="1" t="s">
        <v>679</v>
      </c>
    </row>
    <row r="228" spans="1:5" ht="15.6" x14ac:dyDescent="0.3">
      <c r="A228" s="1" t="s">
        <v>578</v>
      </c>
      <c r="B228" s="1" t="s">
        <v>680</v>
      </c>
      <c r="C228" s="1" t="s">
        <v>681</v>
      </c>
      <c r="D228" s="2" t="str">
        <f>HYPERLINK("[\\192.168.10.16\St1Share(NAS)\SKL\DB\GenTables\L8-遵循法令作業\JcicZ050.xlsx]DBD!A1", "連結")</f>
        <v>連結</v>
      </c>
      <c r="E228" s="1" t="s">
        <v>682</v>
      </c>
    </row>
    <row r="229" spans="1:5" ht="15.6" x14ac:dyDescent="0.3">
      <c r="A229" s="1" t="s">
        <v>578</v>
      </c>
      <c r="B229" s="1" t="s">
        <v>683</v>
      </c>
      <c r="C229" s="1" t="s">
        <v>681</v>
      </c>
      <c r="D229" s="2" t="str">
        <f>HYPERLINK("[\\192.168.10.16\St1Share(NAS)\SKL\DB\GenTables\L8-遵循法令作業\JcicZ050Log.xlsx]DBD!A1", "連結")</f>
        <v>連結</v>
      </c>
      <c r="E229" s="1" t="s">
        <v>684</v>
      </c>
    </row>
    <row r="230" spans="1:5" ht="15.6" x14ac:dyDescent="0.3">
      <c r="A230" s="1" t="s">
        <v>578</v>
      </c>
      <c r="B230" s="1" t="s">
        <v>685</v>
      </c>
      <c r="C230" s="1" t="s">
        <v>686</v>
      </c>
      <c r="D230" s="2" t="str">
        <f>HYPERLINK("[\\192.168.10.16\St1Share(NAS)\SKL\DB\GenTables\L8-遵循法令作業\JcicZ051.xlsx]DBD!A1", "連結")</f>
        <v>連結</v>
      </c>
      <c r="E230" s="1" t="s">
        <v>687</v>
      </c>
    </row>
    <row r="231" spans="1:5" ht="15.6" x14ac:dyDescent="0.3">
      <c r="A231" s="1" t="s">
        <v>578</v>
      </c>
      <c r="B231" s="1" t="s">
        <v>688</v>
      </c>
      <c r="C231" s="1" t="s">
        <v>686</v>
      </c>
      <c r="D231" s="2" t="str">
        <f>HYPERLINK("[\\192.168.10.16\St1Share(NAS)\SKL\DB\GenTables\L8-遵循法令作業\JcicZ051Log.xlsx]DBD!A1", "連結")</f>
        <v>連結</v>
      </c>
      <c r="E231" s="1" t="s">
        <v>689</v>
      </c>
    </row>
    <row r="232" spans="1:5" ht="15.6" x14ac:dyDescent="0.3">
      <c r="A232" s="1" t="s">
        <v>578</v>
      </c>
      <c r="B232" s="1" t="s">
        <v>690</v>
      </c>
      <c r="C232" s="1" t="s">
        <v>691</v>
      </c>
      <c r="D232" s="2" t="str">
        <f>HYPERLINK("[\\192.168.10.16\St1Share(NAS)\SKL\DB\GenTables\L8-遵循法令作業\JcicZ052.xlsx]DBD!A1", "連結")</f>
        <v>連結</v>
      </c>
      <c r="E232" s="1" t="s">
        <v>692</v>
      </c>
    </row>
    <row r="233" spans="1:5" ht="15.6" x14ac:dyDescent="0.3">
      <c r="A233" s="1" t="s">
        <v>578</v>
      </c>
      <c r="B233" s="1" t="s">
        <v>693</v>
      </c>
      <c r="C233" s="1" t="s">
        <v>691</v>
      </c>
      <c r="D233" s="2" t="str">
        <f>HYPERLINK("[\\192.168.10.16\St1Share(NAS)\SKL\DB\GenTables\L8-遵循法令作業\JcicZ052Log.xlsx]DBD!A1", "連結")</f>
        <v>連結</v>
      </c>
      <c r="E233" s="1" t="s">
        <v>694</v>
      </c>
    </row>
    <row r="234" spans="1:5" ht="15.6" x14ac:dyDescent="0.3">
      <c r="A234" s="1" t="s">
        <v>578</v>
      </c>
      <c r="B234" s="1" t="s">
        <v>695</v>
      </c>
      <c r="C234" s="1" t="s">
        <v>696</v>
      </c>
      <c r="D234" s="2" t="str">
        <f>HYPERLINK("[\\192.168.10.16\St1Share(NAS)\SKL\DB\GenTables\L8-遵循法令作業\JcicZ053.xlsx]DBD!A1", "連結")</f>
        <v>連結</v>
      </c>
      <c r="E234" s="1" t="s">
        <v>697</v>
      </c>
    </row>
    <row r="235" spans="1:5" ht="15.6" x14ac:dyDescent="0.3">
      <c r="A235" s="1" t="s">
        <v>578</v>
      </c>
      <c r="B235" s="1" t="s">
        <v>698</v>
      </c>
      <c r="C235" s="1" t="s">
        <v>696</v>
      </c>
      <c r="D235" s="2" t="str">
        <f>HYPERLINK("[\\192.168.10.16\St1Share(NAS)\SKL\DB\GenTables\L8-遵循法令作業\JcicZ053Log.xlsx]DBD!A1", "連結")</f>
        <v>連結</v>
      </c>
      <c r="E235" s="1" t="s">
        <v>699</v>
      </c>
    </row>
    <row r="236" spans="1:5" ht="15.6" x14ac:dyDescent="0.3">
      <c r="A236" s="1" t="s">
        <v>578</v>
      </c>
      <c r="B236" s="1" t="s">
        <v>700</v>
      </c>
      <c r="C236" s="1" t="s">
        <v>701</v>
      </c>
      <c r="D236" s="2" t="str">
        <f>HYPERLINK("[\\192.168.10.16\St1Share(NAS)\SKL\DB\GenTables\L8-遵循法令作業\JcicZ054.xlsx]DBD!A1", "連結")</f>
        <v>連結</v>
      </c>
      <c r="E236" s="1" t="s">
        <v>702</v>
      </c>
    </row>
    <row r="237" spans="1:5" ht="15.6" x14ac:dyDescent="0.3">
      <c r="A237" s="1" t="s">
        <v>578</v>
      </c>
      <c r="B237" s="1" t="s">
        <v>703</v>
      </c>
      <c r="C237" s="1" t="s">
        <v>701</v>
      </c>
      <c r="D237" s="2" t="str">
        <f>HYPERLINK("[\\192.168.10.16\St1Share(NAS)\SKL\DB\GenTables\L8-遵循法令作業\JcicZ054Log.xlsx]DBD!A1", "連結")</f>
        <v>連結</v>
      </c>
      <c r="E237" s="1" t="s">
        <v>704</v>
      </c>
    </row>
    <row r="238" spans="1:5" ht="15.6" x14ac:dyDescent="0.3">
      <c r="A238" s="1" t="s">
        <v>578</v>
      </c>
      <c r="B238" s="1" t="s">
        <v>705</v>
      </c>
      <c r="C238" s="1" t="s">
        <v>706</v>
      </c>
      <c r="D238" s="2" t="str">
        <f>HYPERLINK("[\\192.168.10.16\St1Share(NAS)\SKL\DB\GenTables\L8-遵循法令作業\JcicZ055.xlsx]DBD!A1", "連結")</f>
        <v>連結</v>
      </c>
      <c r="E238" s="1" t="s">
        <v>707</v>
      </c>
    </row>
    <row r="239" spans="1:5" ht="15.6" x14ac:dyDescent="0.3">
      <c r="A239" s="1" t="s">
        <v>578</v>
      </c>
      <c r="B239" s="1" t="s">
        <v>708</v>
      </c>
      <c r="C239" s="1" t="s">
        <v>706</v>
      </c>
      <c r="D239" s="2" t="str">
        <f>HYPERLINK("[\\192.168.10.16\St1Share(NAS)\SKL\DB\GenTables\L8-遵循法令作業\JcicZ055Log.xlsx]DBD!A1", "連結")</f>
        <v>連結</v>
      </c>
      <c r="E239" s="1" t="s">
        <v>709</v>
      </c>
    </row>
    <row r="240" spans="1:5" ht="15.6" x14ac:dyDescent="0.3">
      <c r="A240" s="1" t="s">
        <v>578</v>
      </c>
      <c r="B240" s="1" t="s">
        <v>710</v>
      </c>
      <c r="C240" s="1" t="s">
        <v>711</v>
      </c>
      <c r="D240" s="2" t="str">
        <f>HYPERLINK("[\\192.168.10.16\St1Share(NAS)\SKL\DB\GenTables\L8-遵循法令作業\JcicZ056.xlsx]DBD!A1", "連結")</f>
        <v>連結</v>
      </c>
      <c r="E240" s="1" t="s">
        <v>712</v>
      </c>
    </row>
    <row r="241" spans="1:5" ht="15.6" x14ac:dyDescent="0.3">
      <c r="A241" s="1" t="s">
        <v>578</v>
      </c>
      <c r="B241" s="1" t="s">
        <v>713</v>
      </c>
      <c r="C241" s="1" t="s">
        <v>711</v>
      </c>
      <c r="D241" s="2" t="str">
        <f>HYPERLINK("[\\192.168.10.16\St1Share(NAS)\SKL\DB\GenTables\L8-遵循法令作業\JcicZ056Log.xlsx]DBD!A1", "連結")</f>
        <v>連結</v>
      </c>
      <c r="E241" s="1" t="s">
        <v>714</v>
      </c>
    </row>
    <row r="242" spans="1:5" ht="15.6" x14ac:dyDescent="0.3">
      <c r="A242" s="1" t="s">
        <v>578</v>
      </c>
      <c r="B242" s="1" t="s">
        <v>715</v>
      </c>
      <c r="C242" s="1" t="s">
        <v>681</v>
      </c>
      <c r="D242" s="2" t="str">
        <f>HYPERLINK("[\\192.168.10.16\St1Share(NAS)\SKL\DB\GenTables\L8-遵循法令作業\JcicZ060.xlsx]DBD!A1", "連結")</f>
        <v>連結</v>
      </c>
      <c r="E242" s="1" t="s">
        <v>716</v>
      </c>
    </row>
    <row r="243" spans="1:5" ht="15.6" x14ac:dyDescent="0.3">
      <c r="A243" s="1" t="s">
        <v>578</v>
      </c>
      <c r="B243" s="1" t="s">
        <v>717</v>
      </c>
      <c r="C243" s="1" t="s">
        <v>681</v>
      </c>
      <c r="D243" s="2" t="str">
        <f>HYPERLINK("[\\192.168.10.16\St1Share(NAS)\SKL\DB\GenTables\L8-遵循法令作業\JcicZ060Log.xlsx]DBD!A1", "連結")</f>
        <v>連結</v>
      </c>
      <c r="E243" s="1" t="s">
        <v>718</v>
      </c>
    </row>
    <row r="244" spans="1:5" ht="15.6" x14ac:dyDescent="0.3">
      <c r="A244" s="1" t="s">
        <v>578</v>
      </c>
      <c r="B244" s="1" t="s">
        <v>719</v>
      </c>
      <c r="C244" s="1" t="s">
        <v>720</v>
      </c>
      <c r="D244" s="2" t="str">
        <f>HYPERLINK("[\\192.168.10.16\St1Share(NAS)\SKL\DB\GenTables\L8-遵循法令作業\JcicZ061.xlsx]DBD!A1", "連結")</f>
        <v>連結</v>
      </c>
      <c r="E244" s="1" t="s">
        <v>721</v>
      </c>
    </row>
    <row r="245" spans="1:5" ht="15.6" x14ac:dyDescent="0.3">
      <c r="A245" s="1" t="s">
        <v>578</v>
      </c>
      <c r="B245" s="1" t="s">
        <v>722</v>
      </c>
      <c r="C245" s="1" t="s">
        <v>720</v>
      </c>
      <c r="D245" s="2" t="str">
        <f>HYPERLINK("[\\192.168.10.16\St1Share(NAS)\SKL\DB\GenTables\L8-遵循法令作業\JcicZ061Log.xlsx]DBD!A1", "連結")</f>
        <v>連結</v>
      </c>
      <c r="E245" s="1" t="s">
        <v>723</v>
      </c>
    </row>
    <row r="246" spans="1:5" ht="15.6" x14ac:dyDescent="0.3">
      <c r="A246" s="1" t="s">
        <v>578</v>
      </c>
      <c r="B246" s="1" t="s">
        <v>724</v>
      </c>
      <c r="C246" s="1" t="s">
        <v>725</v>
      </c>
      <c r="D246" s="2" t="str">
        <f>HYPERLINK("[\\192.168.10.16\St1Share(NAS)\SKL\DB\GenTables\L8-遵循法令作業\JcicZ062.xlsx]DBD!A1", "連結")</f>
        <v>連結</v>
      </c>
      <c r="E246" s="1" t="s">
        <v>726</v>
      </c>
    </row>
    <row r="247" spans="1:5" ht="15.6" x14ac:dyDescent="0.3">
      <c r="A247" s="1" t="s">
        <v>578</v>
      </c>
      <c r="B247" s="1" t="s">
        <v>727</v>
      </c>
      <c r="C247" s="1" t="s">
        <v>725</v>
      </c>
      <c r="D247" s="2" t="str">
        <f>HYPERLINK("[\\192.168.10.16\St1Share(NAS)\SKL\DB\GenTables\L8-遵循法令作業\JcicZ062Log.xlsx]DBD!A1", "連結")</f>
        <v>連結</v>
      </c>
      <c r="E247" s="1" t="s">
        <v>728</v>
      </c>
    </row>
    <row r="248" spans="1:5" ht="15.6" x14ac:dyDescent="0.3">
      <c r="A248" s="1" t="s">
        <v>578</v>
      </c>
      <c r="B248" s="1" t="s">
        <v>729</v>
      </c>
      <c r="C248" s="1" t="s">
        <v>730</v>
      </c>
      <c r="D248" s="2" t="str">
        <f>HYPERLINK("[\\192.168.10.16\St1Share(NAS)\SKL\DB\GenTables\L8-遵循法令作業\JcicZ063.xlsx]DBD!A1", "連結")</f>
        <v>連結</v>
      </c>
      <c r="E248" s="1" t="s">
        <v>731</v>
      </c>
    </row>
    <row r="249" spans="1:5" ht="15.6" x14ac:dyDescent="0.3">
      <c r="A249" s="1" t="s">
        <v>578</v>
      </c>
      <c r="B249" s="1" t="s">
        <v>732</v>
      </c>
      <c r="C249" s="1" t="s">
        <v>730</v>
      </c>
      <c r="D249" s="2" t="str">
        <f>HYPERLINK("[\\192.168.10.16\St1Share(NAS)\SKL\DB\GenTables\L8-遵循法令作業\JcicZ063Log.xlsx]DBD!A1", "連結")</f>
        <v>連結</v>
      </c>
      <c r="E249" s="1" t="s">
        <v>733</v>
      </c>
    </row>
    <row r="250" spans="1:5" ht="15.6" x14ac:dyDescent="0.3">
      <c r="A250" s="1" t="s">
        <v>578</v>
      </c>
      <c r="B250" s="1" t="s">
        <v>734</v>
      </c>
      <c r="C250" s="1" t="s">
        <v>735</v>
      </c>
      <c r="D250" s="2" t="str">
        <f>HYPERLINK("[\\192.168.10.16\St1Share(NAS)\SKL\DB\GenTables\L8-遵循法令作業\JcicZ440.xlsx]DBD!A1", "連結")</f>
        <v>連結</v>
      </c>
      <c r="E250" s="1" t="s">
        <v>736</v>
      </c>
    </row>
    <row r="251" spans="1:5" ht="15.6" x14ac:dyDescent="0.3">
      <c r="A251" s="1" t="s">
        <v>578</v>
      </c>
      <c r="B251" s="1" t="s">
        <v>737</v>
      </c>
      <c r="C251" s="1" t="s">
        <v>735</v>
      </c>
      <c r="D251" s="2" t="str">
        <f>HYPERLINK("[\\192.168.10.16\St1Share(NAS)\SKL\DB\GenTables\L8-遵循法令作業\JcicZ440Log.xlsx]DBD!A1", "連結")</f>
        <v>連結</v>
      </c>
      <c r="E251" s="1" t="s">
        <v>738</v>
      </c>
    </row>
    <row r="252" spans="1:5" ht="15.6" x14ac:dyDescent="0.3">
      <c r="A252" s="1" t="s">
        <v>578</v>
      </c>
      <c r="B252" s="1" t="s">
        <v>739</v>
      </c>
      <c r="C252" s="1" t="s">
        <v>740</v>
      </c>
      <c r="D252" s="2" t="str">
        <f>HYPERLINK("[\\192.168.10.16\St1Share(NAS)\SKL\DB\GenTables\L8-遵循法令作業\JcicZ442.xlsx]DBD!A1", "連結")</f>
        <v>連結</v>
      </c>
      <c r="E252" s="1" t="s">
        <v>741</v>
      </c>
    </row>
    <row r="253" spans="1:5" ht="15.6" x14ac:dyDescent="0.3">
      <c r="A253" s="1" t="s">
        <v>578</v>
      </c>
      <c r="B253" s="1" t="s">
        <v>742</v>
      </c>
      <c r="C253" s="1" t="s">
        <v>740</v>
      </c>
      <c r="D253" s="2" t="str">
        <f>HYPERLINK("[\\192.168.10.16\St1Share(NAS)\SKL\DB\GenTables\L8-遵循法令作業\JcicZ442Log.xlsx]DBD!A1", "連結")</f>
        <v>連結</v>
      </c>
      <c r="E253" s="1" t="s">
        <v>743</v>
      </c>
    </row>
    <row r="254" spans="1:5" ht="15.6" x14ac:dyDescent="0.3">
      <c r="A254" s="1" t="s">
        <v>578</v>
      </c>
      <c r="B254" s="1" t="s">
        <v>744</v>
      </c>
      <c r="C254" s="1" t="s">
        <v>745</v>
      </c>
      <c r="D254" s="2" t="str">
        <f>HYPERLINK("[\\192.168.10.16\St1Share(NAS)\SKL\DB\GenTables\L8-遵循法令作業\JcicZ443.xlsx]DBD!A1", "連結")</f>
        <v>連結</v>
      </c>
      <c r="E254" s="1" t="s">
        <v>746</v>
      </c>
    </row>
    <row r="255" spans="1:5" ht="15.6" x14ac:dyDescent="0.3">
      <c r="A255" s="1" t="s">
        <v>578</v>
      </c>
      <c r="B255" s="1" t="s">
        <v>747</v>
      </c>
      <c r="C255" s="1" t="s">
        <v>745</v>
      </c>
      <c r="D255" s="2" t="str">
        <f>HYPERLINK("[\\192.168.10.16\St1Share(NAS)\SKL\DB\GenTables\L8-遵循法令作業\JcicZ443Log.xlsx]DBD!A1", "連結")</f>
        <v>連結</v>
      </c>
      <c r="E255" s="1" t="s">
        <v>748</v>
      </c>
    </row>
    <row r="256" spans="1:5" ht="15.6" x14ac:dyDescent="0.3">
      <c r="A256" s="1" t="s">
        <v>578</v>
      </c>
      <c r="B256" s="1" t="s">
        <v>749</v>
      </c>
      <c r="C256" s="1" t="s">
        <v>750</v>
      </c>
      <c r="D256" s="2" t="str">
        <f>HYPERLINK("[\\192.168.10.16\St1Share(NAS)\SKL\DB\GenTables\L8-遵循法令作業\JcicZ444.xlsx]DBD!A1", "連結")</f>
        <v>連結</v>
      </c>
      <c r="E256" s="1" t="s">
        <v>751</v>
      </c>
    </row>
    <row r="257" spans="1:5" ht="15.6" x14ac:dyDescent="0.3">
      <c r="A257" s="1" t="s">
        <v>578</v>
      </c>
      <c r="B257" s="1" t="s">
        <v>752</v>
      </c>
      <c r="C257" s="1" t="s">
        <v>750</v>
      </c>
      <c r="D257" s="2" t="str">
        <f>HYPERLINK("[\\192.168.10.16\St1Share(NAS)\SKL\DB\GenTables\L8-遵循法令作業\JcicZ444Log.xlsx]DBD!A1", "連結")</f>
        <v>連結</v>
      </c>
      <c r="E257" s="1" t="s">
        <v>753</v>
      </c>
    </row>
    <row r="258" spans="1:5" ht="15.6" x14ac:dyDescent="0.3">
      <c r="A258" s="1" t="s">
        <v>578</v>
      </c>
      <c r="B258" s="1" t="s">
        <v>754</v>
      </c>
      <c r="C258" s="1" t="s">
        <v>755</v>
      </c>
      <c r="D258" s="2" t="str">
        <f>HYPERLINK("[\\192.168.10.16\St1Share(NAS)\SKL\DB\GenTables\L8-遵循法令作業\JcicZ446.xlsx]DBD!A1", "連結")</f>
        <v>連結</v>
      </c>
      <c r="E258" s="1" t="s">
        <v>756</v>
      </c>
    </row>
    <row r="259" spans="1:5" ht="15.6" x14ac:dyDescent="0.3">
      <c r="A259" s="1" t="s">
        <v>578</v>
      </c>
      <c r="B259" s="1" t="s">
        <v>757</v>
      </c>
      <c r="C259" s="1" t="s">
        <v>755</v>
      </c>
      <c r="D259" s="2" t="str">
        <f>HYPERLINK("[\\192.168.10.16\St1Share(NAS)\SKL\DB\GenTables\L8-遵循法令作業\JcicZ446Log.xlsx]DBD!A1", "連結")</f>
        <v>連結</v>
      </c>
      <c r="E259" s="1" t="s">
        <v>758</v>
      </c>
    </row>
    <row r="260" spans="1:5" ht="15.6" x14ac:dyDescent="0.3">
      <c r="A260" s="1" t="s">
        <v>578</v>
      </c>
      <c r="B260" s="1" t="s">
        <v>759</v>
      </c>
      <c r="C260" s="1" t="s">
        <v>760</v>
      </c>
      <c r="D260" s="2" t="str">
        <f>HYPERLINK("[\\192.168.10.16\St1Share(NAS)\SKL\DB\GenTables\L8-遵循法令作業\JcicZ447.xlsx]DBD!A1", "連結")</f>
        <v>連結</v>
      </c>
      <c r="E260" s="1" t="s">
        <v>761</v>
      </c>
    </row>
    <row r="261" spans="1:5" ht="15.6" x14ac:dyDescent="0.3">
      <c r="A261" s="1" t="s">
        <v>578</v>
      </c>
      <c r="B261" s="1" t="s">
        <v>762</v>
      </c>
      <c r="C261" s="1" t="s">
        <v>760</v>
      </c>
      <c r="D261" s="2" t="str">
        <f>HYPERLINK("[\\192.168.10.16\St1Share(NAS)\SKL\DB\GenTables\L8-遵循法令作業\JcicZ447Log.xlsx]DBD!A1", "連結")</f>
        <v>連結</v>
      </c>
      <c r="E261" s="1" t="s">
        <v>763</v>
      </c>
    </row>
    <row r="262" spans="1:5" ht="15.6" x14ac:dyDescent="0.3">
      <c r="A262" s="1" t="s">
        <v>578</v>
      </c>
      <c r="B262" s="1" t="s">
        <v>764</v>
      </c>
      <c r="C262" s="1" t="s">
        <v>765</v>
      </c>
      <c r="D262" s="2" t="str">
        <f>HYPERLINK("[\\192.168.10.16\St1Share(NAS)\SKL\DB\GenTables\L8-遵循法令作業\JcicZ448.xlsx]DBD!A1", "連結")</f>
        <v>連結</v>
      </c>
      <c r="E262" s="1" t="s">
        <v>766</v>
      </c>
    </row>
    <row r="263" spans="1:5" ht="15.6" x14ac:dyDescent="0.3">
      <c r="A263" s="1" t="s">
        <v>578</v>
      </c>
      <c r="B263" s="1" t="s">
        <v>767</v>
      </c>
      <c r="C263" s="1" t="s">
        <v>765</v>
      </c>
      <c r="D263" s="2" t="str">
        <f>HYPERLINK("[\\192.168.10.16\St1Share(NAS)\SKL\DB\GenTables\L8-遵循法令作業\JcicZ448Log.xlsx]DBD!A1", "連結")</f>
        <v>連結</v>
      </c>
      <c r="E263" s="1" t="s">
        <v>768</v>
      </c>
    </row>
    <row r="264" spans="1:5" ht="15.6" x14ac:dyDescent="0.3">
      <c r="A264" s="1" t="s">
        <v>578</v>
      </c>
      <c r="B264" s="1" t="s">
        <v>769</v>
      </c>
      <c r="C264" s="1" t="s">
        <v>770</v>
      </c>
      <c r="D264" s="2" t="str">
        <f>HYPERLINK("[\\192.168.10.16\St1Share(NAS)\SKL\DB\GenTables\L8-遵循法令作業\JcicZ450.xlsx]DBD!A1", "連結")</f>
        <v>連結</v>
      </c>
      <c r="E264" s="1" t="s">
        <v>771</v>
      </c>
    </row>
    <row r="265" spans="1:5" ht="15.6" x14ac:dyDescent="0.3">
      <c r="A265" s="1" t="s">
        <v>578</v>
      </c>
      <c r="B265" s="1" t="s">
        <v>772</v>
      </c>
      <c r="C265" s="1" t="s">
        <v>770</v>
      </c>
      <c r="D265" s="2" t="str">
        <f>HYPERLINK("[\\192.168.10.16\St1Share(NAS)\SKL\DB\GenTables\L8-遵循法令作業\JcicZ450Log.xlsx]DBD!A1", "連結")</f>
        <v>連結</v>
      </c>
      <c r="E265" s="1" t="s">
        <v>773</v>
      </c>
    </row>
    <row r="266" spans="1:5" ht="15.6" x14ac:dyDescent="0.3">
      <c r="A266" s="1" t="s">
        <v>578</v>
      </c>
      <c r="B266" s="1" t="s">
        <v>774</v>
      </c>
      <c r="C266" s="1" t="s">
        <v>775</v>
      </c>
      <c r="D266" s="2" t="str">
        <f>HYPERLINK("[\\192.168.10.16\St1Share(NAS)\SKL\DB\GenTables\L8-遵循法令作業\JcicZ451.xlsx]DBD!A1", "連結")</f>
        <v>連結</v>
      </c>
      <c r="E266" s="1" t="s">
        <v>776</v>
      </c>
    </row>
    <row r="267" spans="1:5" ht="15.6" x14ac:dyDescent="0.3">
      <c r="A267" s="1" t="s">
        <v>578</v>
      </c>
      <c r="B267" s="1" t="s">
        <v>777</v>
      </c>
      <c r="C267" s="1" t="s">
        <v>775</v>
      </c>
      <c r="D267" s="2" t="str">
        <f>HYPERLINK("[\\192.168.10.16\St1Share(NAS)\SKL\DB\GenTables\L8-遵循法令作業\JcicZ451Log.xlsx]DBD!A1", "連結")</f>
        <v>連結</v>
      </c>
      <c r="E267" s="1" t="s">
        <v>778</v>
      </c>
    </row>
    <row r="268" spans="1:5" ht="15.6" x14ac:dyDescent="0.3">
      <c r="A268" s="1" t="s">
        <v>578</v>
      </c>
      <c r="B268" s="1" t="s">
        <v>779</v>
      </c>
      <c r="C268" s="1" t="s">
        <v>780</v>
      </c>
      <c r="D268" s="2" t="str">
        <f>HYPERLINK("[\\192.168.10.16\St1Share(NAS)\SKL\DB\GenTables\L8-遵循法令作業\JcicZ454.xlsx]DBD!A1", "連結")</f>
        <v>連結</v>
      </c>
      <c r="E268" s="1" t="s">
        <v>781</v>
      </c>
    </row>
    <row r="269" spans="1:5" ht="15.6" x14ac:dyDescent="0.3">
      <c r="A269" s="1" t="s">
        <v>578</v>
      </c>
      <c r="B269" s="1" t="s">
        <v>782</v>
      </c>
      <c r="C269" s="1" t="s">
        <v>780</v>
      </c>
      <c r="D269" s="2" t="str">
        <f>HYPERLINK("[\\192.168.10.16\St1Share(NAS)\SKL\DB\GenTables\L8-遵循法令作業\JcicZ454Log.xlsx]DBD!A1", "連結")</f>
        <v>連結</v>
      </c>
      <c r="E269" s="1" t="s">
        <v>783</v>
      </c>
    </row>
    <row r="270" spans="1:5" ht="15.6" x14ac:dyDescent="0.3">
      <c r="A270" s="1" t="s">
        <v>578</v>
      </c>
      <c r="B270" s="1" t="s">
        <v>784</v>
      </c>
      <c r="C270" s="1" t="s">
        <v>785</v>
      </c>
      <c r="D270" s="2" t="str">
        <f>HYPERLINK("[\\192.168.10.16\St1Share(NAS)\SKL\DB\GenTables\L8-遵循法令作業\JcicZ570.xlsx]DBD!A1", "連結")</f>
        <v>連結</v>
      </c>
      <c r="E270" s="1" t="s">
        <v>786</v>
      </c>
    </row>
    <row r="271" spans="1:5" ht="15.6" x14ac:dyDescent="0.3">
      <c r="A271" s="1" t="s">
        <v>578</v>
      </c>
      <c r="B271" s="1" t="s">
        <v>787</v>
      </c>
      <c r="C271" s="1" t="s">
        <v>785</v>
      </c>
      <c r="D271" s="2" t="str">
        <f>HYPERLINK("[\\192.168.10.16\St1Share(NAS)\SKL\DB\GenTables\L8-遵循法令作業\JcicZ570Log.xlsx]DBD!A1", "連結")</f>
        <v>連結</v>
      </c>
      <c r="E271" s="1" t="s">
        <v>788</v>
      </c>
    </row>
    <row r="272" spans="1:5" ht="15.6" x14ac:dyDescent="0.3">
      <c r="A272" s="1" t="s">
        <v>578</v>
      </c>
      <c r="B272" s="1" t="s">
        <v>789</v>
      </c>
      <c r="C272" s="1" t="s">
        <v>790</v>
      </c>
      <c r="D272" s="2" t="str">
        <f>HYPERLINK("[\\192.168.10.16\St1Share(NAS)\SKL\DB\GenTables\L8-遵循法令作業\JcicZ571.xlsx]DBD!A1", "連結")</f>
        <v>連結</v>
      </c>
      <c r="E272" s="1" t="s">
        <v>791</v>
      </c>
    </row>
    <row r="273" spans="1:5" ht="15.6" x14ac:dyDescent="0.3">
      <c r="A273" s="1" t="s">
        <v>578</v>
      </c>
      <c r="B273" s="1" t="s">
        <v>792</v>
      </c>
      <c r="C273" s="1" t="s">
        <v>790</v>
      </c>
      <c r="D273" s="2" t="str">
        <f>HYPERLINK("[\\192.168.10.16\St1Share(NAS)\SKL\DB\GenTables\L8-遵循法令作業\JcicZ571Log.xlsx]DBD!A1", "連結")</f>
        <v>連結</v>
      </c>
      <c r="E273" s="1" t="s">
        <v>793</v>
      </c>
    </row>
    <row r="274" spans="1:5" ht="15.6" x14ac:dyDescent="0.3">
      <c r="A274" s="1" t="s">
        <v>578</v>
      </c>
      <c r="B274" s="1" t="s">
        <v>794</v>
      </c>
      <c r="C274" s="1" t="s">
        <v>795</v>
      </c>
      <c r="D274" s="2" t="str">
        <f>HYPERLINK("[\\192.168.10.16\St1Share(NAS)\SKL\DB\GenTables\L8-遵循法令作業\JcicZ572.xlsx]DBD!A1", "連結")</f>
        <v>連結</v>
      </c>
      <c r="E274" s="1" t="s">
        <v>796</v>
      </c>
    </row>
    <row r="275" spans="1:5" ht="15.6" x14ac:dyDescent="0.3">
      <c r="A275" s="1" t="s">
        <v>578</v>
      </c>
      <c r="B275" s="1" t="s">
        <v>797</v>
      </c>
      <c r="C275" s="1" t="s">
        <v>795</v>
      </c>
      <c r="D275" s="2" t="str">
        <f>HYPERLINK("[\\192.168.10.16\St1Share(NAS)\SKL\DB\GenTables\L8-遵循法令作業\JcicZ572Log.xlsx]DBD!A1", "連結")</f>
        <v>連結</v>
      </c>
      <c r="E275" s="1" t="s">
        <v>798</v>
      </c>
    </row>
    <row r="276" spans="1:5" ht="15.6" x14ac:dyDescent="0.3">
      <c r="A276" s="1" t="s">
        <v>578</v>
      </c>
      <c r="B276" s="1" t="s">
        <v>799</v>
      </c>
      <c r="C276" s="1" t="s">
        <v>800</v>
      </c>
      <c r="D276" s="2" t="str">
        <f>HYPERLINK("[\\192.168.10.16\St1Share(NAS)\SKL\DB\GenTables\L8-遵循法令作業\JcicZ573.xlsx]DBD!A1", "連結")</f>
        <v>連結</v>
      </c>
      <c r="E276" s="1" t="s">
        <v>801</v>
      </c>
    </row>
    <row r="277" spans="1:5" ht="15.6" x14ac:dyDescent="0.3">
      <c r="A277" s="1" t="s">
        <v>578</v>
      </c>
      <c r="B277" s="1" t="s">
        <v>802</v>
      </c>
      <c r="C277" s="1" t="s">
        <v>800</v>
      </c>
      <c r="D277" s="2" t="str">
        <f>HYPERLINK("[\\192.168.10.16\St1Share(NAS)\SKL\DB\GenTables\L8-遵循法令作業\JcicZ573Log.xlsx]DBD!A1", "連結")</f>
        <v>連結</v>
      </c>
      <c r="E277" s="1" t="s">
        <v>803</v>
      </c>
    </row>
    <row r="278" spans="1:5" ht="15.6" x14ac:dyDescent="0.3">
      <c r="A278" s="1" t="s">
        <v>578</v>
      </c>
      <c r="B278" s="1" t="s">
        <v>804</v>
      </c>
      <c r="C278" s="1" t="s">
        <v>805</v>
      </c>
      <c r="D278" s="2" t="str">
        <f>HYPERLINK("[\\192.168.10.16\St1Share(NAS)\SKL\DB\GenTables\L8-遵循法令作業\JcicZ574.xlsx]DBD!A1", "連結")</f>
        <v>連結</v>
      </c>
      <c r="E278" s="1" t="s">
        <v>806</v>
      </c>
    </row>
    <row r="279" spans="1:5" ht="15.6" x14ac:dyDescent="0.3">
      <c r="A279" s="1" t="s">
        <v>578</v>
      </c>
      <c r="B279" s="1" t="s">
        <v>807</v>
      </c>
      <c r="C279" s="1" t="s">
        <v>805</v>
      </c>
      <c r="D279" s="2" t="str">
        <f>HYPERLINK("[\\192.168.10.16\St1Share(NAS)\SKL\DB\GenTables\L8-遵循法令作業\JcicZ574Log.xlsx]DBD!A1", "連結")</f>
        <v>連結</v>
      </c>
      <c r="E279" s="1" t="s">
        <v>808</v>
      </c>
    </row>
    <row r="280" spans="1:5" ht="15.6" x14ac:dyDescent="0.3">
      <c r="A280" s="1" t="s">
        <v>578</v>
      </c>
      <c r="B280" s="1" t="s">
        <v>809</v>
      </c>
      <c r="C280" s="1" t="s">
        <v>810</v>
      </c>
      <c r="D280" s="2" t="str">
        <f>HYPERLINK("[\\192.168.10.16\St1Share(NAS)\SKL\DB\GenTables\L8-遵循法令作業\JcicZ575.xlsx]DBD!A1", "連結")</f>
        <v>連結</v>
      </c>
      <c r="E280" s="1" t="s">
        <v>811</v>
      </c>
    </row>
    <row r="281" spans="1:5" ht="15.6" x14ac:dyDescent="0.3">
      <c r="A281" s="1" t="s">
        <v>578</v>
      </c>
      <c r="B281" s="1" t="s">
        <v>812</v>
      </c>
      <c r="C281" s="1" t="s">
        <v>810</v>
      </c>
      <c r="D281" s="2" t="str">
        <f>HYPERLINK("[\\192.168.10.16\St1Share(NAS)\SKL\DB\GenTables\L8-遵循法令作業\JcicZ575Log.xlsx]DBD!A1", "連結")</f>
        <v>連結</v>
      </c>
      <c r="E281" s="1" t="s">
        <v>813</v>
      </c>
    </row>
    <row r="282" spans="1:5" ht="15.6" x14ac:dyDescent="0.3">
      <c r="A282" s="1" t="s">
        <v>578</v>
      </c>
      <c r="B282" s="1" t="s">
        <v>814</v>
      </c>
      <c r="C282" s="1" t="s">
        <v>815</v>
      </c>
      <c r="D282" s="2" t="str">
        <f>HYPERLINK("[\\192.168.10.16\St1Share(NAS)\SKL\DB\GenTables\L8-遵循法令作業\MlaundryChkDtl.xlsx]DBD!A1", "連結")</f>
        <v>連結</v>
      </c>
      <c r="E282" s="1" t="s">
        <v>816</v>
      </c>
    </row>
    <row r="283" spans="1:5" ht="15.6" x14ac:dyDescent="0.3">
      <c r="A283" s="1" t="s">
        <v>578</v>
      </c>
      <c r="B283" s="1" t="s">
        <v>817</v>
      </c>
      <c r="C283" s="1" t="s">
        <v>818</v>
      </c>
      <c r="D283" s="2" t="str">
        <f>HYPERLINK("[\\192.168.10.16\St1Share(NAS)\SKL\DB\GenTables\L8-遵循法令作業\MlaundryDetail.xlsx]DBD!A1", "連結")</f>
        <v>連結</v>
      </c>
      <c r="E283" s="1" t="s">
        <v>819</v>
      </c>
    </row>
    <row r="284" spans="1:5" ht="15.6" x14ac:dyDescent="0.3">
      <c r="A284" s="1" t="s">
        <v>578</v>
      </c>
      <c r="B284" s="1" t="s">
        <v>820</v>
      </c>
      <c r="C284" s="1" t="s">
        <v>821</v>
      </c>
      <c r="D284" s="2" t="str">
        <f>HYPERLINK("[\\192.168.10.16\St1Share(NAS)\SKL\DB\GenTables\L8-遵循法令作業\MlaundryParas.xlsx]DBD!A1", "連結")</f>
        <v>連結</v>
      </c>
      <c r="E284" s="1" t="s">
        <v>822</v>
      </c>
    </row>
    <row r="285" spans="1:5" ht="15.6" x14ac:dyDescent="0.3">
      <c r="A285" s="1" t="s">
        <v>578</v>
      </c>
      <c r="B285" s="1" t="s">
        <v>823</v>
      </c>
      <c r="C285" s="1" t="s">
        <v>824</v>
      </c>
      <c r="D285" s="2" t="str">
        <f>HYPERLINK("[\\192.168.10.16\St1Share(NAS)\SKL\DB\GenTables\L8-遵循法令作業\MlaundryRecord.xlsx]DBD!A1", "連結")</f>
        <v>連結</v>
      </c>
      <c r="E285" s="1" t="s">
        <v>825</v>
      </c>
    </row>
    <row r="286" spans="1:5" ht="15.6" x14ac:dyDescent="0.3">
      <c r="A286" s="1" t="s">
        <v>578</v>
      </c>
      <c r="B286" s="1" t="s">
        <v>826</v>
      </c>
      <c r="C286" s="1" t="s">
        <v>827</v>
      </c>
      <c r="D286" s="2" t="str">
        <f>HYPERLINK("[\\192.168.10.16\St1Share(NAS)\SKL\DB\GenTables\L8-遵循法令作業\MonthlyQ53.xlsx]DBD!A1", "連結")</f>
        <v>連結</v>
      </c>
      <c r="E286" s="1" t="s">
        <v>828</v>
      </c>
    </row>
    <row r="287" spans="1:5" ht="15.6" x14ac:dyDescent="0.3">
      <c r="A287" s="1" t="s">
        <v>578</v>
      </c>
      <c r="B287" s="1" t="s">
        <v>829</v>
      </c>
      <c r="C287" s="1" t="s">
        <v>830</v>
      </c>
      <c r="D287" s="2" t="str">
        <f>HYPERLINK("[\\192.168.10.16\St1Share(NAS)\SKL\DB\GenTables\L8-遵循法令作業\TbJcicMu01.xlsx]DBD!A1", "連結")</f>
        <v>連結</v>
      </c>
      <c r="E287" s="1" t="s">
        <v>831</v>
      </c>
    </row>
    <row r="288" spans="1:5" ht="15.6" x14ac:dyDescent="0.3">
      <c r="A288" s="1" t="s">
        <v>578</v>
      </c>
      <c r="B288" s="1" t="s">
        <v>832</v>
      </c>
      <c r="C288" s="1" t="s">
        <v>833</v>
      </c>
      <c r="D288" s="2" t="str">
        <f>HYPERLINK("[\\192.168.10.16\St1Share(NAS)\SKL\DB\GenTables\L8-遵循法令作業\TbJcicW020.xlsx]DBD!A1", "連結")</f>
        <v>連結</v>
      </c>
      <c r="E288" s="1" t="s">
        <v>834</v>
      </c>
    </row>
    <row r="289" spans="1:5" ht="15.6" x14ac:dyDescent="0.3">
      <c r="A289" s="1" t="s">
        <v>578</v>
      </c>
      <c r="B289" s="1" t="s">
        <v>835</v>
      </c>
      <c r="C289" s="1" t="s">
        <v>836</v>
      </c>
      <c r="D289" s="2" t="str">
        <f>HYPERLINK("[\\192.168.10.16\St1Share(NAS)\SKL\DB\GenTables\L8-遵循法令作業\TbJcicZZ50.xlsx]DBD!A1", "連結")</f>
        <v>連結</v>
      </c>
      <c r="E289" s="1" t="s">
        <v>837</v>
      </c>
    </row>
    <row r="290" spans="1:5" ht="15.6" x14ac:dyDescent="0.3">
      <c r="A290" s="1" t="s">
        <v>838</v>
      </c>
      <c r="B290" s="1" t="s">
        <v>839</v>
      </c>
      <c r="C290" s="1" t="s">
        <v>840</v>
      </c>
      <c r="D290" s="2" t="str">
        <f>HYPERLINK("[\\192.168.10.16\St1Share(NAS)\SKL\DB\GenTables\L9-報表作業\DailyLoanBal.xlsx]DBD!A1", "連結")</f>
        <v>連結</v>
      </c>
      <c r="E290" s="1" t="s">
        <v>841</v>
      </c>
    </row>
    <row r="291" spans="1:5" ht="15.6" x14ac:dyDescent="0.3">
      <c r="A291" s="1" t="s">
        <v>838</v>
      </c>
      <c r="B291" s="1" t="s">
        <v>842</v>
      </c>
      <c r="C291" s="1" t="s">
        <v>843</v>
      </c>
      <c r="D291" s="2" t="str">
        <f>HYPERLINK("[\\192.168.10.16\St1Share(NAS)\SKL\DB\GenTables\L9-報表作業\GuildBuilders.xlsx]DBD!A1", "連結")</f>
        <v>連結</v>
      </c>
      <c r="E291" s="1" t="s">
        <v>844</v>
      </c>
    </row>
    <row r="292" spans="1:5" ht="15.6" x14ac:dyDescent="0.3">
      <c r="A292" s="1" t="s">
        <v>838</v>
      </c>
      <c r="B292" s="1" t="s">
        <v>845</v>
      </c>
      <c r="C292" s="1" t="s">
        <v>846</v>
      </c>
      <c r="D292" s="2" t="str">
        <f>HYPERLINK("[\\192.168.10.16\St1Share(NAS)\SKL\DB\GenTables\L9-報表作業\MonthlyFacBal.xlsx]DBD!A1", "連結")</f>
        <v>連結</v>
      </c>
      <c r="E292" s="1" t="s">
        <v>847</v>
      </c>
    </row>
    <row r="293" spans="1:5" ht="15.6" x14ac:dyDescent="0.3">
      <c r="A293" s="1" t="s">
        <v>838</v>
      </c>
      <c r="B293" s="1" t="s">
        <v>848</v>
      </c>
      <c r="C293" s="1" t="s">
        <v>849</v>
      </c>
      <c r="D293" s="2" t="str">
        <f>HYPERLINK("[\\192.168.10.16\St1Share(NAS)\SKL\DB\GenTables\L9-報表作業\MonthlyLM003.xlsx]DBD!A1", "連結")</f>
        <v>連結</v>
      </c>
      <c r="E293" s="1" t="s">
        <v>850</v>
      </c>
    </row>
    <row r="294" spans="1:5" ht="15.6" x14ac:dyDescent="0.3">
      <c r="A294" s="1" t="s">
        <v>838</v>
      </c>
      <c r="B294" s="1" t="s">
        <v>851</v>
      </c>
      <c r="C294" s="1" t="s">
        <v>852</v>
      </c>
      <c r="D294" s="2" t="str">
        <f>HYPERLINK("[\\192.168.10.16\St1Share(NAS)\SKL\DB\GenTables\L9-報表作業\MonthlyLM028.xlsx]DBD!A1", "連結")</f>
        <v>連結</v>
      </c>
      <c r="E294" s="1" t="s">
        <v>853</v>
      </c>
    </row>
    <row r="295" spans="1:5" ht="15.6" x14ac:dyDescent="0.3">
      <c r="A295" s="1" t="s">
        <v>838</v>
      </c>
      <c r="B295" s="1" t="s">
        <v>854</v>
      </c>
      <c r="C295" s="1" t="s">
        <v>855</v>
      </c>
      <c r="D295" s="2" t="str">
        <f>HYPERLINK("[\\192.168.10.16\St1Share(NAS)\SKL\DB\GenTables\L9-報表作業\MonthlyLM032.xlsx]DBD!A1", "連結")</f>
        <v>連結</v>
      </c>
      <c r="E295" s="1" t="s">
        <v>856</v>
      </c>
    </row>
    <row r="296" spans="1:5" ht="15.6" x14ac:dyDescent="0.3">
      <c r="A296" s="1" t="s">
        <v>838</v>
      </c>
      <c r="B296" s="1" t="s">
        <v>857</v>
      </c>
      <c r="C296" s="1" t="s">
        <v>858</v>
      </c>
      <c r="D296" s="2" t="str">
        <f>HYPERLINK("[\\192.168.10.16\St1Share(NAS)\SKL\DB\GenTables\L9-報表作業\MonthlyLM036Portfolio.xlsx]DBD!A1", "連結")</f>
        <v>連結</v>
      </c>
      <c r="E296" s="1" t="s">
        <v>859</v>
      </c>
    </row>
    <row r="297" spans="1:5" ht="15.6" x14ac:dyDescent="0.3">
      <c r="A297" s="1" t="s">
        <v>838</v>
      </c>
      <c r="B297" s="1" t="s">
        <v>860</v>
      </c>
      <c r="C297" s="1" t="s">
        <v>861</v>
      </c>
      <c r="D297" s="2" t="str">
        <f>HYPERLINK("[\\192.168.10.16\St1Share(NAS)\SKL\DB\GenTables\L9-報表作業\MonthlyLoanBal.xlsx]DBD!A1", "連結")</f>
        <v>連結</v>
      </c>
      <c r="E297" s="1" t="s">
        <v>862</v>
      </c>
    </row>
    <row r="298" spans="1:5" ht="15.6" x14ac:dyDescent="0.3">
      <c r="A298" s="1" t="s">
        <v>838</v>
      </c>
      <c r="B298" s="1" t="s">
        <v>863</v>
      </c>
      <c r="C298" s="1" t="s">
        <v>864</v>
      </c>
      <c r="D298" s="2" t="str">
        <f>HYPERLINK("[\\192.168.10.16\St1Share(NAS)\SKL\DB\GenTables\L9-報表作業\RptJcic.xlsx]DBD!A1", "連結")</f>
        <v>連結</v>
      </c>
      <c r="E298" s="1" t="s">
        <v>865</v>
      </c>
    </row>
    <row r="299" spans="1:5" ht="15.6" x14ac:dyDescent="0.3">
      <c r="A299" s="1" t="s">
        <v>838</v>
      </c>
      <c r="B299" s="1" t="s">
        <v>866</v>
      </c>
      <c r="C299" s="1" t="s">
        <v>867</v>
      </c>
      <c r="D299" s="2" t="str">
        <f>HYPERLINK("[\\192.168.10.16\St1Share(NAS)\SKL\DB\GenTables\L9-報表作業\RptRelationCompany.xlsx]DBD!A1", "連結")</f>
        <v>連結</v>
      </c>
      <c r="E299" s="1" t="s">
        <v>868</v>
      </c>
    </row>
    <row r="300" spans="1:5" ht="15.6" x14ac:dyDescent="0.3">
      <c r="A300" s="1" t="s">
        <v>838</v>
      </c>
      <c r="B300" s="1" t="s">
        <v>869</v>
      </c>
      <c r="C300" s="1" t="s">
        <v>870</v>
      </c>
      <c r="D300" s="2" t="str">
        <f>HYPERLINK("[\\192.168.10.16\St1Share(NAS)\SKL\DB\GenTables\L9-報表作業\RptRelationFamily.xlsx]DBD!A1", "連結")</f>
        <v>連結</v>
      </c>
      <c r="E300" s="1" t="s">
        <v>871</v>
      </c>
    </row>
    <row r="301" spans="1:5" ht="15.6" x14ac:dyDescent="0.3">
      <c r="A301" s="1" t="s">
        <v>838</v>
      </c>
      <c r="B301" s="1" t="s">
        <v>872</v>
      </c>
      <c r="C301" s="1" t="s">
        <v>873</v>
      </c>
      <c r="D301" s="2" t="str">
        <f>HYPERLINK("[\\192.168.10.16\St1Share(NAS)\SKL\DB\GenTables\L9-報表作業\RptRelationSelf.xlsx]DBD!A1", "連結")</f>
        <v>連結</v>
      </c>
      <c r="E301" s="1" t="s">
        <v>874</v>
      </c>
    </row>
    <row r="302" spans="1:5" ht="15.6" x14ac:dyDescent="0.3">
      <c r="A302" s="1" t="s">
        <v>838</v>
      </c>
      <c r="B302" s="1" t="s">
        <v>875</v>
      </c>
      <c r="C302" s="1" t="s">
        <v>876</v>
      </c>
      <c r="D302" s="2" t="str">
        <f>HYPERLINK("[\\192.168.10.16\St1Share(NAS)\SKL\DB\GenTables\L9-報表作業\SlipMedia.xlsx]DBD!A1", "連結")</f>
        <v>連結</v>
      </c>
      <c r="E302" s="1" t="s">
        <v>877</v>
      </c>
    </row>
    <row r="303" spans="1:5" ht="15.6" x14ac:dyDescent="0.3">
      <c r="A303" s="1" t="s">
        <v>838</v>
      </c>
      <c r="B303" s="1" t="s">
        <v>878</v>
      </c>
      <c r="C303" s="1" t="s">
        <v>879</v>
      </c>
      <c r="D303" s="2" t="str">
        <f>HYPERLINK("[\\192.168.10.16\St1Share(NAS)\SKL\DB\GenTables\L9-報表作業\SlipMedia2022.xlsx]DBD!A1", "連結")</f>
        <v>連結</v>
      </c>
      <c r="E303" s="1" t="s">
        <v>880</v>
      </c>
    </row>
    <row r="304" spans="1:5" ht="15.6" x14ac:dyDescent="0.3">
      <c r="A304" s="1" t="s">
        <v>838</v>
      </c>
      <c r="B304" s="1" t="s">
        <v>881</v>
      </c>
      <c r="C304" s="1" t="s">
        <v>882</v>
      </c>
      <c r="D304" s="2" t="str">
        <f>HYPERLINK("[\\192.168.10.16\St1Share(NAS)\SKL\DB\GenTables\L9-報表作業\YearlyHouseLoanInt.xlsx]DBD!A1", "連結")</f>
        <v>連結</v>
      </c>
      <c r="E304" s="1" t="s">
        <v>883</v>
      </c>
    </row>
    <row r="305" spans="1:5" ht="15.6" x14ac:dyDescent="0.3">
      <c r="A305" s="1" t="s">
        <v>884</v>
      </c>
      <c r="B305" s="1" t="s">
        <v>885</v>
      </c>
      <c r="C305" s="1" t="s">
        <v>886</v>
      </c>
      <c r="D305" s="2" t="str">
        <f>HYPERLINK("[\\192.168.10.16\St1Share(NAS)\SKL\DB\GenTables\XX-系統\TxAgent.xlsx]DBD!A1", "連結")</f>
        <v>連結</v>
      </c>
      <c r="E305" s="1" t="s">
        <v>887</v>
      </c>
    </row>
    <row r="306" spans="1:5" ht="15.6" x14ac:dyDescent="0.3">
      <c r="A306" s="1" t="s">
        <v>884</v>
      </c>
      <c r="B306" s="1" t="s">
        <v>888</v>
      </c>
      <c r="C306" s="1" t="s">
        <v>889</v>
      </c>
      <c r="D306" s="2" t="str">
        <f>HYPERLINK("[\\192.168.10.16\St1Share(NAS)\SKL\DB\GenTables\XX-系統\TxAmlCredit.xlsx]DBD!A1", "連結")</f>
        <v>連結</v>
      </c>
      <c r="E306" s="1" t="s">
        <v>890</v>
      </c>
    </row>
    <row r="307" spans="1:5" ht="15.6" x14ac:dyDescent="0.3">
      <c r="A307" s="1" t="s">
        <v>884</v>
      </c>
      <c r="B307" s="1" t="s">
        <v>891</v>
      </c>
      <c r="C307" s="1" t="s">
        <v>892</v>
      </c>
      <c r="D307" s="2" t="str">
        <f>HYPERLINK("[\\192.168.10.16\St1Share(NAS)\SKL\DB\GenTables\XX-系統\TxAmlLog.xlsx]DBD!A1", "連結")</f>
        <v>連結</v>
      </c>
      <c r="E307" s="1" t="s">
        <v>893</v>
      </c>
    </row>
    <row r="308" spans="1:5" ht="15.6" x14ac:dyDescent="0.3">
      <c r="A308" s="1" t="s">
        <v>884</v>
      </c>
      <c r="B308" s="1" t="s">
        <v>894</v>
      </c>
      <c r="C308" s="1" t="s">
        <v>895</v>
      </c>
      <c r="D308" s="2" t="str">
        <f>HYPERLINK("[\\192.168.10.16\St1Share(NAS)\SKL\DB\GenTables\XX-系統\TxAmlNotice.xlsx]DBD!A1", "連結")</f>
        <v>連結</v>
      </c>
      <c r="E308" s="1" t="s">
        <v>896</v>
      </c>
    </row>
    <row r="309" spans="1:5" ht="15.6" x14ac:dyDescent="0.3">
      <c r="A309" s="1" t="s">
        <v>884</v>
      </c>
      <c r="B309" s="1" t="s">
        <v>897</v>
      </c>
      <c r="C309" s="1" t="s">
        <v>898</v>
      </c>
      <c r="D309" s="2" t="str">
        <f>HYPERLINK("[\\192.168.10.16\St1Share(NAS)\SKL\DB\GenTables\XX-系統\TxAmlRating.xlsx]DBD!A1", "連結")</f>
        <v>連結</v>
      </c>
      <c r="E309" s="1" t="s">
        <v>899</v>
      </c>
    </row>
    <row r="310" spans="1:5" ht="15.6" x14ac:dyDescent="0.3">
      <c r="A310" s="1" t="s">
        <v>884</v>
      </c>
      <c r="B310" s="1" t="s">
        <v>900</v>
      </c>
      <c r="C310" s="1" t="s">
        <v>901</v>
      </c>
      <c r="D310" s="2" t="str">
        <f>HYPERLINK("[\\192.168.10.16\St1Share(NAS)\SKL\DB\GenTables\XX-系統\TxApLog.xlsx]DBD!A1", "連結")</f>
        <v>連結</v>
      </c>
      <c r="E310" s="1" t="s">
        <v>902</v>
      </c>
    </row>
    <row r="311" spans="1:5" ht="15.6" x14ac:dyDescent="0.3">
      <c r="A311" s="1" t="s">
        <v>884</v>
      </c>
      <c r="B311" s="1" t="s">
        <v>903</v>
      </c>
      <c r="C311" s="1" t="s">
        <v>904</v>
      </c>
      <c r="D311" s="2" t="str">
        <f>HYPERLINK("[\\192.168.10.16\St1Share(NAS)\SKL\DB\GenTables\XX-系統\TxApLogList.xlsx]DBD!A1", "連結")</f>
        <v>連結</v>
      </c>
      <c r="E311" s="1" t="s">
        <v>905</v>
      </c>
    </row>
    <row r="312" spans="1:5" ht="15.6" x14ac:dyDescent="0.3">
      <c r="A312" s="1" t="s">
        <v>884</v>
      </c>
      <c r="B312" s="1" t="s">
        <v>906</v>
      </c>
      <c r="C312" s="1" t="s">
        <v>907</v>
      </c>
      <c r="D312" s="2" t="str">
        <f>HYPERLINK("[\\192.168.10.16\St1Share(NAS)\SKL\DB\GenTables\XX-系統\TxAuthGroup.xlsx]DBD!A1", "連結")</f>
        <v>連結</v>
      </c>
      <c r="E312" s="1" t="s">
        <v>908</v>
      </c>
    </row>
    <row r="313" spans="1:5" ht="15.6" x14ac:dyDescent="0.3">
      <c r="A313" s="1" t="s">
        <v>884</v>
      </c>
      <c r="B313" s="1" t="s">
        <v>909</v>
      </c>
      <c r="C313" s="1" t="s">
        <v>910</v>
      </c>
      <c r="D313" s="2" t="str">
        <f>HYPERLINK("[\\192.168.10.16\St1Share(NAS)\SKL\DB\GenTables\XX-系統\TxAuthority.xlsx]DBD!A1", "連結")</f>
        <v>連結</v>
      </c>
      <c r="E313" s="1" t="s">
        <v>911</v>
      </c>
    </row>
    <row r="314" spans="1:5" ht="15.6" x14ac:dyDescent="0.3">
      <c r="A314" s="1" t="s">
        <v>884</v>
      </c>
      <c r="B314" s="1" t="s">
        <v>912</v>
      </c>
      <c r="C314" s="1" t="s">
        <v>913</v>
      </c>
      <c r="D314" s="2" t="str">
        <f>HYPERLINK("[\\192.168.10.16\St1Share(NAS)\SKL\DB\GenTables\XX-系統\TxAuthorize.xlsx]DBD!A1", "連結")</f>
        <v>連結</v>
      </c>
      <c r="E314" s="1" t="s">
        <v>914</v>
      </c>
    </row>
    <row r="315" spans="1:5" ht="15.6" x14ac:dyDescent="0.3">
      <c r="A315" s="1" t="s">
        <v>884</v>
      </c>
      <c r="B315" s="1" t="s">
        <v>915</v>
      </c>
      <c r="C315" s="1" t="s">
        <v>916</v>
      </c>
      <c r="D315" s="2" t="str">
        <f>HYPERLINK("[\\192.168.10.16\St1Share(NAS)\SKL\DB\GenTables\XX-系統\TxBizDate.xlsx]DBD!A1", "連結")</f>
        <v>連結</v>
      </c>
      <c r="E315" s="1" t="s">
        <v>917</v>
      </c>
    </row>
    <row r="316" spans="1:5" ht="15.6" x14ac:dyDescent="0.3">
      <c r="A316" s="1" t="s">
        <v>884</v>
      </c>
      <c r="B316" s="1" t="s">
        <v>918</v>
      </c>
      <c r="C316" s="1" t="s">
        <v>919</v>
      </c>
      <c r="D316" s="2" t="str">
        <f>HYPERLINK("[\\192.168.10.16\St1Share(NAS)\SKL\DB\GenTables\XX-系統\TxCurr.xlsx]DBD!A1", "連結")</f>
        <v>連結</v>
      </c>
      <c r="E316" s="1" t="s">
        <v>920</v>
      </c>
    </row>
    <row r="317" spans="1:5" ht="15.6" x14ac:dyDescent="0.3">
      <c r="A317" s="1" t="s">
        <v>884</v>
      </c>
      <c r="B317" s="1" t="s">
        <v>921</v>
      </c>
      <c r="C317" s="1" t="s">
        <v>922</v>
      </c>
      <c r="D317" s="2" t="str">
        <f>HYPERLINK("[\\192.168.10.16\St1Share(NAS)\SKL\DB\GenTables\XX-系統\TxDataLog.xlsx]DBD!A1", "連結")</f>
        <v>連結</v>
      </c>
      <c r="E317" s="1" t="s">
        <v>923</v>
      </c>
    </row>
    <row r="318" spans="1:5" ht="15.6" x14ac:dyDescent="0.3">
      <c r="A318" s="1" t="s">
        <v>884</v>
      </c>
      <c r="B318" s="1" t="s">
        <v>924</v>
      </c>
      <c r="C318" s="1" t="s">
        <v>925</v>
      </c>
      <c r="D318" s="2" t="str">
        <f>HYPERLINK("[\\192.168.10.16\St1Share(NAS)\SKL\DB\GenTables\XX-系統\TxErrCode.xlsx]DBD!A1", "連結")</f>
        <v>連結</v>
      </c>
      <c r="E318" s="1" t="s">
        <v>926</v>
      </c>
    </row>
    <row r="319" spans="1:5" ht="15.6" x14ac:dyDescent="0.3">
      <c r="A319" s="1" t="s">
        <v>884</v>
      </c>
      <c r="B319" s="1" t="s">
        <v>927</v>
      </c>
      <c r="C319" s="1" t="s">
        <v>928</v>
      </c>
      <c r="D319" s="2" t="str">
        <f>HYPERLINK("[\\192.168.10.16\St1Share(NAS)\SKL\DB\GenTables\XX-系統\TxFile.xlsx]DBD!A1", "連結")</f>
        <v>連結</v>
      </c>
      <c r="E319" s="1" t="s">
        <v>929</v>
      </c>
    </row>
    <row r="320" spans="1:5" ht="15.6" x14ac:dyDescent="0.3">
      <c r="A320" s="1" t="s">
        <v>884</v>
      </c>
      <c r="B320" s="1" t="s">
        <v>930</v>
      </c>
      <c r="C320" s="1" t="s">
        <v>931</v>
      </c>
      <c r="D320" s="2" t="str">
        <f>HYPERLINK("[\\192.168.10.16\St1Share(NAS)\SKL\DB\GenTables\XX-系統\TxFlow.xlsx]DBD!A1", "連結")</f>
        <v>連結</v>
      </c>
      <c r="E320" s="1" t="s">
        <v>932</v>
      </c>
    </row>
    <row r="321" spans="1:5" ht="15.6" x14ac:dyDescent="0.3">
      <c r="A321" s="1" t="s">
        <v>884</v>
      </c>
      <c r="B321" s="1" t="s">
        <v>933</v>
      </c>
      <c r="C321" s="1" t="s">
        <v>934</v>
      </c>
      <c r="D321" s="2" t="str">
        <f>HYPERLINK("[\\192.168.10.16\St1Share(NAS)\SKL\DB\GenTables\XX-系統\TxHoliday.xlsx]DBD!A1", "連結")</f>
        <v>連結</v>
      </c>
      <c r="E321" s="1" t="s">
        <v>935</v>
      </c>
    </row>
    <row r="322" spans="1:5" ht="15.6" x14ac:dyDescent="0.3">
      <c r="A322" s="1" t="s">
        <v>884</v>
      </c>
      <c r="B322" s="1" t="s">
        <v>936</v>
      </c>
      <c r="C322" s="1" t="s">
        <v>937</v>
      </c>
      <c r="D322" s="2" t="str">
        <f>HYPERLINK("[\\192.168.10.16\St1Share(NAS)\SKL\DB\GenTables\XX-系統\TxLock.xlsx]DBD!A1", "連結")</f>
        <v>連結</v>
      </c>
      <c r="E322" s="1" t="s">
        <v>938</v>
      </c>
    </row>
    <row r="323" spans="1:5" ht="15.6" x14ac:dyDescent="0.3">
      <c r="A323" s="1" t="s">
        <v>884</v>
      </c>
      <c r="B323" s="1" t="s">
        <v>939</v>
      </c>
      <c r="C323" s="1" t="s">
        <v>931</v>
      </c>
      <c r="D323" s="2" t="str">
        <f>HYPERLINK("[\\192.168.10.16\St1Share(NAS)\SKL\DB\GenTables\XX-系統\TxProcess.xlsx]DBD!A1", "連結")</f>
        <v>連結</v>
      </c>
      <c r="E323" s="1" t="s">
        <v>940</v>
      </c>
    </row>
    <row r="324" spans="1:5" ht="15.6" x14ac:dyDescent="0.3">
      <c r="A324" s="1" t="s">
        <v>884</v>
      </c>
      <c r="B324" s="1" t="s">
        <v>941</v>
      </c>
      <c r="C324" s="1" t="s">
        <v>942</v>
      </c>
      <c r="D324" s="2" t="str">
        <f>HYPERLINK("[\\192.168.10.16\St1Share(NAS)\SKL\DB\GenTables\XX-系統\TxRecord.xlsx]DBD!A1", "連結")</f>
        <v>連結</v>
      </c>
      <c r="E324" s="1" t="s">
        <v>943</v>
      </c>
    </row>
    <row r="325" spans="1:5" ht="15.6" x14ac:dyDescent="0.3">
      <c r="A325" s="1" t="s">
        <v>884</v>
      </c>
      <c r="B325" s="1" t="s">
        <v>944</v>
      </c>
      <c r="C325" s="1" t="s">
        <v>945</v>
      </c>
      <c r="D325" s="2" t="str">
        <f>HYPERLINK("[\\192.168.10.16\St1Share(NAS)\SKL\DB\GenTables\XX-系統\TxTeller.xlsx]DBD!A1", "連結")</f>
        <v>連結</v>
      </c>
      <c r="E325" s="1" t="s">
        <v>946</v>
      </c>
    </row>
    <row r="326" spans="1:5" ht="15.6" x14ac:dyDescent="0.3">
      <c r="A326" s="1" t="s">
        <v>884</v>
      </c>
      <c r="B326" s="1" t="s">
        <v>947</v>
      </c>
      <c r="C326" s="1" t="s">
        <v>948</v>
      </c>
      <c r="D326" s="2" t="str">
        <f>HYPERLINK("[\\192.168.10.16\St1Share(NAS)\SKL\DB\GenTables\XX-系統\TxTellerAuth.xlsx]DBD!A1", "連結")</f>
        <v>連結</v>
      </c>
      <c r="E326" s="1" t="s">
        <v>949</v>
      </c>
    </row>
    <row r="327" spans="1:5" ht="15.6" x14ac:dyDescent="0.3">
      <c r="A327" s="1" t="s">
        <v>884</v>
      </c>
      <c r="B327" s="1" t="s">
        <v>950</v>
      </c>
      <c r="C327" s="1" t="s">
        <v>951</v>
      </c>
      <c r="D327" s="2" t="str">
        <f>HYPERLINK("[\\192.168.10.16\St1Share(NAS)\SKL\DB\GenTables\XX-系統\TxTemp.xlsx]DBD!A1", "連結")</f>
        <v>連結</v>
      </c>
      <c r="E327" s="1" t="s">
        <v>952</v>
      </c>
    </row>
    <row r="328" spans="1:5" ht="15.6" x14ac:dyDescent="0.3">
      <c r="A328" s="1" t="s">
        <v>884</v>
      </c>
      <c r="B328" s="1" t="s">
        <v>953</v>
      </c>
      <c r="C328" s="1" t="s">
        <v>954</v>
      </c>
      <c r="D328" s="2" t="str">
        <f>HYPERLINK("[\\192.168.10.16\St1Share(NAS)\SKL\DB\GenTables\XX-系統\TxToDoDetail.xlsx]DBD!A1", "連結")</f>
        <v>連結</v>
      </c>
      <c r="E328" s="1" t="s">
        <v>955</v>
      </c>
    </row>
    <row r="329" spans="1:5" ht="15.6" x14ac:dyDescent="0.3">
      <c r="A329" s="1" t="s">
        <v>884</v>
      </c>
      <c r="B329" s="1" t="s">
        <v>956</v>
      </c>
      <c r="C329" s="1" t="s">
        <v>957</v>
      </c>
      <c r="D329" s="2" t="str">
        <f>HYPERLINK("[\\192.168.10.16\St1Share(NAS)\SKL\DB\GenTables\XX-系統\TxToDoDetailReserve.xlsx]DBD!A1", "連結")</f>
        <v>連結</v>
      </c>
      <c r="E329" s="1" t="s">
        <v>958</v>
      </c>
    </row>
    <row r="330" spans="1:5" ht="15.6" x14ac:dyDescent="0.3">
      <c r="A330" s="1" t="s">
        <v>884</v>
      </c>
      <c r="B330" s="1" t="s">
        <v>959</v>
      </c>
      <c r="C330" s="1" t="s">
        <v>960</v>
      </c>
      <c r="D330" s="2" t="str">
        <f>HYPERLINK("[\\192.168.10.16\St1Share(NAS)\SKL\DB\GenTables\XX-系統\TxToDoMain.xlsx]DBD!A1", "連結")</f>
        <v>連結</v>
      </c>
      <c r="E330" s="1" t="s">
        <v>961</v>
      </c>
    </row>
    <row r="331" spans="1:5" ht="15.6" x14ac:dyDescent="0.3">
      <c r="A331" s="1" t="s">
        <v>884</v>
      </c>
      <c r="B331" s="1" t="s">
        <v>962</v>
      </c>
      <c r="C331" s="1" t="s">
        <v>963</v>
      </c>
      <c r="D331" s="2" t="str">
        <f>HYPERLINK("[\\192.168.10.16\St1Share(NAS)\SKL\DB\GenTables\XX-系統\TxTranCode.xlsx]DBD!A1", "連結")</f>
        <v>連結</v>
      </c>
      <c r="E331" s="1" t="s">
        <v>964</v>
      </c>
    </row>
    <row r="332" spans="1:5" ht="15.6" x14ac:dyDescent="0.3">
      <c r="A332" s="1" t="s">
        <v>884</v>
      </c>
      <c r="B332" s="1" t="s">
        <v>965</v>
      </c>
      <c r="C332" s="1" t="s">
        <v>966</v>
      </c>
      <c r="D332" s="2" t="str">
        <f>HYPERLINK("[\\192.168.10.16\St1Share(NAS)\SKL\DB\GenTables\XX-系統\TxUnLock.xlsx]DBD!A1", "連結")</f>
        <v>連結</v>
      </c>
      <c r="E332" s="1" t="s">
        <v>967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2021-10-05T07:46:32Z</dcterms:created>
  <dcterms:modified xsi:type="dcterms:W3CDTF">2021-10-05T07:48:03Z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