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KL\URS審查會議紀錄\"/>
    </mc:Choice>
  </mc:AlternateContent>
  <xr:revisionPtr revIDLastSave="0" documentId="13_ncr:1_{F9F50809-FFE3-4595-863A-4AB460A6D73F}" xr6:coauthVersionLast="47" xr6:coauthVersionMax="47" xr10:uidLastSave="{00000000-0000-0000-0000-000000000000}"/>
  <bookViews>
    <workbookView xWindow="-108" yWindow="-108" windowWidth="23256" windowHeight="12576" tabRatio="665" activeTab="6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業務統計" sheetId="35" r:id="rId6"/>
    <sheet name="URS確認" sheetId="5" r:id="rId7"/>
    <sheet name="工作表1" sheetId="44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14" hidden="1">SIT_FT_2021tmp!$E$1:$E$330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5" r:id="rId34"/>
    <pivotCache cacheId="6" r:id="rId35"/>
    <pivotCache cacheId="7" r:id="rId36"/>
    <pivotCache cacheId="8" r:id="rId37"/>
    <pivotCache cacheId="9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422" i="5" l="1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V4" i="33"/>
  <c r="V5" i="33"/>
  <c r="B12" i="33"/>
  <c r="B11" i="33"/>
  <c r="B9" i="33"/>
  <c r="B10" i="33"/>
  <c r="B8" i="33"/>
  <c r="B7" i="33"/>
  <c r="B6" i="33"/>
  <c r="B5" i="33"/>
  <c r="B4" i="33"/>
  <c r="V3" i="43"/>
  <c r="U5" i="43"/>
  <c r="U6" i="43"/>
  <c r="V6" i="43"/>
  <c r="W6" i="43"/>
  <c r="X6" i="43"/>
  <c r="Y6" i="43"/>
  <c r="Z6" i="43"/>
  <c r="AA6" i="43"/>
  <c r="AB6" i="43"/>
  <c r="AC6" i="43"/>
  <c r="AD6" i="43"/>
  <c r="AE6" i="43"/>
  <c r="AF6" i="43" s="1"/>
  <c r="U7" i="43"/>
  <c r="V7" i="43"/>
  <c r="W7" i="43"/>
  <c r="X7" i="43"/>
  <c r="Y7" i="43"/>
  <c r="Z7" i="43"/>
  <c r="AA7" i="43"/>
  <c r="AB7" i="43"/>
  <c r="AC7" i="43"/>
  <c r="AD7" i="43"/>
  <c r="AE7" i="43"/>
  <c r="U8" i="43"/>
  <c r="V8" i="43"/>
  <c r="W8" i="43"/>
  <c r="X8" i="43"/>
  <c r="Y8" i="43"/>
  <c r="Z8" i="43"/>
  <c r="AA8" i="43"/>
  <c r="AB8" i="43"/>
  <c r="AC8" i="43"/>
  <c r="AD8" i="43"/>
  <c r="AE8" i="43"/>
  <c r="U9" i="43"/>
  <c r="V9" i="43"/>
  <c r="W9" i="43"/>
  <c r="X9" i="43"/>
  <c r="Y9" i="43"/>
  <c r="Z9" i="43"/>
  <c r="AA9" i="43"/>
  <c r="AB9" i="43"/>
  <c r="AC9" i="43"/>
  <c r="AD9" i="43"/>
  <c r="AE9" i="43"/>
  <c r="U10" i="43"/>
  <c r="V10" i="43"/>
  <c r="W10" i="43"/>
  <c r="X10" i="43"/>
  <c r="Y10" i="43"/>
  <c r="Z10" i="43"/>
  <c r="AA10" i="43"/>
  <c r="AB10" i="43"/>
  <c r="AC10" i="43"/>
  <c r="AD10" i="43"/>
  <c r="AE10" i="43"/>
  <c r="U11" i="43"/>
  <c r="V11" i="43"/>
  <c r="W11" i="43"/>
  <c r="X11" i="43"/>
  <c r="Y11" i="43"/>
  <c r="Z11" i="43"/>
  <c r="AA11" i="43"/>
  <c r="AB11" i="43"/>
  <c r="AC11" i="43"/>
  <c r="AD11" i="43"/>
  <c r="AE11" i="43"/>
  <c r="U12" i="43"/>
  <c r="V12" i="43"/>
  <c r="W12" i="43"/>
  <c r="X12" i="43"/>
  <c r="Y12" i="43"/>
  <c r="Z12" i="43"/>
  <c r="AA12" i="43"/>
  <c r="AB12" i="43"/>
  <c r="AC12" i="43"/>
  <c r="AD12" i="43"/>
  <c r="AE12" i="43"/>
  <c r="AF12" i="43" s="1"/>
  <c r="U13" i="43"/>
  <c r="V13" i="43"/>
  <c r="W13" i="43"/>
  <c r="X13" i="43"/>
  <c r="Y13" i="43"/>
  <c r="Z13" i="43"/>
  <c r="AA13" i="43"/>
  <c r="AB13" i="43"/>
  <c r="AC13" i="43"/>
  <c r="AD13" i="43"/>
  <c r="AE13" i="43"/>
  <c r="U14" i="43"/>
  <c r="V14" i="43"/>
  <c r="W14" i="43"/>
  <c r="X14" i="43"/>
  <c r="Y14" i="43"/>
  <c r="Z14" i="43"/>
  <c r="AA14" i="43"/>
  <c r="AB14" i="43"/>
  <c r="AC14" i="43"/>
  <c r="AD14" i="43"/>
  <c r="AE14" i="43"/>
  <c r="AF14" i="43" s="1"/>
  <c r="U15" i="43"/>
  <c r="V15" i="43"/>
  <c r="W15" i="43"/>
  <c r="X15" i="43"/>
  <c r="Y15" i="43"/>
  <c r="Z15" i="43"/>
  <c r="AA15" i="43"/>
  <c r="AB15" i="43"/>
  <c r="AC15" i="43"/>
  <c r="AD15" i="43"/>
  <c r="AE15" i="43"/>
  <c r="U16" i="43"/>
  <c r="V16" i="43"/>
  <c r="W16" i="43"/>
  <c r="X16" i="43"/>
  <c r="Y16" i="43"/>
  <c r="Z16" i="43"/>
  <c r="AA16" i="43"/>
  <c r="AB16" i="43"/>
  <c r="AC16" i="43"/>
  <c r="AD16" i="43"/>
  <c r="AE16" i="43"/>
  <c r="AY561" i="5"/>
  <c r="AY560" i="5"/>
  <c r="AY559" i="5"/>
  <c r="AY558" i="5"/>
  <c r="AY556" i="5"/>
  <c r="AY553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D4" i="43"/>
  <c r="E4" i="43"/>
  <c r="F4" i="43"/>
  <c r="G4" i="43"/>
  <c r="H4" i="43"/>
  <c r="I4" i="43"/>
  <c r="J4" i="43"/>
  <c r="K4" i="43"/>
  <c r="C4" i="43"/>
  <c r="B3" i="43"/>
  <c r="D3" i="43"/>
  <c r="E3" i="43"/>
  <c r="F3" i="43"/>
  <c r="G3" i="43"/>
  <c r="H3" i="43"/>
  <c r="I3" i="43"/>
  <c r="J3" i="43"/>
  <c r="K3" i="43"/>
  <c r="L3" i="43"/>
  <c r="M3" i="43"/>
  <c r="C3" i="43"/>
  <c r="A4" i="43"/>
  <c r="A5" i="43"/>
  <c r="A6" i="43"/>
  <c r="A7" i="43"/>
  <c r="A8" i="43"/>
  <c r="A9" i="43"/>
  <c r="A10" i="43"/>
  <c r="A11" i="43"/>
  <c r="A12" i="43"/>
  <c r="A13" i="43"/>
  <c r="A14" i="43"/>
  <c r="A15" i="43"/>
  <c r="A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X257" i="5"/>
  <c r="BG257" i="5" s="1"/>
  <c r="AR257" i="5"/>
  <c r="AJ257" i="5"/>
  <c r="AA257" i="5"/>
  <c r="P257" i="5"/>
  <c r="AT257" i="5" s="1"/>
  <c r="Q544" i="5"/>
  <c r="P545" i="5"/>
  <c r="AV545" i="5" s="1"/>
  <c r="AA545" i="5"/>
  <c r="AJ545" i="5"/>
  <c r="AR545" i="5"/>
  <c r="AX545" i="5"/>
  <c r="BE545" i="5" s="1"/>
  <c r="C47" i="35"/>
  <c r="BB564" i="5"/>
  <c r="BB565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F13" i="43" l="1"/>
  <c r="AF15" i="43"/>
  <c r="AF7" i="43"/>
  <c r="AF8" i="43"/>
  <c r="AF11" i="43"/>
  <c r="AF16" i="43"/>
  <c r="AF10" i="43"/>
  <c r="AF9" i="43"/>
  <c r="B16" i="33"/>
  <c r="N15" i="43"/>
  <c r="N13" i="43"/>
  <c r="N11" i="43"/>
  <c r="N9" i="43"/>
  <c r="N7" i="43"/>
  <c r="N16" i="43"/>
  <c r="N14" i="43"/>
  <c r="N12" i="43"/>
  <c r="N10" i="43"/>
  <c r="N8" i="43"/>
  <c r="N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49" i="5"/>
  <c r="BG549" i="5" s="1"/>
  <c r="AX550" i="5"/>
  <c r="BG550" i="5" s="1"/>
  <c r="AX551" i="5"/>
  <c r="BG551" i="5" s="1"/>
  <c r="AX552" i="5"/>
  <c r="BG552" i="5" s="1"/>
  <c r="AX553" i="5"/>
  <c r="BG553" i="5" s="1"/>
  <c r="AX554" i="5"/>
  <c r="BG554" i="5" s="1"/>
  <c r="AX555" i="5"/>
  <c r="BG555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0" i="5"/>
  <c r="BF560" i="5"/>
  <c r="BE560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59" i="5"/>
  <c r="BF559" i="5"/>
  <c r="BE559" i="5"/>
  <c r="BD551" i="5"/>
  <c r="BF551" i="5"/>
  <c r="BE551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58" i="5"/>
  <c r="BF558" i="5"/>
  <c r="BE558" i="5"/>
  <c r="BD550" i="5"/>
  <c r="BF550" i="5"/>
  <c r="BE550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57" i="5"/>
  <c r="BF557" i="5"/>
  <c r="BE557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55" i="5"/>
  <c r="BF555" i="5"/>
  <c r="BE555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2" i="5"/>
  <c r="BF552" i="5"/>
  <c r="BE552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49" i="5"/>
  <c r="BF549" i="5"/>
  <c r="BE549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56" i="5"/>
  <c r="BF556" i="5"/>
  <c r="BE556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54" i="5"/>
  <c r="BF554" i="5"/>
  <c r="BE554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1" i="5"/>
  <c r="BF561" i="5"/>
  <c r="BE561" i="5"/>
  <c r="BD553" i="5"/>
  <c r="BF553" i="5"/>
  <c r="BE553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3" i="5" l="1"/>
  <c r="BG564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3" i="5"/>
  <c r="BF563" i="5"/>
  <c r="BF564" i="5" s="1"/>
  <c r="BD563" i="5"/>
  <c r="BD565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64" i="5"/>
  <c r="BE565" i="5"/>
  <c r="BH563" i="5"/>
  <c r="BD564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64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1" i="5"/>
  <c r="AA561" i="5"/>
  <c r="AJ561" i="5"/>
  <c r="AR561" i="5"/>
  <c r="AU560" i="5"/>
  <c r="AA560" i="5"/>
  <c r="AJ560" i="5"/>
  <c r="AR560" i="5"/>
  <c r="AT559" i="5"/>
  <c r="AA559" i="5"/>
  <c r="AJ559" i="5"/>
  <c r="AR559" i="5"/>
  <c r="AS558" i="5"/>
  <c r="AA558" i="5"/>
  <c r="AJ558" i="5"/>
  <c r="AR558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1" i="5"/>
  <c r="AS561" i="5"/>
  <c r="AW561" i="5"/>
  <c r="AV561" i="5"/>
  <c r="AT560" i="5"/>
  <c r="AS560" i="5"/>
  <c r="AW560" i="5"/>
  <c r="AV560" i="5"/>
  <c r="AS559" i="5"/>
  <c r="AW559" i="5"/>
  <c r="AV559" i="5"/>
  <c r="AU559" i="5"/>
  <c r="AW558" i="5"/>
  <c r="AV558" i="5"/>
  <c r="AU558" i="5"/>
  <c r="AT558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49" i="5"/>
  <c r="AR550" i="5"/>
  <c r="AR551" i="5"/>
  <c r="AR552" i="5"/>
  <c r="AR553" i="5"/>
  <c r="AR554" i="5"/>
  <c r="AR555" i="5"/>
  <c r="AR556" i="5"/>
  <c r="AR557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49" i="5"/>
  <c r="AT550" i="5"/>
  <c r="AT551" i="5"/>
  <c r="AT552" i="5"/>
  <c r="AT553" i="5"/>
  <c r="AT554" i="5"/>
  <c r="AT555" i="5"/>
  <c r="AT556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49" i="5"/>
  <c r="AW550" i="5"/>
  <c r="AW551" i="5"/>
  <c r="AW552" i="5"/>
  <c r="AW553" i="5"/>
  <c r="AW554" i="5"/>
  <c r="AW555" i="5"/>
  <c r="AW556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49" i="5"/>
  <c r="AV550" i="5"/>
  <c r="AV551" i="5"/>
  <c r="AV552" i="5"/>
  <c r="AV553" i="5"/>
  <c r="AV554" i="5"/>
  <c r="AV555" i="5"/>
  <c r="AV556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49" i="5"/>
  <c r="AU550" i="5"/>
  <c r="AU551" i="5"/>
  <c r="AU552" i="5"/>
  <c r="AU553" i="5"/>
  <c r="AU554" i="5"/>
  <c r="AU555" i="5"/>
  <c r="AU556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49" i="5"/>
  <c r="AR563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7" i="5"/>
  <c r="AA557" i="5"/>
  <c r="AJ556" i="5"/>
  <c r="AA556" i="5"/>
  <c r="AS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R548" i="5"/>
  <c r="Q548" i="5"/>
  <c r="AS548" i="5"/>
  <c r="R547" i="5"/>
  <c r="Q547" i="5"/>
  <c r="P547" i="5"/>
  <c r="R546" i="5"/>
  <c r="Q546" i="5"/>
  <c r="P546" i="5"/>
  <c r="R544" i="5"/>
  <c r="R543" i="5"/>
  <c r="Q543" i="5"/>
  <c r="P543" i="5"/>
  <c r="R542" i="5"/>
  <c r="Q542" i="5"/>
  <c r="R541" i="5"/>
  <c r="Q541" i="5"/>
  <c r="R540" i="5"/>
  <c r="Q540" i="5"/>
  <c r="R539" i="5"/>
  <c r="Q539" i="5"/>
  <c r="AJ538" i="5"/>
  <c r="AA538" i="5"/>
  <c r="Q538" i="5"/>
  <c r="AA537" i="5"/>
  <c r="Q537" i="5"/>
  <c r="AJ537" i="5" s="1"/>
  <c r="AJ536" i="5"/>
  <c r="AA536" i="5"/>
  <c r="AA535" i="5"/>
  <c r="Q535" i="5"/>
  <c r="AJ535" i="5" s="1"/>
  <c r="AJ534" i="5"/>
  <c r="AA534" i="5"/>
  <c r="Q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7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7" i="5"/>
  <c r="AW557" i="5"/>
  <c r="AV557" i="5"/>
  <c r="AU557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3" i="5"/>
  <c r="AW563" i="5"/>
  <c r="AC20" i="35" s="1"/>
  <c r="AU563" i="5"/>
  <c r="AA41" i="35" s="1"/>
  <c r="AS563" i="5"/>
  <c r="AV563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<sst xmlns="http://schemas.openxmlformats.org/spreadsheetml/2006/main" count="13590" uniqueCount="3173">
  <si>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</si>
  <si>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</si>
  <si>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</si>
  <si>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</si>
  <si>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</si>
  <si>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</si>
  <si>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</si>
  <si>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</si>
  <si>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</si>
  <si>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</si>
  <si>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</si>
  <si>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</si>
  <si>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</si>
  <si>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</si>
  <si>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</si>
  <si>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</si>
  <si>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</si>
  <si>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</si>
  <si>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</si>
  <si>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</si>
  <si>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</si>
  <si>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</si>
  <si>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</si>
  <si>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</si>
  <si>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</si>
  <si>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</si>
  <si>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</si>
  <si>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</si>
  <si>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</si>
  <si>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</si>
  <si>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</si>
  <si>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</si>
  <si>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</si>
  <si>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</si>
  <si>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</si>
  <si>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</si>
  <si>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</si>
  <si>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</si>
  <si>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</si>
  <si>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</si>
  <si>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</si>
  <si>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</si>
  <si>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</si>
  <si>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</si>
  <si>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</si>
  <si>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</si>
  <si>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</si>
  <si>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</si>
  <si>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</si>
  <si>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</si>
  <si>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</si>
  <si>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</si>
  <si>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</si>
  <si>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</si>
  <si>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</si>
  <si>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</si>
  <si>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</si>
  <si>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</si>
  <si>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</si>
  <si>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</si>
  <si>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</si>
  <si>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</si>
  <si>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</si>
  <si>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</si>
  <si>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</si>
  <si>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</si>
  <si>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</si>
  <si>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</si>
  <si>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</si>
  <si>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</si>
  <si>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</si>
  <si>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</si>
  <si>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</si>
  <si>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</si>
  <si>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</si>
  <si>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</si>
  <si>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</si>
  <si>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</si>
  <si>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</si>
  <si>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</si>
  <si>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</si>
  <si>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</si>
  <si>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</si>
  <si>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</si>
  <si>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</si>
  <si>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</si>
  <si>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</si>
  <si>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</si>
  <si>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</si>
  <si>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</si>
  <si>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</si>
  <si>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</si>
  <si>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</si>
  <si>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</si>
  <si>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</si>
  <si>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</si>
  <si>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</si>
  <si>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</si>
  <si>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</si>
  <si>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</si>
  <si>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</si>
  <si>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</si>
  <si>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</si>
  <si>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</si>
  <si>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</si>
  <si>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</si>
  <si>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</si>
  <si>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</si>
  <si>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</si>
  <si>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</si>
  <si>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</si>
  <si>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</si>
  <si>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</si>
  <si>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</si>
  <si>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</si>
  <si>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</si>
  <si>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</si>
  <si>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</si>
  <si>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</si>
  <si>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</si>
  <si>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</si>
  <si>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</si>
  <si>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</si>
  <si>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</si>
  <si>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</si>
  <si>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</si>
  <si>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</si>
  <si>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</si>
  <si>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</si>
  <si>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</si>
  <si>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</si>
  <si>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</si>
  <si>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</si>
  <si>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</si>
  <si>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</si>
  <si>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</si>
  <si>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</si>
  <si>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</si>
  <si>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</si>
  <si>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</si>
  <si>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</si>
  <si>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</si>
  <si>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</si>
  <si>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</si>
  <si>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</si>
  <si>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</si>
  <si>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</si>
  <si>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</si>
  <si>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</si>
  <si>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</si>
  <si>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</si>
  <si>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</si>
  <si>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</si>
  <si>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</si>
  <si>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</si>
  <si>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</si>
  <si>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</si>
  <si>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</si>
  <si>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</si>
  <si>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</si>
  <si>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</si>
  <si>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</si>
  <si>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</si>
  <si>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</si>
  <si>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</si>
  <si>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</si>
  <si>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</si>
  <si>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</si>
  <si>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</si>
  <si>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</si>
  <si>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</si>
  <si>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</si>
  <si>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</si>
  <si>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</si>
  <si>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</si>
  <si>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</si>
  <si>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</si>
  <si>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</si>
  <si>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</si>
  <si>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</si>
  <si>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</si>
  <si>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</si>
  <si>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</si>
  <si>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</si>
  <si>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</si>
  <si>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</si>
  <si>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</si>
  <si>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</si>
  <si>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</si>
  <si>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</si>
  <si>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</si>
  <si>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</si>
  <si>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</si>
  <si>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</si>
  <si>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</si>
  <si>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</si>
  <si>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</si>
  <si>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</si>
  <si>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</si>
  <si>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</si>
  <si>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</si>
  <si>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</si>
  <si>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</si>
  <si>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</si>
  <si>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</si>
  <si>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</si>
  <si>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</si>
  <si>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</si>
  <si>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</si>
  <si>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</si>
  <si>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</si>
  <si>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</si>
  <si>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</si>
  <si>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</si>
  <si>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</si>
  <si>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</si>
  <si>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</si>
  <si>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</si>
  <si>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</si>
  <si>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</si>
  <si>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</si>
  <si>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</si>
  <si>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</si>
  <si>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</si>
  <si>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</si>
  <si>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</si>
  <si>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</si>
  <si>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</si>
  <si>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</si>
  <si>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</si>
  <si>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</si>
  <si>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</si>
  <si>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</si>
  <si>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</si>
  <si>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</si>
  <si>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</si>
  <si>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</si>
  <si>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</si>
  <si>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</si>
  <si>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</si>
  <si>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</si>
  <si>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</si>
  <si>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</si>
  <si>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</si>
  <si>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</si>
  <si>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</si>
  <si>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</si>
  <si>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</si>
  <si>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</si>
  <si>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</si>
  <si>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</si>
  <si>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</si>
  <si>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</si>
  <si>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</si>
  <si>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</si>
  <si>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</si>
  <si>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</si>
  <si>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</si>
  <si>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</si>
  <si>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</si>
  <si>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</si>
  <si>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</si>
  <si>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</si>
  <si>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</si>
  <si>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</si>
  <si>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</si>
  <si>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</si>
  <si>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</si>
  <si>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</si>
  <si>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</si>
  <si>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</si>
  <si>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</si>
  <si>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</si>
  <si>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</si>
  <si>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</si>
  <si>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</si>
  <si>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</si>
  <si>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</si>
  <si>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</si>
  <si>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</si>
  <si>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</si>
  <si>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</si>
  <si>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</si>
  <si>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</si>
  <si>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</si>
  <si>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</si>
  <si>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</si>
  <si>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</si>
  <si>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</si>
  <si>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</si>
  <si>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</si>
  <si>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</si>
  <si>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</si>
  <si>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</si>
  <si>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</si>
  <si>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</si>
  <si>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</si>
  <si>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</si>
  <si>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</si>
  <si>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</si>
  <si>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</si>
  <si>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</si>
  <si>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</si>
  <si>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</si>
  <si>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</si>
  <si>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</si>
  <si>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</si>
  <si>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</si>
  <si>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</si>
  <si>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</si>
  <si>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</si>
  <si>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</si>
  <si>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</si>
  <si>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</si>
  <si>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</si>
  <si>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</si>
  <si>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</si>
  <si>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</si>
  <si>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</si>
  <si>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</si>
  <si>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</si>
  <si>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</si>
  <si>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</si>
  <si>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</si>
  <si>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</si>
  <si>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</si>
  <si>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</si>
  <si>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</si>
  <si>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</si>
  <si>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</si>
  <si>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</si>
  <si>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</si>
  <si>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</si>
  <si>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</si>
  <si>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</si>
  <si>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</si>
  <si>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</si>
  <si>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</si>
  <si>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</si>
  <si>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</si>
  <si>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</si>
  <si>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</si>
  <si>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</si>
  <si>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</si>
  <si>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</si>
  <si>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</si>
  <si>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</si>
  <si>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</si>
  <si>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</si>
  <si>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</si>
  <si>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</si>
  <si>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</si>
  <si>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</si>
  <si>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</si>
  <si>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</si>
  <si>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</si>
  <si>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</si>
  <si>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</si>
  <si>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</si>
  <si>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</si>
  <si>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</si>
  <si>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</si>
  <si>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</si>
  <si>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</si>
  <si>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</si>
  <si>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</si>
  <si>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</si>
  <si>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</si>
  <si>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</si>
  <si>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</si>
  <si>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</si>
  <si>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</si>
  <si>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</si>
  <si>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</si>
  <si>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</si>
  <si>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</si>
  <si>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</si>
  <si>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</si>
  <si>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</si>
  <si>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</si>
  <si>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</si>
  <si>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</si>
  <si>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</si>
  <si>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</si>
  <si>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</si>
  <si>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</si>
  <si>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</si>
  <si>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</si>
  <si>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</si>
  <si>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</si>
  <si>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</si>
  <si>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</si>
  <si>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</si>
  <si>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</si>
  <si>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</si>
  <si>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</si>
  <si>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</si>
  <si>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</si>
  <si>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</si>
  <si>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</si>
  <si>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</si>
  <si>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</si>
  <si>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</si>
  <si>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</si>
  <si>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</si>
  <si>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</si>
  <si>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</si>
  <si>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</si>
  <si>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</si>
  <si>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</si>
  <si>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</si>
  <si>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</si>
  <si>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</si>
  <si>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</si>
  <si>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</si>
  <si>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</si>
  <si>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</si>
  <si>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</si>
  <si>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</si>
  <si>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</si>
  <si>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</si>
  <si>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</si>
  <si>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</si>
  <si>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</si>
  <si>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</si>
  <si>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</si>
  <si>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</si>
  <si>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</si>
  <si>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</si>
  <si>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</si>
  <si>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</si>
  <si>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</si>
  <si>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</si>
  <si>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</si>
  <si>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</si>
  <si>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</si>
  <si>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</si>
  <si>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</si>
  <si>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</si>
  <si>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</si>
  <si>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</si>
  <si>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</si>
  <si>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</si>
  <si>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</si>
  <si>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</si>
  <si>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</si>
  <si>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</si>
  <si>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</si>
  <si>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</si>
  <si>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</si>
  <si>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</si>
  <si>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</si>
  <si>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</si>
  <si>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</si>
  <si>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</si>
  <si>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</si>
  <si>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</si>
  <si>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</si>
  <si>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</si>
  <si>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</si>
  <si>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</si>
  <si>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</si>
  <si>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</si>
  <si>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</si>
  <si>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</si>
  <si>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</si>
  <si>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</si>
  <si>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</si>
  <si>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</si>
  <si>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</si>
  <si>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</si>
  <si>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</si>
  <si>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</si>
  <si>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</si>
  <si>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</si>
  <si>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</si>
  <si>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</si>
  <si>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</si>
  <si>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</si>
  <si>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</si>
  <si>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</si>
  <si>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</si>
  <si>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</si>
  <si>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</si>
  <si>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</si>
  <si>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</si>
  <si>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</si>
  <si>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</si>
  <si>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</si>
  <si>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</si>
  <si>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</si>
  <si>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</si>
  <si>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</si>
  <si>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</si>
  <si>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</si>
  <si>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</si>
  <si>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</si>
  <si>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</si>
  <si>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</si>
  <si>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</si>
  <si>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</si>
  <si>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</si>
  <si>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</si>
  <si>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</si>
  <si>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</si>
  <si>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</si>
  <si>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</si>
  <si>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</si>
  <si>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</si>
  <si>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</si>
  <si>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</si>
  <si>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</si>
  <si>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</si>
  <si>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</si>
  <si>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</si>
  <si>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</si>
  <si>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</si>
  <si>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</si>
  <si>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</si>
  <si>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</si>
  <si>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</si>
  <si>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</si>
  <si>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</si>
  <si>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</si>
  <si>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</si>
  <si>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</si>
  <si>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</si>
  <si>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</si>
  <si>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</si>
  <si>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</si>
  <si>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</si>
  <si>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</si>
  <si>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</si>
  <si>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</si>
  <si>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</si>
  <si>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</si>
  <si>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</si>
  <si>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</si>
  <si>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</si>
  <si>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</si>
  <si>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</si>
  <si>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</si>
  <si>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</si>
  <si>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</si>
  <si>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</si>
  <si>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</si>
  <si>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</si>
  <si>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</si>
  <si>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</si>
  <si>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</si>
  <si>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</si>
  <si>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</si>
  <si>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</si>
  <si>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</si>
  <si>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</si>
  <si>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</si>
  <si>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</si>
  <si>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</si>
  <si>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</si>
  <si>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</si>
  <si>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</si>
  <si>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</si>
  <si>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</si>
  <si>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</si>
  <si>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</si>
  <si>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</si>
  <si>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</si>
  <si>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</si>
  <si>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</si>
  <si>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</si>
  <si>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</si>
  <si>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</si>
  <si>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</si>
  <si>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</si>
  <si>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</si>
  <si>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</si>
  <si>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</si>
  <si>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</si>
  <si>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</si>
  <si>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</si>
  <si>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</si>
  <si>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</si>
  <si>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</si>
  <si>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</si>
  <si>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</si>
  <si>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</si>
  <si>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</si>
  <si>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</si>
  <si>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</si>
  <si>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</si>
  <si>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</si>
  <si>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</si>
  <si>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</si>
  <si>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</si>
  <si>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</si>
  <si>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</si>
  <si>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</si>
  <si>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</si>
  <si>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</si>
  <si>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</si>
  <si>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</si>
  <si>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</si>
  <si>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</si>
  <si>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</si>
  <si>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</si>
  <si>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</si>
  <si>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</si>
  <si>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</si>
  <si>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</si>
  <si>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</si>
  <si>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</si>
  <si>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</si>
  <si>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</si>
  <si>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</si>
  <si>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</si>
  <si>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</si>
  <si>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</si>
  <si>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</si>
  <si>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</si>
  <si>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</si>
  <si>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</si>
  <si>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</si>
  <si>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</si>
  <si>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</si>
  <si>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</si>
  <si>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</si>
  <si>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</si>
  <si>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</si>
  <si>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</si>
  <si>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</si>
  <si>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</si>
  <si>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</si>
  <si>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</si>
  <si>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</si>
  <si>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</si>
  <si>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</si>
  <si>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</si>
  <si>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</si>
  <si>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</si>
  <si>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</si>
  <si>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</si>
  <si>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</si>
  <si>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</si>
  <si>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</si>
  <si>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</si>
  <si>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</si>
  <si>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</si>
  <si>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</si>
  <si>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</si>
  <si>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</si>
  <si>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</si>
  <si>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</si>
  <si>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</si>
  <si>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</si>
  <si>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</si>
  <si>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</si>
  <si>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</si>
  <si>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</si>
  <si>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</si>
  <si>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</si>
  <si>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</si>
  <si>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</si>
  <si>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</si>
  <si>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</si>
  <si>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</si>
  <si>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</si>
  <si>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</si>
  <si>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</si>
  <si>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</si>
  <si>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</si>
  <si>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</si>
  <si>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</si>
  <si>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</si>
  <si>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</si>
  <si>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</si>
  <si>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</si>
  <si>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</si>
  <si>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</si>
  <si>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</si>
  <si>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</si>
  <si>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</si>
  <si>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</si>
  <si>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</si>
  <si>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</si>
  <si>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</si>
  <si>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</si>
  <si>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</si>
  <si>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</si>
  <si>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</si>
  <si>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</si>
  <si>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</si>
  <si>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</si>
  <si>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</si>
  <si>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</si>
  <si>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</si>
  <si>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</si>
  <si>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</si>
  <si>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</si>
  <si>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</si>
  <si>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</si>
  <si>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</si>
  <si>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</si>
  <si>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</si>
  <si>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</si>
  <si>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</si>
  <si>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</si>
  <si>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</si>
  <si>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</si>
  <si>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</si>
  <si>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</si>
  <si>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</si>
  <si>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</si>
  <si>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</si>
  <si>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</si>
  <si>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</si>
  <si>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</si>
  <si>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</si>
  <si>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</si>
  <si>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</si>
  <si>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</si>
  <si>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</si>
  <si>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</si>
  <si>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</si>
  <si>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</si>
  <si>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</si>
  <si>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</si>
  <si>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</si>
  <si>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</si>
  <si>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</si>
  <si>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</si>
  <si>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</si>
  <si>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</si>
  <si>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</si>
  <si>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</si>
  <si>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</si>
  <si>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</si>
  <si>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</si>
  <si>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</si>
  <si>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</si>
  <si>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</si>
  <si>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</si>
  <si>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</si>
  <si>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</si>
  <si>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</si>
  <si>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</si>
  <si>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</si>
  <si>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</si>
  <si>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</si>
  <si>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</si>
  <si>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</si>
  <si>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</si>
  <si>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</si>
  <si>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</si>
  <si>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</si>
  <si>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</si>
  <si>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</si>
  <si>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</si>
  <si>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</si>
  <si>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</si>
  <si>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</si>
  <si>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</si>
  <si>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</si>
  <si>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</si>
  <si>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</si>
  <si>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</si>
  <si>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</si>
  <si>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</si>
  <si>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</si>
  <si>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</si>
  <si>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</si>
  <si>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</si>
  <si>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</si>
  <si>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</si>
  <si>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</si>
  <si>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</si>
  <si>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</si>
  <si>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</si>
  <si>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</si>
  <si>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</si>
  <si>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</si>
  <si>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</si>
  <si>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</si>
  <si>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</si>
  <si>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</si>
  <si>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</si>
  <si>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</si>
  <si>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</si>
  <si>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</si>
  <si>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</si>
  <si>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</si>
  <si>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</si>
  <si>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</si>
  <si>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</si>
  <si>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</si>
  <si>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</si>
  <si>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</si>
  <si>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</si>
  <si>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</si>
  <si>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</si>
  <si>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</si>
  <si>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</si>
  <si>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</si>
  <si>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</si>
  <si>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</si>
  <si>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</si>
  <si>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</si>
  <si>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</si>
  <si>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</si>
  <si>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</si>
  <si>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</si>
  <si>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</si>
  <si>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</si>
  <si>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</si>
  <si>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</si>
  <si>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</si>
  <si>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</si>
  <si>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</si>
  <si>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</si>
  <si>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</si>
  <si>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</si>
  <si>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</si>
  <si>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</si>
  <si>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</si>
  <si>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</si>
  <si>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</si>
  <si>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</si>
  <si>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</si>
  <si>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</si>
  <si>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</si>
  <si>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</si>
  <si>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</si>
  <si>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</si>
  <si>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</si>
  <si>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</si>
  <si>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</si>
  <si>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</si>
  <si>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</si>
  <si>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</si>
  <si>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</si>
  <si>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</si>
  <si>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</si>
  <si>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</si>
  <si>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</si>
  <si>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</si>
  <si>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</si>
  <si>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</si>
  <si>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</si>
  <si>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</si>
  <si>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</si>
  <si>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</si>
  <si>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</si>
  <si>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</si>
  <si>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</si>
  <si>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</si>
  <si>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</si>
  <si>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</si>
  <si>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</si>
  <si>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</si>
  <si>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</si>
  <si>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</si>
  <si>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</si>
  <si>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</si>
  <si>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</si>
  <si>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</si>
  <si>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</si>
  <si>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</si>
  <si>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</si>
  <si>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</si>
  <si>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</si>
  <si>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</si>
  <si>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</si>
  <si>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</si>
  <si>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</si>
  <si>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</si>
  <si>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</si>
  <si>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</si>
  <si>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</si>
  <si>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</si>
  <si>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</si>
  <si>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</si>
  <si>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</si>
  <si>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</si>
  <si>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</si>
  <si>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</si>
  <si>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</si>
  <si>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</si>
  <si>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</si>
  <si>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</si>
  <si>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</si>
  <si>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</si>
  <si>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</si>
  <si>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</si>
  <si>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</si>
  <si>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</si>
  <si>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</si>
  <si>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</si>
  <si>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</si>
  <si>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</si>
  <si>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</si>
  <si>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</si>
  <si>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</si>
  <si>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</si>
  <si>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</si>
  <si>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</si>
  <si>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</si>
  <si>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</si>
  <si>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</si>
  <si>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</si>
  <si>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</si>
  <si>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</si>
  <si>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</si>
  <si>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</si>
  <si>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</si>
  <si>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</si>
  <si>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</si>
  <si>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</si>
  <si>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</si>
  <si>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</si>
  <si>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</si>
  <si>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</si>
  <si>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</si>
  <si>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</si>
  <si>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</si>
  <si>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</si>
  <si>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</si>
  <si>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</si>
  <si>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</si>
  <si>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</si>
  <si>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</si>
  <si>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</si>
  <si>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</si>
  <si>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</si>
  <si>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</si>
  <si>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</si>
  <si>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</si>
  <si>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</si>
  <si>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</si>
  <si>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</si>
  <si>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</si>
  <si>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</si>
  <si>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</si>
  <si>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</si>
  <si>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</si>
  <si>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</si>
  <si>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</si>
  <si>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</si>
  <si>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</si>
  <si>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</si>
  <si>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</si>
  <si>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</si>
  <si>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</si>
  <si>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</si>
  <si>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</si>
  <si>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</si>
  <si>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</si>
  <si>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</si>
  <si>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</si>
  <si>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</si>
  <si>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</si>
  <si>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</si>
  <si>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</si>
  <si>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</si>
  <si>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</si>
  <si>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</si>
  <si>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</si>
  <si>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</si>
  <si>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</si>
  <si>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</si>
  <si>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</si>
  <si>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</si>
  <si>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</si>
  <si>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</si>
  <si>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</si>
  <si>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</si>
  <si>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</si>
  <si>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</si>
  <si>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</si>
  <si>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</si>
  <si>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</si>
  <si>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</si>
  <si>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</si>
  <si>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</si>
  <si>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</si>
  <si>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</si>
  <si>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</si>
  <si>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</si>
  <si>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</si>
  <si>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</si>
  <si>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</si>
  <si>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</si>
  <si>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</si>
  <si>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</si>
  <si>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</si>
  <si>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</si>
  <si>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</si>
  <si>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</si>
  <si>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</si>
  <si>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</si>
  <si>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</si>
  <si>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</si>
  <si>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</si>
  <si>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</si>
  <si>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</si>
  <si>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</si>
  <si>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</si>
  <si>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</si>
  <si>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</si>
  <si>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</si>
  <si>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</si>
  <si>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</si>
  <si>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</si>
  <si>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</si>
  <si>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</si>
  <si>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</si>
  <si>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</si>
  <si>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</si>
  <si>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</si>
  <si>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</si>
  <si>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</si>
  <si>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</si>
  <si>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</si>
  <si>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</si>
  <si>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</si>
  <si>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</si>
  <si>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</si>
  <si>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</si>
  <si>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</si>
  <si>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</si>
  <si>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</si>
  <si>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</si>
  <si>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</si>
  <si>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</si>
  <si>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</si>
  <si>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</si>
  <si>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</si>
  <si>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</si>
  <si>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</si>
  <si>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</si>
  <si>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</si>
  <si>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</si>
  <si>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</si>
  <si>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</si>
  <si>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</si>
  <si>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</si>
  <si>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</si>
  <si>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</si>
  <si>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</si>
  <si>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</si>
  <si>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</si>
  <si>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</si>
  <si>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</si>
  <si>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</si>
  <si>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</si>
  <si>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</si>
  <si>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</si>
  <si>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</si>
  <si>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</si>
  <si>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</si>
  <si>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</si>
  <si>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</si>
  <si>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</si>
  <si>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</si>
  <si>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</si>
  <si>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</si>
  <si>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</si>
  <si>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</si>
  <si>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</si>
  <si>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</si>
  <si>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</si>
  <si>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</si>
  <si>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</si>
  <si>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</si>
  <si>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</si>
  <si>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</si>
  <si>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</si>
  <si>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</si>
  <si>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</si>
  <si>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</si>
  <si>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</si>
  <si>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</si>
  <si>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</si>
  <si>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</si>
  <si>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</si>
  <si>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</si>
  <si>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</si>
  <si>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</si>
  <si>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</si>
  <si>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</si>
  <si>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</si>
  <si>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</si>
  <si>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</si>
  <si>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</si>
  <si>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</si>
  <si>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</si>
  <si>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</si>
  <si>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</si>
  <si>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</si>
  <si>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</si>
  <si>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</si>
  <si>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</si>
  <si>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</si>
  <si>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</si>
  <si>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</si>
  <si>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</si>
  <si>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</si>
  <si>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</si>
  <si>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</si>
  <si>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</si>
  <si>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</si>
  <si>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</si>
  <si>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</si>
  <si>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</si>
  <si>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</si>
  <si>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</si>
  <si>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</si>
  <si>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</si>
  <si>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</si>
  <si>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</si>
  <si>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</si>
  <si>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</si>
  <si>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</si>
  <si>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</si>
  <si>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</si>
  <si>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</si>
  <si>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</si>
  <si>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</si>
  <si>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</si>
  <si>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</si>
  <si>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</si>
  <si>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</si>
  <si>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</si>
  <si>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</si>
  <si>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</si>
  <si>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</si>
  <si>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</si>
  <si>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</si>
  <si>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</si>
  <si>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</si>
  <si>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</si>
  <si>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</si>
  <si>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</si>
  <si>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</si>
  <si>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</si>
  <si>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</si>
  <si>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</si>
  <si>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</si>
  <si>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</si>
  <si>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</si>
  <si>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</si>
  <si>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</si>
  <si>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</si>
  <si>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</si>
  <si>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</si>
  <si>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</si>
  <si>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</si>
  <si>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</si>
  <si>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</si>
  <si>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</si>
  <si>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</si>
  <si>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</si>
  <si>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</si>
  <si>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</si>
  <si>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</si>
  <si>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</si>
  <si>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</si>
  <si>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</si>
  <si>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</si>
  <si>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</si>
  <si>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</si>
  <si>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</si>
  <si>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</si>
  <si>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</si>
  <si>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</si>
  <si>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</si>
  <si>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</si>
  <si>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</si>
  <si>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</si>
  <si>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</si>
  <si>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</si>
  <si>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</si>
  <si>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</si>
  <si>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</si>
  <si>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</si>
  <si>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</si>
  <si>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</si>
  <si>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</si>
  <si>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</si>
  <si>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</si>
  <si>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</si>
  <si>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</si>
  <si>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</si>
  <si>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</si>
  <si>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</si>
  <si>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</si>
  <si>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</si>
  <si>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</si>
  <si>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</si>
  <si>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</si>
  <si>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</si>
  <si>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</si>
  <si>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</si>
  <si>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</si>
  <si>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</si>
  <si>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</si>
  <si>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</si>
  <si>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</si>
  <si>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</si>
  <si>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</si>
  <si>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</si>
  <si>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</si>
  <si>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</si>
  <si>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</si>
  <si>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</si>
  <si>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</si>
  <si>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</si>
  <si>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</si>
  <si>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</si>
  <si>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</si>
  <si>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</si>
  <si>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</si>
  <si>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</si>
  <si>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</si>
  <si>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</si>
  <si>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</si>
  <si>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</si>
  <si>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</si>
  <si>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</si>
  <si>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</si>
  <si>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</si>
  <si>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</si>
  <si>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</si>
  <si>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</si>
  <si>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</si>
  <si>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</si>
  <si>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</si>
  <si>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</si>
  <si>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</si>
  <si>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</si>
  <si>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</si>
  <si>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</si>
  <si>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</si>
  <si>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</si>
  <si>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</si>
  <si>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</si>
  <si>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</si>
  <si>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</si>
  <si>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</si>
  <si>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</si>
  <si>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</si>
  <si>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</si>
  <si>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</si>
  <si>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</si>
  <si>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</si>
  <si>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</si>
  <si>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</si>
  <si>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</si>
  <si>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</si>
  <si>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</si>
  <si>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</si>
  <si>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</si>
  <si>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</si>
  <si>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</si>
  <si>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</si>
  <si>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</si>
  <si>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</si>
  <si>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</si>
  <si>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</si>
  <si>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</si>
  <si>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</si>
  <si>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</si>
  <si>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</si>
  <si>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</si>
  <si>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</si>
  <si>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</si>
  <si>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</si>
  <si>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</si>
  <si>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</si>
  <si>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</si>
  <si>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</si>
  <si>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</si>
  <si>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</si>
  <si>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</si>
  <si>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</si>
  <si>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</si>
  <si>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</si>
  <si>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</si>
  <si>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</si>
  <si>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</si>
  <si>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</si>
  <si>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</si>
  <si>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</si>
  <si>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</si>
  <si>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</si>
  <si>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</si>
  <si>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</si>
  <si>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</si>
  <si>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</si>
  <si>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</si>
  <si>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</si>
  <si>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</si>
  <si>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</si>
  <si>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</si>
  <si>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</si>
  <si>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</si>
  <si>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</si>
  <si>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</si>
  <si>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</si>
  <si>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</si>
  <si>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</si>
  <si>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</si>
  <si>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</si>
  <si>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</si>
  <si>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</si>
  <si>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</si>
  <si>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</si>
  <si>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</si>
  <si>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</si>
  <si>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</si>
  <si>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</si>
  <si>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</si>
  <si>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</si>
  <si>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</si>
  <si>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</si>
  <si>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</si>
  <si>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</si>
  <si>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</si>
  <si>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</si>
  <si>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</si>
  <si>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</si>
  <si>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</si>
  <si>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</si>
  <si>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</si>
  <si>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</si>
  <si>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</si>
  <si>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</si>
  <si>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</si>
  <si>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</si>
  <si>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</si>
  <si>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</si>
  <si>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</si>
  <si>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</si>
  <si>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</si>
  <si>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</si>
  <si>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</si>
  <si>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</si>
  <si>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</si>
  <si>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</si>
  <si>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</si>
  <si>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</si>
  <si>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</si>
  <si>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</si>
  <si>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</si>
  <si>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</si>
  <si>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</si>
  <si>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</si>
  <si>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</si>
  <si>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</si>
  <si>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</si>
  <si>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</si>
  <si>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</si>
  <si>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</si>
  <si>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</si>
  <si>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</si>
  <si>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</si>
  <si>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</si>
  <si>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</si>
  <si>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</si>
  <si>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</si>
  <si>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</si>
  <si>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</si>
  <si>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</si>
  <si>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</si>
  <si>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</si>
  <si>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</si>
  <si>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</si>
  <si>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</si>
  <si>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</si>
  <si>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</si>
  <si>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</si>
  <si>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</si>
  <si>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</si>
  <si>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</si>
  <si>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</si>
  <si>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</si>
  <si>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</si>
  <si>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</si>
  <si>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</si>
  <si>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</si>
  <si>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</si>
  <si>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</si>
  <si>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</si>
  <si>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</si>
  <si>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</si>
  <si>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</si>
  <si>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</si>
  <si>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</si>
  <si>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</si>
  <si>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</si>
  <si>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</si>
  <si>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</si>
  <si>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</si>
  <si>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</si>
  <si>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</si>
  <si>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</si>
  <si>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</si>
  <si>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</si>
  <si>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</si>
  <si>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</si>
  <si>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</si>
  <si>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</si>
  <si>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</si>
  <si>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</si>
  <si>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</si>
  <si>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</si>
  <si>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</si>
  <si>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</si>
  <si>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</si>
  <si>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</si>
  <si>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</si>
  <si>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</si>
  <si>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</si>
  <si>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</si>
  <si>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</si>
  <si>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</si>
  <si>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</si>
  <si>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</si>
  <si>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</si>
  <si>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</si>
  <si>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</si>
  <si>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</si>
  <si>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</si>
  <si>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</si>
  <si>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</si>
  <si>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</si>
  <si>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</si>
  <si>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</si>
  <si>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</si>
  <si>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</si>
  <si>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</si>
  <si>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</si>
  <si>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</si>
  <si>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</si>
  <si>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</si>
  <si>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</si>
  <si>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</si>
  <si>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</si>
  <si>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</si>
  <si>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</si>
  <si>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</si>
  <si>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</si>
  <si>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</si>
  <si>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</si>
  <si>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</si>
  <si>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</si>
  <si>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</si>
  <si>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</si>
  <si>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</si>
  <si>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</si>
  <si>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</si>
  <si>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</si>
  <si>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</si>
  <si>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</si>
  <si>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</si>
  <si>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</si>
  <si>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</si>
  <si>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</si>
  <si>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</si>
  <si>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</si>
  <si>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</si>
  <si>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</si>
  <si>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</si>
  <si>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</si>
  <si>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</si>
  <si>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</si>
  <si>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</si>
  <si>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</si>
  <si>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</si>
  <si>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</si>
  <si>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</si>
  <si>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</si>
  <si>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</si>
  <si>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</si>
  <si>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</si>
  <si>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</si>
  <si>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</si>
  <si>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</si>
  <si>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</si>
  <si>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</si>
  <si>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</si>
  <si>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</si>
  <si>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</si>
  <si>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</si>
  <si>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</si>
  <si>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</si>
  <si>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</si>
  <si>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</si>
  <si>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</si>
  <si>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</si>
  <si>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</si>
  <si>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</si>
  <si>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</si>
  <si>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</si>
  <si>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</si>
  <si>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</si>
  <si>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</si>
  <si>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</si>
  <si>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</si>
  <si>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</si>
  <si>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</si>
  <si>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</si>
  <si>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</si>
  <si>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</si>
  <si>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</si>
  <si>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</si>
  <si>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</si>
  <si>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</si>
  <si>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</si>
  <si>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</si>
  <si>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</si>
  <si>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</si>
  <si>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</si>
  <si>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</si>
  <si>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</si>
  <si>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</si>
  <si>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</si>
  <si>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</si>
  <si>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</si>
  <si>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</si>
  <si>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</si>
  <si>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</si>
  <si>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</si>
  <si>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</si>
  <si>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</si>
  <si>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</si>
  <si>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</si>
  <si>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</si>
  <si>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</si>
  <si>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</si>
  <si>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</si>
  <si>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</si>
  <si>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</si>
  <si>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</si>
  <si>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</si>
  <si>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</si>
  <si>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</si>
  <si>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</si>
  <si>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</si>
  <si>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</si>
  <si>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</si>
  <si>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</si>
  <si>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</si>
  <si>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</si>
  <si>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</si>
  <si>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</si>
  <si>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</si>
  <si>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</si>
  <si>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</si>
  <si>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</si>
  <si>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</si>
  <si>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</si>
  <si>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</si>
  <si>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</si>
  <si>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</si>
  <si>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</si>
  <si>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</si>
  <si>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</si>
  <si>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</si>
  <si>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</si>
  <si>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</si>
  <si>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</si>
  <si>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</si>
  <si>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</si>
  <si>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</si>
  <si>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</si>
  <si>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</si>
  <si>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</si>
  <si>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</si>
  <si>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</si>
  <si>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</si>
  <si>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</si>
  <si>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</si>
  <si>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</si>
  <si>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</si>
  <si>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</si>
  <si>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</si>
  <si>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</si>
  <si>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</si>
  <si>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</si>
  <si>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</si>
  <si>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</si>
  <si>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</si>
  <si>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</si>
  <si>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</si>
  <si>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</si>
  <si>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</si>
  <si>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</si>
  <si>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</si>
  <si>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</si>
  <si>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</si>
  <si>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</si>
  <si>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</si>
  <si>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</si>
  <si>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</si>
  <si>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</si>
  <si>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</si>
  <si>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</si>
  <si>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</si>
  <si>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</si>
  <si>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</si>
  <si>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</si>
  <si>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</si>
  <si>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</si>
  <si>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</si>
  <si>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</si>
  <si>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</si>
  <si>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</si>
  <si>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</si>
  <si>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</si>
  <si>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</si>
  <si>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</si>
  <si>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</si>
  <si>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</si>
  <si>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</si>
  <si>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</si>
  <si>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</si>
  <si>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</si>
  <si>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</si>
  <si>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</si>
  <si>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</si>
  <si>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</si>
  <si>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</si>
  <si>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</si>
  <si>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</si>
  <si>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</si>
  <si>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</si>
  <si>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</si>
  <si>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</si>
  <si>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</si>
  <si>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</si>
  <si>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</si>
  <si>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</si>
  <si>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</si>
  <si>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</si>
  <si>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</si>
  <si>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</si>
  <si>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</si>
  <si>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</si>
  <si>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</si>
  <si>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</si>
  <si>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</si>
  <si>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</si>
  <si>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</si>
  <si>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</si>
  <si>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</si>
  <si>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</si>
  <si>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</si>
  <si>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</si>
  <si>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</si>
  <si>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</si>
  <si>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</si>
  <si>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</si>
  <si>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</si>
  <si>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</si>
  <si>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</si>
  <si>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</si>
  <si>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</si>
  <si>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</si>
  <si>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</si>
  <si>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</si>
  <si>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</si>
  <si>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</si>
  <si>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</si>
  <si>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</si>
  <si>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</si>
  <si>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</si>
  <si>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</si>
  <si>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</si>
  <si>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</si>
  <si>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</si>
  <si>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</si>
  <si>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</si>
  <si>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</si>
  <si>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</si>
  <si>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</si>
  <si>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</si>
  <si>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</si>
  <si>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</si>
  <si>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</si>
  <si>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</si>
  <si>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</si>
  <si>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</si>
  <si>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</si>
  <si>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</si>
  <si>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</si>
  <si>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</si>
  <si>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</si>
  <si>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</si>
  <si>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</si>
  <si>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</si>
  <si>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</si>
  <si>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</si>
  <si>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</si>
  <si>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</si>
  <si>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</si>
  <si>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</si>
  <si>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</si>
  <si>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</si>
  <si>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</si>
  <si>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</si>
  <si>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</si>
  <si>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</si>
  <si>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</si>
  <si>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</si>
  <si>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</si>
  <si>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</si>
  <si>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</si>
  <si>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</si>
  <si>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</si>
  <si>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</si>
  <si>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</si>
  <si>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</si>
  <si>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</si>
  <si>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</si>
  <si>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</si>
  <si>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</si>
  <si>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</si>
  <si>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</si>
  <si>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</si>
  <si>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</si>
  <si>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</si>
  <si>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</si>
  <si>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</si>
  <si>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</si>
  <si>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</si>
  <si>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</si>
  <si>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</si>
  <si>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</si>
  <si>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</si>
  <si>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</si>
  <si>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</si>
  <si>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</si>
  <si>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</si>
  <si>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</si>
  <si>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</si>
  <si>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</si>
  <si>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</si>
  <si>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</si>
  <si>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</si>
  <si>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</si>
  <si>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</si>
  <si>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</si>
  <si>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</si>
  <si>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</si>
  <si>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</si>
  <si>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</si>
  <si>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</si>
  <si>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</si>
  <si>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</si>
  <si>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</si>
  <si>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</si>
  <si>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</si>
  <si>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</si>
  <si>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</si>
  <si>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</si>
  <si>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</si>
  <si>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</si>
  <si>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</si>
  <si>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</si>
  <si>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</si>
  <si>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</si>
  <si>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</si>
  <si>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</si>
  <si>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</si>
  <si>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</si>
  <si>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</si>
  <si>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</si>
  <si>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</si>
  <si>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</si>
  <si>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</si>
  <si>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</si>
  <si>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</si>
  <si>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</si>
  <si>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</si>
  <si>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</si>
  <si>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</si>
  <si>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</si>
  <si>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</si>
  <si>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</si>
  <si>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</si>
  <si>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</si>
  <si>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</si>
  <si>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</si>
  <si>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</si>
  <si>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</si>
  <si>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</si>
  <si>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</si>
  <si>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</si>
  <si>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</si>
  <si>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</si>
  <si>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</si>
  <si>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</si>
  <si>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</si>
  <si>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</si>
  <si>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</si>
  <si>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</si>
  <si>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</si>
  <si>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</si>
  <si>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</si>
  <si>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</si>
  <si>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</si>
  <si>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</si>
  <si>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</si>
  <si>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</si>
  <si>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</si>
  <si>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</si>
  <si>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</si>
  <si>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</si>
  <si>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</si>
  <si>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</si>
  <si>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</si>
  <si>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</si>
  <si>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</si>
  <si>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</si>
  <si>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</si>
  <si>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</si>
  <si>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</si>
  <si>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</si>
  <si>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</si>
  <si>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</si>
  <si>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</si>
  <si>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</si>
  <si>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</si>
  <si>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</si>
  <si>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</si>
  <si>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</si>
  <si>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</si>
  <si>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</si>
  <si>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</si>
  <si>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</si>
  <si>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</si>
  <si>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</si>
  <si>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</si>
  <si>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</si>
  <si>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</si>
  <si>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</si>
  <si>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</si>
  <si>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</si>
  <si>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</si>
  <si>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</si>
  <si>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</si>
  <si>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</si>
  <si>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</si>
  <si>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</si>
  <si>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</si>
  <si>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</si>
  <si>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</si>
  <si>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</si>
  <si>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</si>
  <si>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</si>
  <si>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</si>
  <si>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</si>
  <si>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</si>
  <si>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</si>
  <si>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</si>
  <si>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</si>
  <si>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</si>
  <si>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</si>
  <si>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</si>
  <si>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</si>
  <si>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</si>
  <si>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</si>
  <si>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</si>
  <si>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</si>
  <si>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</si>
  <si>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</si>
  <si>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</si>
  <si>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</si>
  <si>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</si>
  <si>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</si>
  <si>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</si>
  <si>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</si>
  <si>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</si>
  <si>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</si>
  <si>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</si>
  <si>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</si>
  <si>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</si>
  <si>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</si>
  <si>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</si>
  <si>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</si>
  <si>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</si>
  <si>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</si>
  <si>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</si>
  <si>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</si>
  <si>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</si>
  <si>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</si>
  <si>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</si>
  <si>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</si>
  <si>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</si>
  <si>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</si>
  <si>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</si>
  <si>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</si>
  <si>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</si>
  <si>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</si>
  <si>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</si>
  <si>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</si>
  <si>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</si>
  <si>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</si>
  <si>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</si>
  <si>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</si>
  <si>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</si>
  <si>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</si>
  <si>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</si>
  <si>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</si>
  <si>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</si>
  <si>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</si>
  <si>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</si>
  <si>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</si>
  <si>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</si>
  <si>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</si>
  <si>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</si>
  <si>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</si>
  <si>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</si>
  <si>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</si>
  <si>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</si>
  <si>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</si>
  <si>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</si>
  <si>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</si>
  <si>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</si>
  <si>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</si>
  <si>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</si>
  <si>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</si>
  <si>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</si>
  <si>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</si>
  <si>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</si>
  <si>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</si>
  <si>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</si>
  <si>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</si>
  <si>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</si>
  <si>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</si>
  <si>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</si>
  <si>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</si>
  <si>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</si>
  <si>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</si>
  <si>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</si>
  <si>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</si>
  <si>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</si>
  <si>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</si>
  <si>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</si>
  <si>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</si>
  <si>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</si>
  <si>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</si>
  <si>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</si>
  <si>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</si>
  <si>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</si>
  <si>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</si>
  <si>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</si>
  <si>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</si>
  <si>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</si>
  <si>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</si>
  <si>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</si>
  <si>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</si>
  <si>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</si>
  <si>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</si>
  <si>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</si>
  <si>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</si>
  <si>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</si>
  <si>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</si>
  <si>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</si>
  <si>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</si>
  <si>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</si>
  <si>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</si>
  <si>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</si>
  <si>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</si>
  <si>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</si>
  <si>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</si>
  <si>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</si>
  <si>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</si>
  <si>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</si>
  <si>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</si>
  <si>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</si>
  <si>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</si>
  <si>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</si>
  <si>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</si>
  <si>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</si>
  <si>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</si>
  <si>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</si>
  <si>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</si>
  <si>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</si>
  <si>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</si>
  <si>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</si>
  <si>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</si>
  <si>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</si>
  <si>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</si>
  <si>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</si>
  <si>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</si>
  <si>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</si>
  <si>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</si>
  <si>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</si>
  <si>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</si>
  <si>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</si>
  <si>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</si>
  <si>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</si>
  <si>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</si>
  <si>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</si>
  <si>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</si>
  <si>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</si>
  <si>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</si>
  <si>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</si>
  <si>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</si>
  <si>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</si>
  <si>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</si>
  <si>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</si>
  <si>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</si>
  <si>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</si>
  <si>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</si>
  <si>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</si>
  <si>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</si>
  <si>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</si>
  <si>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</si>
  <si>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</si>
  <si>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</si>
  <si>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</si>
  <si>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</si>
  <si>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</si>
  <si>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</si>
  <si>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</si>
  <si>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</si>
  <si>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</si>
  <si>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</si>
  <si>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</si>
  <si>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</si>
  <si>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</si>
  <si>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</si>
  <si>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</si>
  <si>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</si>
  <si>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</si>
  <si>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</si>
  <si>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</si>
  <si>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</si>
  <si>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</si>
  <si>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</si>
  <si>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</si>
  <si>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</si>
  <si>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</si>
  <si>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</si>
  <si>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</si>
  <si>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</si>
  <si>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</si>
  <si>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</si>
  <si>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</si>
  <si>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</si>
  <si>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</si>
  <si>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</si>
  <si>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</si>
  <si>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</si>
  <si>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</si>
  <si>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</si>
  <si>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</si>
  <si>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</si>
  <si>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</si>
  <si>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</si>
  <si>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</si>
  <si>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</si>
  <si>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</si>
  <si>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</si>
  <si>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</si>
  <si>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</si>
  <si>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</si>
  <si>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</si>
  <si>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</si>
  <si>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</si>
  <si>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</si>
  <si>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</si>
  <si>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</si>
  <si>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</si>
  <si>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</si>
  <si>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</si>
  <si>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</si>
  <si>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</si>
  <si>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</si>
  <si>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</si>
  <si>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</si>
  <si>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</si>
  <si>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</si>
  <si>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</si>
  <si>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</si>
  <si>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</si>
  <si>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</si>
  <si>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</si>
  <si>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</si>
  <si>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</si>
  <si>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</si>
  <si>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</si>
  <si>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</si>
  <si>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</si>
  <si>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</si>
  <si>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</si>
  <si>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</si>
  <si>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</si>
  <si>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</si>
  <si>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</si>
  <si>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</si>
  <si>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</si>
  <si>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</si>
  <si>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</si>
  <si>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</si>
  <si>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</si>
  <si>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</si>
  <si>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</si>
  <si>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</si>
  <si>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</si>
  <si>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</si>
  <si>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</si>
  <si>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</si>
  <si>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</si>
  <si>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</si>
  <si>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</si>
  <si>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</si>
  <si>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</si>
  <si>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</si>
  <si>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</si>
  <si>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</si>
  <si>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</si>
  <si>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</si>
  <si>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</si>
  <si>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</si>
  <si>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</si>
  <si>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</si>
  <si>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</si>
  <si>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</si>
  <si>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</si>
  <si>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</si>
  <si>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</si>
  <si>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</si>
  <si>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</si>
  <si>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</si>
  <si>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</si>
  <si>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</si>
  <si>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</si>
  <si>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</si>
  <si>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</si>
  <si>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</si>
  <si>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</si>
  <si>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</si>
  <si>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</si>
  <si>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</si>
  <si>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</si>
  <si>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</si>
  <si>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</si>
  <si>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</si>
  <si>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</si>
  <si>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</si>
  <si>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</si>
  <si>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</si>
  <si>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</si>
  <si>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</si>
  <si>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</si>
  <si>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</si>
  <si>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</si>
  <si>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</si>
  <si>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</si>
  <si>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</si>
  <si>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</si>
  <si>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</si>
  <si>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</si>
  <si>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</si>
  <si>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</si>
  <si>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</si>
  <si>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</si>
  <si>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</si>
  <si>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</si>
  <si>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</si>
  <si>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</si>
  <si>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</si>
  <si>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</si>
  <si>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</si>
  <si>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</si>
  <si>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</si>
  <si>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</si>
  <si>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</si>
  <si>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</si>
  <si>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</si>
  <si>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</si>
  <si>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</si>
  <si>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</si>
  <si>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</si>
  <si>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</si>
  <si>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</si>
  <si>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</si>
  <si>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</si>
  <si>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</si>
  <si>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</si>
  <si>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</si>
  <si>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</si>
  <si>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</si>
  <si>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</si>
  <si>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</si>
  <si>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</si>
  <si>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</si>
  <si>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</si>
  <si>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</si>
  <si>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</si>
  <si>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</si>
  <si>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</si>
  <si>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</si>
  <si>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</si>
  <si>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</si>
  <si>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</si>
  <si>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</si>
  <si>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</si>
  <si>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</si>
  <si>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</si>
  <si>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</si>
  <si>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</si>
  <si>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</si>
  <si>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</si>
  <si>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</si>
  <si>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</si>
  <si>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</si>
  <si>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</si>
  <si>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</si>
  <si>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</si>
  <si>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</si>
  <si>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</si>
  <si>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</si>
  <si>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</si>
  <si>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</si>
  <si>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</si>
  <si>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</si>
  <si>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</si>
  <si>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</si>
  <si>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</si>
  <si>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</si>
  <si>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</si>
  <si>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</si>
  <si>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</si>
  <si>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</si>
  <si>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</si>
  <si>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</si>
  <si>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</si>
  <si>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</si>
  <si>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</si>
  <si>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</si>
  <si>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</si>
  <si>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</si>
  <si>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</si>
  <si>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</si>
  <si>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</si>
  <si>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</si>
  <si>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</si>
  <si>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</si>
  <si>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</si>
  <si>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</si>
  <si>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</si>
  <si>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</si>
  <si>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</si>
  <si>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</si>
  <si>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</si>
  <si>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</si>
  <si>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</si>
  <si>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</si>
  <si>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</si>
  <si>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</si>
  <si>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</si>
  <si>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</si>
  <si>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</si>
  <si>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</si>
  <si>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</si>
  <si>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</si>
  <si>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</si>
  <si>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</si>
  <si>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</si>
  <si>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</si>
  <si>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</si>
  <si>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</si>
  <si>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</si>
  <si>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</si>
  <si>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</si>
  <si>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</si>
  <si>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</si>
  <si>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</si>
  <si>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</si>
  <si>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</si>
  <si>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</si>
  <si>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</si>
  <si>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</si>
  <si>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</si>
  <si>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</si>
  <si>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</si>
  <si>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</si>
  <si>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</si>
  <si>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</si>
  <si>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</si>
  <si>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</si>
  <si>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</si>
  <si>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</si>
  <si>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</si>
  <si>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</si>
  <si>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</si>
  <si>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</si>
  <si>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</si>
  <si>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</si>
  <si>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</si>
  <si>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</si>
  <si>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</si>
  <si>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</si>
  <si>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</si>
  <si>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</si>
  <si>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</si>
  <si>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</si>
  <si>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</si>
  <si>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</si>
  <si>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</si>
  <si>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</si>
  <si>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</si>
  <si>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</si>
  <si>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</si>
  <si>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</si>
  <si>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</si>
  <si>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</si>
  <si>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</si>
  <si>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</si>
  <si>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</si>
  <si>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</si>
  <si>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</si>
  <si>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</si>
  <si>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</si>
  <si>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</si>
  <si>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</si>
  <si>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</si>
  <si>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</si>
  <si>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</si>
  <si>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</si>
  <si>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</si>
  <si>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</si>
  <si>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</si>
  <si>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</si>
  <si>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</si>
  <si>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</si>
  <si>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</si>
  <si>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</si>
  <si>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</si>
  <si>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</si>
  <si>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</si>
  <si>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</si>
  <si>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</si>
  <si>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</si>
  <si>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</si>
  <si>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</si>
  <si>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</si>
  <si>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</si>
  <si>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</si>
  <si>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</si>
  <si>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</si>
  <si>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</si>
  <si>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</si>
  <si>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</si>
  <si>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</si>
  <si>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</si>
  <si>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</si>
  <si>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</si>
  <si>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</si>
  <si>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</si>
  <si>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</si>
  <si>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</si>
  <si>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</si>
  <si>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</si>
  <si>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</si>
  <si>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</si>
  <si>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</si>
  <si>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</si>
  <si>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</si>
  <si>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</si>
  <si>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</si>
  <si>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</si>
  <si>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</si>
  <si>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</si>
  <si>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</si>
  <si>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</si>
  <si>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</si>
  <si>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</si>
  <si>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</si>
  <si>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</si>
  <si>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</si>
  <si>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</si>
  <si>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</si>
  <si>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</si>
  <si>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</si>
  <si>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</si>
  <si>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</si>
  <si>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</si>
  <si>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</si>
  <si>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</si>
  <si>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</si>
  <si>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</si>
  <si>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</si>
  <si>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</si>
  <si>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</si>
  <si>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</si>
  <si>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</si>
  <si>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</si>
  <si>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</si>
  <si>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</si>
  <si>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</si>
  <si>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</si>
  <si>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</si>
  <si>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</si>
  <si>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</si>
  <si>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</si>
  <si>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</si>
  <si>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</si>
  <si>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</si>
  <si>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</si>
  <si>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</si>
  <si>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</si>
  <si>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</si>
  <si>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</si>
  <si>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</si>
  <si>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</si>
  <si>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</si>
  <si>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</si>
  <si>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</si>
  <si>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</si>
  <si>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</si>
  <si>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</si>
  <si>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</si>
  <si>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</si>
  <si>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</si>
  <si>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</si>
  <si>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</si>
  <si>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</si>
  <si>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</si>
  <si>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</si>
  <si>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</si>
  <si>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</si>
  <si>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</si>
  <si>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</si>
  <si>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</si>
  <si>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</si>
  <si>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</si>
  <si>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</si>
  <si>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</si>
  <si>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</si>
  <si>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</si>
  <si>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</si>
  <si>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</si>
  <si>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</si>
  <si>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</si>
  <si>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</si>
  <si>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</si>
  <si>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</si>
  <si>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</si>
  <si>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</si>
  <si>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</si>
  <si>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</si>
  <si>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</si>
  <si>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</si>
  <si>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</si>
  <si>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</si>
  <si>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</si>
  <si>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</si>
  <si>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</si>
  <si>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</si>
  <si>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</si>
  <si>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</si>
  <si>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</si>
  <si>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</si>
  <si>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</si>
  <si>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</si>
  <si>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</si>
  <si>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</si>
  <si>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</si>
  <si>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</si>
  <si>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</si>
  <si>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</si>
  <si>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</si>
  <si>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</si>
  <si>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</si>
  <si>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</si>
  <si>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</si>
  <si>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</si>
  <si>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</si>
  <si>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</si>
  <si>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</si>
  <si>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</si>
  <si>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</si>
  <si>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</si>
  <si>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</si>
  <si>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</si>
  <si>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</si>
  <si>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</si>
  <si>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</si>
  <si>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</si>
  <si>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</si>
  <si>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</si>
  <si>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</si>
  <si>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</si>
  <si>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</si>
  <si>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</si>
  <si>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</si>
  <si>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</si>
  <si>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</si>
  <si>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</si>
  <si>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</si>
  <si>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</si>
  <si>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</si>
  <si>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</si>
  <si>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</si>
  <si>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</si>
  <si>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</si>
  <si>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</si>
  <si>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</si>
  <si>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</si>
  <si>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</si>
  <si>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</si>
  <si>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</si>
  <si>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</si>
  <si>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</si>
  <si>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</si>
  <si>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</si>
  <si>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</si>
  <si>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</si>
  <si>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</si>
  <si>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</si>
  <si>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</si>
  <si>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</si>
  <si>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</si>
  <si>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</si>
  <si>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</si>
  <si>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</si>
  <si>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</si>
  <si>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</si>
  <si>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</si>
  <si>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</si>
  <si>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</si>
  <si>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</si>
  <si>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</si>
  <si>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</si>
  <si>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</si>
  <si>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</si>
  <si>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</si>
  <si>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</si>
  <si>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</si>
  <si>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</si>
  <si>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</si>
  <si>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</si>
  <si>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</si>
  <si>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</si>
  <si>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</si>
  <si>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</si>
  <si>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</si>
  <si>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</si>
  <si>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</si>
  <si>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</si>
  <si>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</si>
  <si>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</si>
  <si>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</si>
  <si>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</si>
  <si>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</si>
  <si>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</si>
  <si>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</si>
  <si>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</si>
  <si>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</si>
  <si>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</si>
  <si>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</si>
  <si>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</si>
  <si>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</si>
  <si>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</si>
  <si>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</si>
  <si>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</si>
  <si>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</si>
  <si>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</si>
  <si>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</si>
  <si>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</si>
  <si>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</si>
  <si>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</si>
  <si>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</si>
  <si>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</si>
  <si>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</si>
  <si>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</si>
  <si>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</si>
  <si>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</si>
  <si>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</si>
  <si>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</si>
  <si>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</si>
  <si>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</si>
  <si>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</si>
  <si>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</si>
  <si>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</si>
  <si>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</si>
  <si>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</si>
  <si>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</si>
  <si>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</si>
  <si>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</si>
  <si>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</si>
  <si>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</si>
  <si>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</si>
  <si>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</si>
  <si>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</si>
  <si>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</si>
  <si>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</si>
  <si>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</si>
  <si>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</si>
  <si>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</si>
  <si>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</si>
  <si>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</si>
  <si>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</si>
  <si>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</si>
  <si>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</si>
  <si>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</si>
  <si>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</si>
  <si>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</si>
  <si>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</si>
  <si>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</si>
  <si>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</si>
  <si>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</si>
  <si>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</si>
  <si>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</si>
  <si>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</si>
  <si>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</si>
  <si>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</si>
  <si>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</si>
  <si>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</si>
  <si>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</si>
  <si>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</si>
  <si>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</si>
  <si>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</si>
  <si>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</si>
  <si>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</si>
  <si>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</si>
  <si>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</si>
  <si>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</si>
  <si>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</si>
  <si>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</si>
  <si>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</si>
  <si>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</si>
  <si>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</si>
  <si>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</si>
  <si>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</si>
  <si>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</si>
  <si>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</si>
  <si>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</si>
  <si>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</si>
  <si>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</si>
  <si>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</si>
  <si>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</si>
  <si>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</si>
  <si>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</si>
  <si>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</si>
  <si>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</si>
  <si>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</si>
  <si>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</si>
  <si>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</si>
  <si>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</si>
  <si>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</si>
  <si>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</si>
  <si>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</si>
  <si>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</si>
  <si>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</si>
  <si>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</si>
  <si>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</si>
  <si>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</si>
  <si>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</si>
  <si>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</si>
  <si>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</si>
  <si>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</si>
  <si>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</si>
  <si>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</si>
  <si>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</si>
  <si>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</si>
  <si>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</si>
  <si>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</si>
  <si>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</si>
  <si>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</si>
  <si>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</si>
  <si>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</si>
  <si>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</si>
  <si>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</si>
  <si>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</si>
  <si>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</si>
  <si>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</si>
  <si>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</si>
  <si>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</si>
  <si>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</si>
  <si>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</si>
  <si>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</si>
  <si>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</si>
  <si>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</si>
  <si>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</si>
  <si>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</si>
  <si>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</si>
  <si>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</si>
  <si>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</si>
  <si>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</si>
  <si>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</si>
  <si>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</si>
  <si>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</si>
  <si>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</si>
  <si>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</si>
  <si>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</si>
  <si>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</si>
  <si>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</si>
  <si>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</si>
  <si>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</si>
  <si>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</si>
  <si>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</si>
  <si>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</si>
  <si>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</si>
  <si>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</si>
  <si>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</si>
  <si>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</si>
  <si>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</si>
  <si>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</si>
  <si>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</si>
  <si>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</si>
  <si>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</si>
  <si>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</si>
  <si>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</si>
  <si>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</si>
  <si>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</si>
  <si>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</si>
  <si>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</si>
  <si>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</si>
  <si>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</si>
  <si>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</si>
  <si>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</si>
  <si>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</si>
  <si>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</si>
  <si>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</si>
  <si>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</si>
  <si>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</si>
  <si>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</si>
  <si>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</si>
  <si>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</si>
  <si>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</si>
  <si>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</si>
  <si>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</si>
  <si>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</si>
  <si>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</si>
  <si>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</si>
  <si>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</si>
  <si>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</si>
  <si>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</si>
  <si>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</si>
  <si>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</si>
  <si>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</si>
  <si>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</si>
  <si>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</si>
  <si>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</si>
  <si>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</si>
  <si>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</si>
  <si>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</si>
  <si>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</si>
  <si>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</si>
  <si>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</si>
  <si>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</si>
  <si>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</si>
  <si>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</si>
  <si>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</si>
  <si>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</si>
  <si>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</si>
  <si>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</si>
  <si>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</si>
  <si>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</si>
  <si>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</si>
  <si>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</si>
  <si>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</si>
  <si>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</si>
  <si>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</si>
  <si>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</si>
  <si>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</si>
  <si>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</si>
  <si>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</si>
  <si>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</si>
  <si>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</si>
  <si>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</si>
  <si>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</si>
  <si>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</si>
  <si>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</si>
  <si>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</si>
  <si>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</si>
  <si>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</si>
  <si>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</si>
  <si>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</si>
  <si>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</si>
  <si>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</si>
  <si>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</si>
  <si>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</si>
  <si>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</si>
  <si>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</si>
  <si>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</si>
  <si>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</si>
  <si>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</si>
  <si>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</si>
  <si>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</si>
  <si>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</si>
  <si>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</si>
  <si>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</si>
  <si>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</si>
  <si>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</si>
  <si>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</si>
  <si>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</si>
  <si>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</si>
  <si>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</si>
  <si>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</si>
  <si>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</si>
  <si>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</si>
  <si>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</si>
  <si>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</si>
  <si>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</si>
  <si>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</si>
  <si>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</si>
  <si>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</si>
  <si>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</si>
  <si>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</si>
  <si>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</si>
  <si>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</si>
  <si>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</si>
  <si>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</si>
  <si>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</si>
  <si>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</si>
  <si>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</si>
  <si>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</si>
  <si>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</si>
  <si>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</si>
  <si>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</si>
  <si>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</si>
  <si>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</si>
  <si>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</si>
  <si>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</si>
  <si>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</si>
  <si>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</si>
  <si>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</si>
  <si>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</si>
  <si>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</si>
  <si>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</si>
  <si>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</si>
  <si>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</si>
  <si>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</si>
  <si>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</si>
  <si>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</si>
  <si>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</si>
  <si>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</si>
  <si>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</si>
  <si>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</si>
  <si>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</si>
  <si>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</si>
  <si>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</si>
  <si>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</si>
  <si>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</si>
  <si>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</si>
  <si>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</si>
  <si>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</si>
  <si>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</si>
  <si>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</si>
  <si>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</si>
  <si>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</si>
  <si>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</si>
  <si>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</si>
  <si>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</si>
  <si>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</si>
  <si>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</si>
  <si>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</si>
  <si>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</si>
  <si>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</si>
  <si>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</si>
  <si>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</si>
  <si>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</si>
  <si>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</si>
  <si>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</si>
  <si>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</si>
  <si>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</si>
  <si>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</si>
  <si>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</si>
  <si>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</si>
  <si>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</si>
  <si>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</si>
  <si>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</si>
  <si>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</si>
  <si>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</si>
  <si>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</si>
  <si>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</si>
  <si>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</si>
  <si>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</si>
  <si>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</si>
  <si>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</si>
  <si>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</si>
  <si>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</si>
  <si>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</si>
  <si>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</si>
  <si>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</si>
  <si>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</si>
  <si>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</si>
  <si>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</si>
  <si>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</si>
  <si>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</si>
  <si>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</si>
  <si>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</si>
  <si>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</si>
  <si>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</si>
  <si>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</si>
  <si>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</si>
  <si>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</si>
  <si>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</si>
  <si>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</si>
  <si>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</si>
  <si>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</si>
  <si>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</si>
  <si>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</si>
  <si>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</si>
  <si>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</si>
  <si>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</si>
  <si>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</si>
  <si>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</si>
  <si>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</si>
  <si>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</si>
  <si>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</si>
  <si>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</si>
  <si>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</si>
  <si>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</si>
  <si>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</si>
  <si>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</si>
  <si>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</si>
  <si>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</si>
  <si>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</si>
  <si>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</si>
  <si>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</si>
  <si>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</si>
  <si>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</si>
  <si>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</si>
  <si>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</si>
  <si>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</si>
  <si>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</si>
  <si>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</si>
  <si>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</si>
  <si>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</si>
  <si>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</si>
  <si>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</si>
  <si>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</si>
  <si>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</si>
  <si>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</si>
  <si>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</si>
  <si>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</si>
  <si>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</si>
  <si>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</si>
  <si>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</si>
  <si>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</si>
  <si>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</si>
  <si>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</si>
  <si>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</si>
  <si>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</si>
  <si>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</si>
  <si>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</si>
  <si>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</si>
  <si>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</si>
  <si>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</si>
  <si>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</si>
  <si>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</si>
  <si>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</si>
  <si>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</si>
  <si>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</si>
  <si>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</si>
  <si>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</si>
  <si>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</si>
  <si>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</si>
  <si>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</si>
  <si>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</si>
  <si>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</si>
  <si>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</si>
  <si>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</si>
  <si>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</si>
  <si>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</si>
  <si>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</si>
  <si>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</si>
  <si>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</si>
  <si>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</si>
  <si>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</si>
  <si>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</si>
  <si>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</si>
  <si>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</si>
  <si>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</si>
  <si>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</si>
  <si>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</si>
  <si>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</si>
  <si>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</si>
  <si>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</si>
  <si>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</si>
  <si>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</si>
  <si>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</si>
  <si>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</si>
  <si>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</si>
  <si>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</si>
  <si>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</si>
  <si>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</si>
  <si>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</si>
  <si>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</si>
  <si>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</si>
  <si>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</si>
  <si>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</si>
  <si>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</si>
  <si>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</si>
  <si>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</si>
  <si>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</si>
  <si>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</si>
  <si>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</si>
  <si>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</si>
  <si>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</si>
  <si>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</si>
  <si>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</si>
  <si>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</si>
  <si>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</si>
  <si>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</si>
  <si>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</si>
  <si>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</si>
  <si>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</si>
  <si>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</si>
  <si>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</si>
  <si>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</si>
  <si>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</si>
  <si>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</si>
  <si>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</si>
  <si>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</si>
  <si>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</si>
  <si>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</si>
  <si>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</si>
  <si>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</si>
  <si>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</si>
  <si>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</si>
  <si>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</si>
  <si>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</si>
  <si>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</si>
  <si>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</si>
  <si>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</si>
  <si>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</si>
  <si>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</si>
  <si>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</si>
  <si>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</si>
  <si>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</si>
  <si>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</si>
  <si>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</si>
  <si>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</si>
  <si>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</si>
  <si>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</si>
  <si>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</si>
  <si>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</si>
  <si>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</si>
  <si>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</si>
  <si>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</si>
  <si>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</si>
  <si>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</si>
  <si>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</si>
  <si>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</si>
  <si>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</si>
  <si>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</si>
  <si>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</si>
  <si>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</si>
  <si>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</si>
  <si>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</si>
  <si>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</si>
  <si>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</si>
  <si>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</si>
  <si>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</si>
  <si>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</si>
  <si>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</si>
  <si>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</si>
  <si>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</si>
  <si>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</si>
  <si>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</si>
  <si>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</si>
  <si>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</si>
  <si>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</si>
  <si>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</si>
  <si>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</si>
  <si>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</si>
  <si>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</si>
  <si>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</si>
  <si>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</si>
  <si>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</si>
  <si>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</si>
  <si>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</si>
  <si>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</si>
  <si>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</si>
  <si>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</si>
  <si>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</si>
  <si>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</si>
  <si>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</si>
  <si>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</si>
  <si>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</si>
  <si>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</si>
  <si>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</si>
  <si>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</si>
  <si>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</si>
  <si>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</si>
  <si>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</si>
  <si>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</si>
  <si>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</si>
  <si>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</si>
  <si>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</si>
  <si>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</si>
  <si>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</si>
  <si>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</si>
  <si>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</si>
  <si>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</si>
  <si>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</si>
  <si>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</si>
  <si>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</si>
  <si>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</si>
  <si>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</si>
  <si>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</si>
  <si>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</si>
  <si>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</si>
  <si>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</si>
  <si>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</si>
  <si>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</si>
  <si>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</si>
  <si>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</si>
  <si>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</si>
  <si>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</si>
  <si>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</si>
  <si>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</si>
  <si>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</si>
  <si>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</si>
  <si>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</si>
  <si>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2022/1/17(eloan-L7), 2021/11/15(1.42)、2021/10/1</t>
    <phoneticPr fontId="3" type="noConversion"/>
  </si>
  <si>
    <t>2022/1/17(eloan-L7), 1/4(1.44)、2021/12/24(1.43)、11/15(1.42)、10/1(1.4)</t>
    <phoneticPr fontId="3" type="noConversion"/>
  </si>
  <si>
    <t>eloan意見回覆</t>
    <phoneticPr fontId="3" type="noConversion"/>
  </si>
  <si>
    <t>PJ201800012_URS_1顧客管理作業_V1.44.docx, PJ201800012_URS_7介接外部系統_V1.9.docx</t>
    <phoneticPr fontId="3" type="noConversion"/>
  </si>
  <si>
    <t>PJ201800012_URS_1顧客管理作業_V1.42.docx, PJ201800012_URS_7介接外部系統_V1.9.docx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</si>
  <si>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</si>
  <si>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</si>
  <si>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</si>
  <si>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</si>
  <si>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</si>
  <si>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</si>
  <si>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</si>
  <si>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</si>
  <si>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</si>
  <si>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</si>
  <si>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</si>
  <si>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</si>
  <si>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FT預計 的加總</t>
  </si>
  <si>
    <t>FT預計</t>
  </si>
  <si>
    <t>FT實際 的加總</t>
  </si>
  <si>
    <t>FT實際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</si>
  <si>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</si>
  <si>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</si>
  <si>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</si>
  <si>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</si>
  <si>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</si>
  <si>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</si>
  <si>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</si>
  <si>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</si>
  <si>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</si>
  <si>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</si>
  <si>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</si>
  <si>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</si>
  <si>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</si>
  <si>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</si>
  <si>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</si>
  <si>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</si>
  <si>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</si>
  <si>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</si>
  <si>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</si>
  <si>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</si>
  <si>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</si>
  <si>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</si>
  <si>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</si>
  <si>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</si>
  <si>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 xml:space="preserve"> 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</si>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</sst>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5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70" fillId="0" borderId="0" xfId="0" applyFont="1"/>
    <xf numFmtId="0" fontId="70" fillId="0" borderId="0" xfId="0" applyFont="1" applyAlignment="1">
      <alignment horizontal="right"/>
    </xf>
    <xf numFmtId="0" fontId="47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applyNumberFormat="1" applyFont="1"/>
    <xf numFmtId="0" fontId="10" fillId="0" borderId="0" xfId="0" pivotButton="1" applyFont="1"/>
    <xf numFmtId="0" fontId="10" fillId="0" borderId="0" xfId="0" pivotButton="1" applyFont="1" applyAlignme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67" fillId="20" borderId="0" xfId="0" applyFont="1" applyFill="1" applyAlignment="1">
      <alignment horizontal="center" vertical="top" wrapText="1"/>
    </xf>
    <xf numFmtId="0" fontId="71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05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general"/>
    </dxf>
    <dxf>
      <font>
        <sz val="6"/>
      </font>
    </dxf>
    <dxf>
      <font>
        <sz val="6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left"/>
    </dxf>
    <dxf>
      <alignment horizontal="left"/>
    </dxf>
    <dxf>
      <alignment horizontal="right"/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alignment horizontal="general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pivotCacheDefinition" Target="pivotCache/pivotCacheDefinition4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032404" createdVersion="7" refreshedVersion="7" minRefreshableVersion="3" recordCount="565" xr:uid="{00000000-000A-0000-FFFF-FFFF04000000}">
  <cacheSource type="worksheet">
    <worksheetSource ref="A1:BH1048576" sheet="URS確認"/>
  </cacheSource>
  <cacheFields count="60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6" maxValue="556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 count="32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1-21T00:00:00"/>
        <d v="2021-12-16T00:00:00"/>
        <d v="2021-12-10T00:00:00"/>
        <d v="2022-01-26T00:00:00"/>
        <d v="2022-01-27T00:00:00"/>
        <d v="2022-01-28T00:00:00"/>
        <d v="2021-12-28T00:00:00"/>
        <d v="2021-12-21T00:00:00"/>
        <d v="2022-01-22T00:00:00"/>
        <d v="2022-02-11T00:00:00"/>
        <d v="2021-11-15T00:00:00"/>
        <d v="2022-01-24T00:00:00"/>
        <d v="2022-01-25T00:00:00"/>
        <m/>
      </sharedItems>
      <fieldGroup base="50">
        <rangePr autoStart="0" groupBy="days" startDate="2022-01-02T00:00:00" endDate="2022-02-12T00:00:00" groupInterval="7"/>
        <groupItems count="8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&gt;2022/2/12"/>
        </groupItems>
      </fieldGroup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45714285714285713" maxValue="256"/>
    </cacheField>
    <cacheField name="已SIT待FT" numFmtId="0">
      <sharedItems containsBlank="1" containsMixedTypes="1" containsNumber="1" minValue="0.11785714285714285" maxValue="66"/>
    </cacheField>
    <cacheField name="待SIT已FT" numFmtId="0">
      <sharedItems containsBlank="1" containsMixedTypes="1" containsNumber="1" minValue="0.20892857142857144" maxValue="117"/>
    </cacheField>
    <cacheField name="待SIT待FT" numFmtId="0">
      <sharedItems containsBlank="1" containsMixedTypes="1" containsNumber="1" minValue="0.21607142857142858" maxValue="121"/>
    </cacheField>
    <cacheField name="欄3" numFmtId="0">
      <sharedItems containsString="0" containsBlank="1" containsNumber="1" containsInteger="1" minValue="1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611112" createdVersion="7" refreshedVersion="7" minRefreshableVersion="3" recordCount="565" xr:uid="{00000000-000A-0000-FFFF-FFFF05000000}">
  <cacheSource type="worksheet">
    <worksheetSource ref="A1:BG1048576" sheet="URS確認"/>
  </cacheSource>
  <cacheFields count="59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 count="22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1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6" maxValue="556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8" maxValue="8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2021-11-12T00:00:00" maxDate="2022-02-12T00:00:00"/>
    </cacheField>
    <cacheField name="SIT完成時間(ST1)" numFmtId="0">
      <sharedItems containsNonDate="0" containsDate="1" containsString="0" containsBlank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45714285714285713" maxValue="256"/>
    </cacheField>
    <cacheField name="已SIT待FT" numFmtId="0">
      <sharedItems containsBlank="1" containsMixedTypes="1" containsNumber="1" minValue="0.11785714285714285" maxValue="66"/>
    </cacheField>
    <cacheField name="待SIT已FT" numFmtId="0">
      <sharedItems containsBlank="1" containsMixedTypes="1" containsNumber="1" minValue="0.20892857142857144" maxValue="117"/>
    </cacheField>
    <cacheField name="待SIT待FT" numFmtId="0">
      <sharedItems containsBlank="1" containsMixedTypes="1" containsNumber="1" minValue="0.21607142857142858" maxValue="1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3958335" createdVersion="7" refreshedVersion="7" minRefreshableVersion="3" recordCount="565" xr:uid="{00000000-000A-0000-FFFF-FFFF06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8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4305558" createdVersion="7" refreshedVersion="7" minRefreshableVersion="3" recordCount="628" xr:uid="{00000000-000A-0000-FFFF-FFFF07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2077 " u="1"/>
        <s v="L3230 " u="1"/>
        <s v="LD007 " u="1"/>
        <s v="L2076 " u="1"/>
        <s v="L5502 " u="1"/>
        <s v="LC012 " u="1"/>
        <s v="LD006 " u="1"/>
        <s v="L6943 " u="1"/>
        <s v="L6104 " u="1"/>
        <s v="L6041 " u="1"/>
        <s v="L5501 " u="1"/>
        <s v="L2632 " u="1"/>
        <s v="L8351 " u="1"/>
        <s v="L5801 " u="1"/>
        <s v="L6103 " u="1"/>
        <s v="L2631 " u="1"/>
        <s v="L8084 " u="1"/>
        <s v="L8350 " u="1"/>
        <s v="L6403 " u="1"/>
        <s v="L6932 " u="1"/>
        <s v="L5052 " u="1"/>
        <s v="L2418 " u="1"/>
        <s v="L8336  " u="1"/>
        <s v="L8950 " u="1"/>
        <s v="L5952 " u="1"/>
        <s v="L6608 " u="1"/>
        <s v="L6401 " u="1"/>
        <s v="L6044 " u="1"/>
        <s v="L5951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9.443424421297" createdVersion="7" refreshedVersion="7" minRefreshableVersion="3" recordCount="93" xr:uid="{00000000-000A-0000-FFFF-FFFF08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x v="0"/>
    <d v="2021-11-16T00:00:00"/>
    <s v="鮑培平"/>
    <s v="2-01-客戶基本資料維護作業"/>
    <m/>
    <s v=""/>
    <s v="1-1"/>
    <s v=""/>
    <s v=""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x v="0"/>
    <d v="2021-11-16T00:00:00"/>
    <s v="鮑培平"/>
    <s v="2-01-客戶基本資料維護作業"/>
    <m/>
    <s v=""/>
    <s v="1-1"/>
    <s v=""/>
    <s v=""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x v="0"/>
    <d v="2021-11-16T00:00:00"/>
    <s v="鮑培平"/>
    <s v="2-01-客戶基本資料維護作業"/>
    <m/>
    <s v=""/>
    <s v="1-3"/>
    <s v=""/>
    <s v=""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x v="0"/>
    <d v="2021-11-16T00:00:00"/>
    <s v="鮑培平"/>
    <s v="2-01-客戶基本資料維護作業"/>
    <m/>
    <s v=""/>
    <s v="1-3"/>
    <s v=""/>
    <s v=""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x v="0"/>
    <d v="2021-11-16T00:00:00"/>
    <s v="鮑培平"/>
    <s v="2-01-客戶基本資料維護作業"/>
    <m/>
    <s v=""/>
    <s v="1-1"/>
    <s v=""/>
    <s v=""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x v="9"/>
    <d v="2021-12-30T00:00:00"/>
    <s v="鮑培平"/>
    <s v="2-10-合併額度控管"/>
    <m/>
    <s v=""/>
    <s v="3-2"/>
    <s v=""/>
    <s v=""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x v="3"/>
    <d v="2021-11-19T00:00:00"/>
    <s v="鮑培平"/>
    <s v="3-05-撥款—預約到期"/>
    <m/>
    <s v=""/>
    <s v="3-2"/>
    <s v=""/>
    <s v=""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x v="3"/>
    <d v="2021-11-19T00:00:00"/>
    <s v="鮑培平"/>
    <s v="3-05-撥款—預約到期"/>
    <m/>
    <s v=""/>
    <s v="3-2"/>
    <s v=""/>
    <s v=""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x v="9"/>
    <d v="2021-12-30T00:00:00"/>
    <s v="鮑培平"/>
    <s v="2-10-合併額度控管"/>
    <m/>
    <s v=""/>
    <s v="3-2"/>
    <s v=""/>
    <s v=""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x v="3"/>
    <d v="2021-11-19T00:00:00"/>
    <s v="鮑培平"/>
    <s v="3-06-撥款退款作業"/>
    <m/>
    <s v=""/>
    <s v="3-2"/>
    <s v=""/>
    <s v=""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x v="12"/>
    <d v="2021-12-06T00:00:00"/>
    <s v="陳玫玲"/>
    <s v="5-02-還款來源—其他"/>
    <m/>
    <s v=""/>
    <s v="3-2"/>
    <s v=""/>
    <s v=""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x v="13"/>
    <d v="2021-12-20T00:00:00"/>
    <s v="陳玫玲"/>
    <s v="A-01-定期機動調整"/>
    <m/>
    <s v=""/>
    <s v="3-5"/>
    <s v=""/>
    <s v=""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x v="9"/>
    <d v="2021-12-30T00:00:00"/>
    <s v="鮑培平"/>
    <s v="2-10-合併額度控管"/>
    <m/>
    <s v=""/>
    <s v="6-8"/>
    <s v=""/>
    <s v=""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x v="3"/>
    <d v="2021-11-19T00:00:00"/>
    <s v="陳玫玲"/>
    <s v="3-02-郵局授權提出"/>
    <m/>
    <s v=""/>
    <s v="4-4"/>
    <s v=""/>
    <s v=""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x v="3"/>
    <d v="2021-11-19T00:00:00"/>
    <s v="陳玫玲"/>
    <s v="3-02-郵局授權提出"/>
    <m/>
    <s v=""/>
    <s v="4-4"/>
    <s v=""/>
    <s v=""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7T00:00:0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x v="18"/>
    <m/>
    <s v=""/>
    <s v=""/>
    <m/>
    <s v=""/>
    <s v=""/>
    <s v=""/>
    <s v="4-1"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x v="16"/>
    <d v="2021-12-02T00:00:00"/>
    <s v="陳玫玲"/>
    <s v="4-03-支票繳款"/>
    <m/>
    <s v=""/>
    <s v="4-7"/>
    <s v=""/>
    <s v=""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x v="16"/>
    <d v="2021-12-02T00:00:00"/>
    <s v="陳玫玲"/>
    <s v="4-03-支票繳款"/>
    <m/>
    <s v=""/>
    <s v="3-3"/>
    <s v=""/>
    <s v=""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x v="16"/>
    <d v="2021-12-02T00:00:00"/>
    <s v="陳玫玲"/>
    <s v="4-03-支票繳款"/>
    <m/>
    <s v=""/>
    <s v="3-3"/>
    <s v=""/>
    <s v=""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x v="19"/>
    <d v="2021-12-16T00:00:00"/>
    <s v="陳玫玲"/>
    <s v="B-02-火險—到期通知"/>
    <m/>
    <s v=""/>
    <s v="4-6"/>
    <s v=""/>
    <s v=""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x v="21"/>
    <m/>
    <s v=""/>
    <s v=""/>
    <m/>
    <s v=""/>
    <s v=""/>
    <s v="5-5"/>
    <s v=""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x v="22"/>
    <m/>
    <s v=""/>
    <s v=""/>
    <m/>
    <s v=""/>
    <s v=""/>
    <s v="5-1"/>
    <s v=""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x v="22"/>
    <m/>
    <s v=""/>
    <s v=""/>
    <m/>
    <s v=""/>
    <s v=""/>
    <s v="5-7"/>
    <s v=""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x v="22"/>
    <m/>
    <s v=""/>
    <s v=""/>
    <m/>
    <s v=""/>
    <s v=""/>
    <s v="6-1"/>
    <s v=""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x v="15"/>
    <d v="2021-12-29T00:00:00"/>
    <s v="陳玫玲"/>
    <s v="4-02-員工扣薪"/>
    <m/>
    <s v=""/>
    <s v="4-2"/>
    <s v=""/>
    <s v=""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x v="15"/>
    <d v="2021-12-29T00:00:00"/>
    <s v="陳玫玲"/>
    <s v="4-02-員工扣薪"/>
    <m/>
    <s v=""/>
    <s v="4-5"/>
    <s v=""/>
    <s v=""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x v="15"/>
    <d v="2021-12-29T00:00:00"/>
    <s v="陳玫玲"/>
    <s v="4-02-員工扣薪"/>
    <m/>
    <s v=""/>
    <s v="4-5"/>
    <s v=""/>
    <s v=""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x v="17"/>
    <d v="2021-12-09T00:00:00"/>
    <s v="陳玫玲"/>
    <s v="4-04-通知／退還支票"/>
    <m/>
    <s v=""/>
    <s v="4-2"/>
    <s v=""/>
    <s v=""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x v="19"/>
    <d v="2021-12-16T00:00:00"/>
    <s v="陳玫玲"/>
    <s v="5-01-整批入帳—銀行扣款／匯款轉帳"/>
    <m/>
    <s v=""/>
    <s v="4-2"/>
    <s v=""/>
    <s v=""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x v="15"/>
    <d v="2021-12-29T00:00:00"/>
    <s v="鮑培平"/>
    <s v="5-04-回收作業"/>
    <m/>
    <s v=""/>
    <s v="3-3"/>
    <s v=""/>
    <s v=""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x v="12"/>
    <d v="2021-12-06T00:00:00"/>
    <s v="陳玫玲"/>
    <s v="5-02-還款來源—其他"/>
    <m/>
    <s v=""/>
    <s v="3-3"/>
    <s v=""/>
    <s v=""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x v="19"/>
    <d v="2021-12-16T00:00:00"/>
    <s v="陳玫玲"/>
    <s v="5-01-整批入帳—銀行扣款／匯款轉帳"/>
    <m/>
    <s v=""/>
    <s v="4-2"/>
    <s v=""/>
    <s v=""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x v="15"/>
    <d v="2021-12-29T00:00:00"/>
    <s v="鮑培平"/>
    <s v="6-02-轉催收"/>
    <m/>
    <s v="3-1"/>
    <s v=""/>
    <s v=""/>
    <s v=""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x v="23"/>
    <m/>
    <s v=""/>
    <s v=""/>
    <m/>
    <s v=""/>
    <s v=""/>
    <s v="3-1"/>
    <s v=""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x v="15"/>
    <d v="2021-12-29T00:00:00"/>
    <s v="鮑培平"/>
    <s v="5-04-回收作業"/>
    <m/>
    <s v=""/>
    <s v="3-3"/>
    <s v=""/>
    <s v=""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x v="11"/>
    <d v="2021-12-22T00:00:00"/>
    <s v="鮑培平"/>
    <s v="5-03-暫收登錄、銷帳、退還"/>
    <m/>
    <s v=""/>
    <s v="3-3"/>
    <s v=""/>
    <s v=""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x v="24"/>
    <d v="2021-12-28T00:00:00"/>
    <s v="陳玫玲"/>
    <s v="A-02-機動指數利率調整"/>
    <m/>
    <s v=""/>
    <s v="3-3"/>
    <s v=""/>
    <s v=""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x v="23"/>
    <m/>
    <s v=""/>
    <s v=""/>
    <m/>
    <s v=""/>
    <s v=""/>
    <s v=""/>
    <s v="3-4"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x v="15"/>
    <d v="2021-12-29T00:00:00"/>
    <s v="鮑培平"/>
    <s v="6-02-轉催收"/>
    <m/>
    <s v=""/>
    <s v="3-4"/>
    <s v=""/>
    <s v=""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x v="23"/>
    <m/>
    <s v=""/>
    <s v=""/>
    <m/>
    <s v=""/>
    <s v=""/>
    <s v="6-8"/>
    <s v=""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x v="23"/>
    <m/>
    <s v=""/>
    <s v=""/>
    <m/>
    <s v=""/>
    <s v=""/>
    <s v=""/>
    <s v="3-3"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x v="15"/>
    <d v="2021-12-29T00:00:00"/>
    <s v="鮑培平"/>
    <s v="6-02-轉催收"/>
    <m/>
    <s v="2-5"/>
    <s v=""/>
    <s v=""/>
    <s v=""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x v="15"/>
    <d v="2021-12-29T00:00:00"/>
    <s v="鮑培平"/>
    <s v="6-02-轉催收"/>
    <m/>
    <s v="2-5"/>
    <s v=""/>
    <s v=""/>
    <s v=""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x v="15"/>
    <d v="2021-12-29T00:00:00"/>
    <s v="鮑培平"/>
    <s v="6-02-轉催收"/>
    <m/>
    <s v="2-5"/>
    <s v=""/>
    <s v=""/>
    <s v=""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x v="20"/>
    <d v="2021-12-10T00:00:00"/>
    <s v="陳玫玲"/>
    <s v="B-03-火險—對帳作業"/>
    <m/>
    <s v=""/>
    <s v="4-6"/>
    <s v=""/>
    <s v=""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x v="20"/>
    <d v="2021-12-10T00:00:00"/>
    <s v="陳玫玲"/>
    <s v="B-03-火險—對帳作業"/>
    <m/>
    <s v=""/>
    <s v="4-6"/>
    <s v=""/>
    <s v=""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x v="25"/>
    <d v="2021-12-21T00:00:00"/>
    <s v="陳玫玲"/>
    <s v="B-05-火險—佣金作業"/>
    <m/>
    <s v=""/>
    <s v="4-6"/>
    <s v=""/>
    <s v=""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x v="25"/>
    <d v="2021-12-21T00:00:00"/>
    <s v="陳玫玲"/>
    <s v="B-05-火險—佣金作業"/>
    <m/>
    <s v="4-6"/>
    <s v=""/>
    <s v=""/>
    <s v=""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x v="15"/>
    <d v="2021-12-29T00:00:00"/>
    <s v="鮑培平"/>
    <s v="6-02-轉催收"/>
    <m/>
    <s v="6-8"/>
    <s v=""/>
    <s v=""/>
    <s v=""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x v="15"/>
    <d v="2021-12-29T00:00:00"/>
    <s v="鮑培平"/>
    <s v="6-02-轉催收"/>
    <m/>
    <s v="6-8"/>
    <s v=""/>
    <s v=""/>
    <s v=""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x v="9"/>
    <d v="2021-12-30T00:00:00"/>
    <s v="鮑培平"/>
    <s v="6-04-催收回復、收回"/>
    <m/>
    <s v=""/>
    <s v=""/>
    <s v=""/>
    <s v="6-8"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x v="20"/>
    <d v="2021-12-10T00:00:00"/>
    <s v="陳玫玲"/>
    <s v="4-01-銀行扣款"/>
    <m/>
    <s v=""/>
    <s v=""/>
    <s v=""/>
    <s v="6-8"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x v="9"/>
    <d v="2021-12-30T00:00:00"/>
    <s v="鮑培平"/>
    <s v="6-04-催收回復、收回 "/>
    <m/>
    <s v=""/>
    <s v="3-4"/>
    <s v=""/>
    <s v=""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x v="26"/>
    <m/>
    <s v=""/>
    <s v=""/>
    <m/>
    <s v=""/>
    <s v=""/>
    <s v="2-2"/>
    <s v=""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  <m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  <m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x v="26"/>
    <m/>
    <s v=""/>
    <s v=""/>
    <m/>
    <s v=""/>
    <s v=""/>
    <s v="2-6"/>
    <s v=""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x v="25"/>
    <d v="2021-12-21T00:00:00"/>
    <s v="陳玫玲"/>
    <s v="A-05-按商品別調整"/>
    <m/>
    <s v=""/>
    <s v="4-3"/>
    <s v=""/>
    <s v=""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"/>
    <s v="5-4"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x v="23"/>
    <m/>
    <s v=""/>
    <s v=""/>
    <m/>
    <s v=""/>
    <s v=""/>
    <s v="5-4"/>
    <s v=""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x v="20"/>
    <d v="2021-12-10T00:00:00"/>
    <s v="陳玫玲"/>
    <s v="4-01-銀行扣款"/>
    <m/>
    <s v=""/>
    <s v="8-1"/>
    <s v=""/>
    <s v=""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x v="23"/>
    <m/>
    <s v=""/>
    <s v=""/>
    <m/>
    <s v=""/>
    <s v=""/>
    <s v=""/>
    <s v="8-1"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x v="27"/>
    <m/>
    <s v=""/>
    <s v=""/>
    <m/>
    <s v=""/>
    <s v=""/>
    <s v="5-1"/>
    <s v=""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x v="1"/>
    <d v="2021-11-12T00:00:00"/>
    <s v="陳玫玲"/>
    <s v="D-02-房貸專員年度業績目標"/>
    <m/>
    <s v=""/>
    <s v="5-2"/>
    <s v=""/>
    <s v=""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x v="1"/>
    <d v="2021-11-12T00:00:00"/>
    <s v="陳玫玲"/>
    <s v="D-03-維護晤談人員"/>
    <m/>
    <s v=""/>
    <s v="5-2"/>
    <s v=""/>
    <s v=""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x v="1"/>
    <d v="2021-11-12T00:00:00"/>
    <s v="陳玫玲"/>
    <s v="D-04-單位、區部、部室業績目標"/>
    <m/>
    <s v=""/>
    <s v="5-2"/>
    <s v=""/>
    <s v=""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x v="1"/>
    <d v="2021-11-12T00:00:00"/>
    <s v="陳玫玲"/>
    <s v="1-18-資料變更交易查詢"/>
    <m/>
    <s v=""/>
    <s v="5-2"/>
    <s v=""/>
    <s v=""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x v="28"/>
    <d v="2021-11-15T00:00:00"/>
    <s v="陳玫玲"/>
    <s v="D-06-業績作業參數、標準值設定"/>
    <m/>
    <s v=""/>
    <s v="6-7"/>
    <s v=""/>
    <s v=""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x v="28"/>
    <d v="2021-11-15T00:00:00"/>
    <s v="陳玫玲"/>
    <s v="D-06-業績作業參數、標準值設定"/>
    <m/>
    <s v=""/>
    <s v="6-5"/>
    <s v=""/>
    <s v=""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x v="28"/>
    <d v="2021-11-15T00:00:00"/>
    <s v="陳玫玲"/>
    <s v="D-06-業績作業參數、標準值設定"/>
    <m/>
    <s v=""/>
    <s v="6-5"/>
    <s v=""/>
    <s v=""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x v="27"/>
    <m/>
    <s v=""/>
    <s v=""/>
    <m/>
    <s v=""/>
    <s v=""/>
    <s v=""/>
    <s v="5-3"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x v="13"/>
    <d v="2021-12-20T00:00:00"/>
    <s v="陳玫玲"/>
    <s v="D-14-業績報表"/>
    <m/>
    <s v=""/>
    <s v="5-2"/>
    <s v=""/>
    <s v=""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x v="13"/>
    <d v="2021-12-20T00:00:00"/>
    <s v="陳玫玲"/>
    <s v="D-14-業績報表"/>
    <m/>
    <s v=""/>
    <s v="5-2"/>
    <s v=""/>
    <s v=""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x v="23"/>
    <m/>
    <s v=""/>
    <s v=""/>
    <m/>
    <s v=""/>
    <s v=""/>
    <s v=""/>
    <s v="6-9"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x v="23"/>
    <m/>
    <s v=""/>
    <s v=""/>
    <m/>
    <s v=""/>
    <s v=""/>
    <s v=""/>
    <s v="6-9"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x v="23"/>
    <m/>
    <s v=""/>
    <s v=""/>
    <m/>
    <s v=""/>
    <s v=""/>
    <s v=""/>
    <s v="6-9"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x v="29"/>
    <m/>
    <s v=""/>
    <s v=""/>
    <m/>
    <s v=""/>
    <s v=""/>
    <s v="8-2"/>
    <s v=""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x v="30"/>
    <m/>
    <s v=""/>
    <s v=""/>
    <m/>
    <s v=""/>
    <s v=""/>
    <s v="8-7"/>
    <s v=""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x v="18"/>
    <m/>
    <s v=""/>
    <s v=""/>
    <m/>
    <s v=""/>
    <s v=""/>
    <s v="8-3"/>
    <s v=""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x v="27"/>
    <m/>
    <s v=""/>
    <s v=""/>
    <m/>
    <s v=""/>
    <s v=""/>
    <s v=""/>
    <s v="8-3"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x v="18"/>
    <m/>
    <s v=""/>
    <s v=""/>
    <m/>
    <s v=""/>
    <s v=""/>
    <s v=""/>
    <s v="8-3"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8-5"/>
    <s v=""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x v="18"/>
    <m/>
    <s v=""/>
    <s v=""/>
    <m/>
    <s v=""/>
    <s v=""/>
    <s v=""/>
    <s v="8-5"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x v="18"/>
    <m/>
    <s v=""/>
    <s v=""/>
    <m/>
    <s v=""/>
    <s v=""/>
    <s v=""/>
    <s v="8-5"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x v="27"/>
    <m/>
    <s v=""/>
    <s v=""/>
    <m/>
    <s v=""/>
    <s v=""/>
    <s v="8-4"/>
    <s v=""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x v="27"/>
    <m/>
    <s v=""/>
    <s v=""/>
    <m/>
    <s v=""/>
    <s v=""/>
    <s v=""/>
    <s v="8-4"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x v="27"/>
    <m/>
    <s v=""/>
    <s v=""/>
    <m/>
    <s v=""/>
    <s v=""/>
    <s v="7-2"/>
    <s v=""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m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x v="27"/>
    <m/>
    <m/>
    <m/>
    <m/>
    <s v=""/>
    <s v=""/>
    <s v=""/>
    <s v="7-2"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x v="27"/>
    <m/>
    <s v=""/>
    <s v=""/>
    <m/>
    <s v=""/>
    <s v=""/>
    <s v=""/>
    <s v="7-2"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x v="27"/>
    <m/>
    <s v=""/>
    <s v=""/>
    <m/>
    <s v=""/>
    <s v=""/>
    <s v=""/>
    <s v="7-2"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x v="23"/>
    <m/>
    <s v=""/>
    <s v=""/>
    <m/>
    <s v=""/>
    <s v=""/>
    <s v="7-1"/>
    <s v=""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x v="23"/>
    <m/>
    <s v=""/>
    <s v=""/>
    <m/>
    <s v=""/>
    <s v=""/>
    <s v=""/>
    <s v="LC."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n v="0"/>
    <n v="0"/>
    <n v="0"/>
    <n v="8"/>
    <n v="1"/>
    <m/>
    <x v="31"/>
    <m/>
    <m/>
    <m/>
    <m/>
    <n v="256"/>
    <n v="66"/>
    <n v="117"/>
    <n v="121"/>
    <n v="560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總交易"/>
    <m/>
    <n v="0.45714285714285713"/>
    <n v="0.11785714285714285"/>
    <n v="0.20892857142857144"/>
    <n v="0.21607142857142858"/>
    <n v="1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s v="／已SIT"/>
    <m/>
    <n v="0.79503105590062106"/>
    <n v="0.20496894409937888"/>
    <m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1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x v="1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x v="1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17(eloan-L7), 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2/1/17(eloan-L7), 2021/12/14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x v="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d v="2022-01-21T00:00:00"/>
    <m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d v="2022-01-26T00:00:00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d v="2022-01-27T00:00:00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d v="2022-01-27T00:00:00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d v="2022-01-27T00:00:00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d v="2022-01-28T00:00:00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d v="2022-01-28T00:00:00"/>
    <m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d v="2022-01-28T00:00:00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d v="2022-01-28T00:00:00"/>
    <m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8"/>
    <s v=""/>
    <s v=""/>
    <s v=""/>
    <s v="6-8"/>
    <s v=""/>
    <s v=""/>
    <d v="2021-12-30T00:00:00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m/>
    <m/>
    <m/>
    <m/>
    <m/>
    <m/>
    <m/>
    <s v=""/>
    <d v="2021-12-10T00:00:00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d v="2022-01-22T00:00:00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d v="2022-01-22T00:00:00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d v="2022-01-28T00:00:00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d v="2022-01-28T00:00:00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d v="2022-02-11T00:00:00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d v="2022-02-11T00:00:00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d v="2022-01-28T00:00:00"/>
    <m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d v="2022-01-28T00:00:00"/>
    <m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m/>
    <s v="6-9"/>
    <s v=""/>
    <s v=""/>
    <s v=""/>
    <s v="6-9"/>
    <s v=""/>
    <s v=""/>
    <d v="2022-01-28T00:00:00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d v="2022-01-24T00:00:0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d v="2022-01-25T00:00:00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d v="2022-01-21T00:00:00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d v="2022-02-11T00:00:00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d v="2022-01-21T00:00:00"/>
    <m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d v="2022-01-21T00:00:00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d v="2022-01-21T00:00:00"/>
    <m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d v="2022-02-11T00:00:00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d v="2022-02-11T00:00:00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d v="2022-02-11T00:00:00"/>
    <m/>
    <s v=""/>
    <s v=""/>
    <m/>
    <s v=""/>
    <s v=""/>
    <s v="7-2"/>
    <s v=""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x v="15"/>
    <m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m/>
    <s v="7-2"/>
    <s v=""/>
    <s v=""/>
    <s v=""/>
    <s v="7-2"/>
    <s v=""/>
    <s v=""/>
    <d v="2022-02-11T00:00:00"/>
    <m/>
    <m/>
    <m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d v="2022-02-11T00:00:00"/>
    <m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d v="2022-02-11T00:00:00"/>
    <m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d v="2022-01-28T00:00:00"/>
    <m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d v="2022-01-28T00:00:00"/>
    <m/>
    <s v=""/>
    <s v=""/>
    <m/>
    <s v=""/>
    <s v=""/>
    <s v=""/>
    <s v="LC.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n v="0"/>
    <n v="0"/>
    <n v="0"/>
    <n v="8"/>
    <n v="1"/>
    <m/>
    <m/>
    <m/>
    <m/>
    <m/>
    <m/>
    <n v="256"/>
    <n v="66"/>
    <n v="117"/>
    <n v="121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45714285714285713"/>
    <n v="0.11785714285714285"/>
    <n v="0.20892857142857144"/>
    <n v="0.21607142857142858"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79503105590062106"/>
    <n v="0.20496894409937888"/>
    <m/>
    <m/>
  </r>
  <r>
    <m/>
    <m/>
    <x v="10"/>
    <m/>
    <m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, PJ201800012_URS_7介接外部系統_V1.9.docx"/>
    <s v="eloan意見回覆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, PJ201800012_URS_7介接外部系統_V1.9.docx"/>
    <s v="eloan意見回覆"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7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審後新增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新增2022/1/17"/>
    <s v="蘇曉玲"/>
    <s v="蘇曉玲"/>
    <s v="PJ201800012_URS_7介接外部系統_V1.9.docx"/>
    <s v="新增交易"/>
    <d v="2022-01-24T00:00:00"/>
    <m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FT規劃與進度">
  <location ref="A3:M16" firstHeaderRow="1" firstDataRow="3" firstDataCol="1"/>
  <pivotFields count="59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h="1" x="10"/>
        <item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FT預計" fld="11" subtotal="count" baseField="2" baseItem="0"/>
    <dataField name="FT實際" fld="12" subtotal="count" baseField="2" baseItem="0"/>
  </dataFields>
  <formats count="39">
    <format dxfId="166">
      <pivotArea dataOnly="0" labelOnly="1" fieldPosition="0">
        <references count="1">
          <reference field="11" count="3">
            <x v="1"/>
            <x v="2"/>
            <x v="3"/>
          </reference>
        </references>
      </pivotArea>
    </format>
    <format dxfId="165">
      <pivotArea dataOnly="0" labelOnly="1" fieldPosition="0">
        <references count="1">
          <reference field="11" count="1">
            <x v="4"/>
          </reference>
        </references>
      </pivotArea>
    </format>
    <format dxfId="164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3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2">
      <pivotArea type="all" dataOnly="0" outline="0" fieldPosition="0"/>
    </format>
    <format dxfId="161">
      <pivotArea field="11" type="button" dataOnly="0" labelOnly="1" outline="0" axis="axisCol" fieldPosition="0"/>
    </format>
    <format dxfId="160">
      <pivotArea type="topRight" dataOnly="0" labelOnly="1" outline="0" fieldPosition="0"/>
    </format>
    <format dxfId="159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158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5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5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155">
      <pivotArea dataOnly="0" labelOnly="1" fieldPosition="0">
        <references count="1">
          <reference field="11" count="4">
            <x v="0"/>
            <x v="1"/>
            <x v="2"/>
            <x v="3"/>
          </reference>
        </references>
      </pivotArea>
    </format>
    <format dxfId="154">
      <pivotArea dataOnly="0" labelOnly="1" fieldPosition="0">
        <references count="1">
          <reference field="11" count="1">
            <x v="4"/>
          </reference>
        </references>
      </pivotArea>
    </format>
    <format dxfId="153">
      <pivotArea field="11" type="button" dataOnly="0" labelOnly="1" outline="0" axis="axisCol" fieldPosition="0"/>
    </format>
    <format dxfId="152">
      <pivotArea outline="0" collapsedLevelsAreSubtotals="1" fieldPosition="0">
        <references count="2">
          <reference field="4294967294" count="2" selected="0">
            <x v="0"/>
            <x v="1"/>
          </reference>
          <reference field="11" count="2" selected="0">
            <x v="1"/>
            <x v="2"/>
          </reference>
        </references>
      </pivotArea>
    </format>
    <format dxfId="151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format>
    <format dxfId="150">
      <pivotArea type="topRight" dataOnly="0" labelOnly="1" outline="0" fieldPosition="0"/>
    </format>
    <format dxfId="149">
      <pivotArea dataOnly="0" labelOnly="1" fieldPosition="0">
        <references count="1">
          <reference field="11" count="2">
            <x v="1"/>
            <x v="2"/>
          </reference>
        </references>
      </pivotArea>
    </format>
    <format dxfId="148">
      <pivotArea dataOnly="0" labelOnly="1" fieldPosition="0">
        <references count="1">
          <reference field="11" count="1">
            <x v="3"/>
          </reference>
        </references>
      </pivotArea>
    </format>
    <format dxfId="14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4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45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type="origin" dataOnly="0" labelOnly="1" outline="0" fieldPosition="0"/>
    </format>
    <format dxfId="141">
      <pivotArea field="11" type="button" dataOnly="0" labelOnly="1" outline="0" axis="axisCol" fieldPosition="0"/>
    </format>
    <format dxfId="140">
      <pivotArea field="-2" type="button" dataOnly="0" labelOnly="1" outline="0" axis="axisCol" fieldPosition="1"/>
    </format>
    <format dxfId="139">
      <pivotArea type="topRight" dataOnly="0" labelOnly="1" outline="0" fieldPosition="0"/>
    </format>
    <format dxfId="138">
      <pivotArea field="2" type="button" dataOnly="0" labelOnly="1" outline="0" axis="axisRow" fieldPosition="0"/>
    </format>
    <format dxfId="137">
      <pivotArea dataOnly="0" labelOnly="1" fieldPosition="0">
        <references count="1">
          <reference field="2" count="0"/>
        </references>
      </pivotArea>
    </format>
    <format dxfId="136">
      <pivotArea dataOnly="0" labelOnly="1" grandRow="1" outline="0" fieldPosition="0"/>
    </format>
    <format dxfId="135">
      <pivotArea dataOnly="0" labelOnly="1" fieldPosition="0">
        <references count="1">
          <reference field="11" count="5">
            <x v="0"/>
            <x v="1"/>
            <x v="2"/>
            <x v="3"/>
            <x v="4"/>
          </reference>
        </references>
      </pivotArea>
    </format>
    <format dxfId="134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3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3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3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2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3"/>
          </reference>
        </references>
      </pivotArea>
    </format>
    <format dxfId="128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3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SIT規劃與進程">
  <location ref="A31:K44" firstHeaderRow="1" firstDataRow="3" firstDataCol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0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預計" fld="50" subtotal="count" baseField="2" baseItem="0"/>
    <dataField name="實際" fld="51" subtotal="count" baseField="2" baseItem="0"/>
  </dataFields>
  <formats count="25">
    <format dxfId="191">
      <pivotArea outline="0" collapsedLevelsAreSubtotals="1" fieldPosition="0">
        <references count="2">
          <reference field="4294967294" count="2" selected="0">
            <x v="0"/>
            <x v="1"/>
          </reference>
          <reference field="50" count="2" selected="0">
            <x v="3"/>
            <x v="4"/>
          </reference>
        </references>
      </pivotArea>
    </format>
    <format dxfId="190">
      <pivotArea outline="0" collapsedLevelsAreSubtotals="1" fieldPosition="0">
        <references count="2">
          <reference field="4294967294" count="1" selected="0">
            <x v="0"/>
          </reference>
          <reference field="50" count="1" selected="0">
            <x v="6"/>
          </reference>
        </references>
      </pivotArea>
    </format>
    <format dxfId="189">
      <pivotArea type="topRight" dataOnly="0" labelOnly="1" outline="0" fieldPosition="0"/>
    </format>
    <format dxfId="188">
      <pivotArea dataOnly="0" labelOnly="1" fieldPosition="0">
        <references count="1">
          <reference field="50" count="2">
            <x v="3"/>
            <x v="4"/>
          </reference>
        </references>
      </pivotArea>
    </format>
    <format dxfId="187">
      <pivotArea dataOnly="0" labelOnly="1" fieldPosition="0">
        <references count="1">
          <reference field="50" count="1">
            <x v="6"/>
          </reference>
        </references>
      </pivotArea>
    </format>
    <format dxfId="186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85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84">
      <pivotArea dataOnly="0" labelOnly="1" outline="0" fieldPosition="0">
        <references count="2">
          <reference field="4294967294" count="1">
            <x v="0"/>
          </reference>
          <reference field="50" count="1" selected="0">
            <x v="6"/>
          </reference>
        </references>
      </pivotArea>
    </format>
    <format dxfId="183">
      <pivotArea field="50" type="button" dataOnly="0" labelOnly="1" outline="0" axis="axisCol" fieldPosition="0"/>
    </format>
    <format dxfId="182">
      <pivotArea type="all" dataOnly="0" outline="0" fieldPosition="0"/>
    </format>
    <format dxfId="181">
      <pivotArea outline="0" collapsedLevelsAreSubtotals="1" fieldPosition="0"/>
    </format>
    <format dxfId="180">
      <pivotArea type="origin" dataOnly="0" labelOnly="1" outline="0" fieldPosition="0"/>
    </format>
    <format dxfId="179">
      <pivotArea field="50" type="button" dataOnly="0" labelOnly="1" outline="0" axis="axisCol" fieldPosition="0"/>
    </format>
    <format dxfId="178">
      <pivotArea field="-2" type="button" dataOnly="0" labelOnly="1" outline="0" axis="axisCol" fieldPosition="1"/>
    </format>
    <format dxfId="177">
      <pivotArea type="topRight" dataOnly="0" labelOnly="1" outline="0" fieldPosition="0"/>
    </format>
    <format dxfId="176">
      <pivotArea field="2" type="button" dataOnly="0" labelOnly="1" outline="0" axis="axisRow" fieldPosition="0"/>
    </format>
    <format dxfId="175">
      <pivotArea dataOnly="0" labelOnly="1" fieldPosition="0">
        <references count="1">
          <reference field="2" count="0"/>
        </references>
      </pivotArea>
    </format>
    <format dxfId="174">
      <pivotArea dataOnly="0" labelOnly="1" grandRow="1" outline="0" fieldPosition="0"/>
    </format>
    <format dxfId="173">
      <pivotArea dataOnly="0" labelOnly="1" fieldPosition="0">
        <references count="1">
          <reference field="50" count="4">
            <x v="0"/>
            <x v="3"/>
            <x v="4"/>
            <x v="6"/>
          </reference>
        </references>
      </pivotArea>
    </format>
    <format dxfId="172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1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70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0"/>
          </reference>
        </references>
      </pivotArea>
    </format>
    <format dxfId="169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3"/>
          </reference>
        </references>
      </pivotArea>
    </format>
    <format dxfId="168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4"/>
          </reference>
        </references>
      </pivotArea>
    </format>
    <format dxfId="167">
      <pivotArea dataOnly="0" labelOnly="1" outline="0" fieldPosition="0">
        <references count="2">
          <reference field="4294967294" count="2">
            <x v="0"/>
            <x v="1"/>
          </reference>
          <reference field="50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63"/>
        <item h="1" m="1" x="256"/>
        <item h="1" m="1" x="244"/>
        <item h="1" m="1" x="262"/>
        <item h="1" m="1" x="252"/>
        <item h="1" m="1" x="241"/>
        <item h="1" m="1" x="258"/>
        <item h="1" m="1" x="253"/>
        <item h="1" m="1" x="264"/>
        <item h="1" m="1" x="254"/>
        <item h="1" m="1" x="242"/>
        <item h="1" m="1" x="269"/>
        <item h="1" x="226"/>
        <item h="1" m="1" x="251"/>
        <item h="1" m="1" x="247"/>
        <item h="1" m="1" x="265"/>
        <item h="1" m="1" x="261"/>
        <item h="1" m="1" x="245"/>
        <item h="1" m="1" x="243"/>
        <item h="1" m="1" x="246"/>
        <item h="1" m="1" x="250"/>
        <item h="1" m="1" x="267"/>
        <item h="1" m="1" x="266"/>
        <item h="1" m="1" x="268"/>
        <item h="1" m="1" x="260"/>
        <item h="1" m="1" x="259"/>
        <item h="1" m="1" x="248"/>
        <item h="1" m="1" x="255"/>
        <item h="1" m="1" x="249"/>
        <item h="1" x="239"/>
        <item h="1" m="1" x="257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04" dataDxfId="203" dataCellStyle="百分比">
  <autoFilter ref="A2:K74" xr:uid="{00000000-0009-0000-0100-000001000000}"/>
  <tableColumns count="11">
    <tableColumn id="1" xr3:uid="{00000000-0010-0000-0000-000001000000}" name="日期" dataDxfId="202"/>
    <tableColumn id="2" xr3:uid="{00000000-0010-0000-0000-000002000000}" name="週" dataDxfId="201">
      <calculatedColumnFormula>表格1[[#This Row],[日期]]</calculatedColumnFormula>
    </tableColumn>
    <tableColumn id="3" xr3:uid="{00000000-0010-0000-0000-000003000000}" name="合計數" dataDxfId="200">
      <calculatedColumnFormula>COUNTA(URS確認!E:E)-1</calculatedColumnFormula>
    </tableColumn>
    <tableColumn id="4" xr3:uid="{00000000-0010-0000-0000-000004000000}" name="累計預估" dataDxfId="199">
      <calculatedColumnFormula>COUNTIF(URS確認!N:N,"&lt;"&amp;A3+1)</calculatedColumnFormula>
    </tableColumn>
    <tableColumn id="5" xr3:uid="{00000000-0010-0000-0000-000005000000}" name="累計完成" dataDxfId="198">
      <calculatedColumnFormula>D7-D2</calculatedColumnFormula>
    </tableColumn>
    <tableColumn id="12" xr3:uid="{00000000-0010-0000-0000-00000C000000}" name="本周預計" dataDxfId="197">
      <calculatedColumnFormula>D7-D2</calculatedColumnFormula>
    </tableColumn>
    <tableColumn id="13" xr3:uid="{00000000-0010-0000-0000-00000D000000}" name="本周完成" dataDxfId="196">
      <calculatedColumnFormula>E7-E2</calculatedColumnFormula>
    </tableColumn>
    <tableColumn id="14" xr3:uid="{00000000-0010-0000-0000-00000E000000}" name="進度" dataDxfId="19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94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93" dataCellStyle="百分比">
      <calculatedColumnFormula>表格1[[#This Row],[累計完成]]/表格1[[#This Row],[合計數]]</calculatedColumnFormula>
    </tableColumn>
    <tableColumn id="10" xr3:uid="{00000000-0010-0000-0000-00000A000000}" name="欄1" dataDxfId="19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1" totalsRowShown="0" headerRowDxfId="127" dataDxfId="126">
  <autoFilter ref="A1:BH561" xr:uid="{00000000-0009-0000-0100-000002000000}">
    <filterColumn colId="8">
      <filters>
        <filter val="余家興"/>
      </filters>
    </filterColumn>
    <filterColumn colId="11">
      <filters>
        <dateGroupItem year="2022" month="1" day="21" dateTimeGrouping="day"/>
        <dateGroupItem year="2022" month="1" day="24" dateTimeGrouping="day"/>
        <dateGroupItem year="2022" month="1" day="25" dateTimeGrouping="day"/>
        <dateGroupItem year="2022" month="1" day="26" dateTimeGrouping="day"/>
      </filters>
    </filterColumn>
  </autoFilter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Row],[功能代號]],'[3]20211001'!$A:$J,8,FALSE)</calculatedColumnFormula>
    </tableColumn>
    <tableColumn id="41" xr3:uid="{00000000-0010-0000-0100-000029000000}" name="AS400名稱" dataDxfId="84">
      <calculatedColumnFormula>VLOOKUP(功能_33[[#This Row],[功能代號]],'[3]20211001'!$A:$J,9,FALSE)</calculatedColumnFormula>
    </tableColumn>
    <tableColumn id="49" xr3:uid="{00000000-0010-0000-0100-000031000000}" name="欄1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Row],[功能代號]],SIT_FT_2021tmp!D:D,1,FALSE),"")</calculatedColumnFormula>
    </tableColumn>
    <tableColumn id="60" xr3:uid="{00000000-0010-0000-0100-00003C000000}" name="SIT預計" dataDxfId="75"/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00000000-0010-0000-0100-000037000000}" name="欄2" dataDxfId="71"/>
    <tableColumn id="56" xr3:uid="{00000000-0010-0000-0100-000038000000}" name="已SIT已FT" dataDxfId="70">
      <calculatedColumnFormula>IF(AND(COUNTIF(AX2,"&gt;&lt;0")=1,COUNTA(M2)=1),LEFT(D2,3),"")</calculatedColumnFormula>
    </tableColumn>
    <tableColumn id="57" xr3:uid="{00000000-0010-0000-0100-000039000000}" name="已SIT待FT" dataDxfId="69">
      <calculatedColumnFormula>IF(AND(COUNTIF(AX2,"&gt;&lt;")=1,COUNTA(M2)=0),LEFT(D2,3),"")</calculatedColumnFormula>
    </tableColumn>
    <tableColumn id="58" xr3:uid="{00000000-0010-0000-0100-00003A000000}" name="待SIT已FT" dataDxfId="68">
      <calculatedColumnFormula>IF(AND(COUNTIF(AX2,"&gt;&lt;0")=0,COUNTA(M2)=1),LEFT(D2,3),"")</calculatedColumnFormula>
    </tableColumn>
    <tableColumn id="59" xr3:uid="{00000000-0010-0000-0100-00003B000000}" name="待SIT待FT" dataDxfId="67">
      <calculatedColumnFormula>IF(AND(COUNTIF(AX2,"&gt;&lt;0")=0,COUNTA(M2)=0),LEFT(D2,3),"")</calculatedColumnFormula>
    </tableColumn>
    <tableColumn id="53" xr3:uid="{00000000-0010-0000-0100-000035000000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5" activePane="bottomLeft" state="frozen"/>
      <selection pane="bottomLeft" activeCell="L9" sqref="L9"/>
    </sheetView>
  </sheetViews>
  <sheetFormatPr defaultColWidth="9" defaultRowHeight="15"/>
  <cols>
    <col min="1" max="1" width="9" style="268"/>
    <col min="2" max="2" width="5.25" style="268" bestFit="1" customWidth="1"/>
    <col min="3" max="3" width="9" style="268"/>
    <col min="4" max="5" width="9.75" style="268" bestFit="1" customWidth="1"/>
    <col min="6" max="6" width="13.75" style="268" customWidth="1"/>
    <col min="7" max="7" width="11.125" style="268" bestFit="1" customWidth="1"/>
    <col min="8" max="13" width="9" style="268"/>
    <col min="14" max="14" width="4.875" style="264" customWidth="1"/>
    <col min="15" max="15" width="5.125" style="289" customWidth="1"/>
    <col min="16" max="16" width="11.75" style="271" bestFit="1" customWidth="1"/>
    <col min="17" max="17" width="10" style="271" hidden="1" customWidth="1"/>
    <col min="18" max="18" width="9.875" style="271" customWidth="1"/>
    <col min="19" max="19" width="8.125" style="271" hidden="1" customWidth="1"/>
    <col min="20" max="20" width="10.375" style="291" customWidth="1"/>
    <col min="21" max="21" width="5.75" style="292" hidden="1" customWidth="1"/>
    <col min="22" max="22" width="5" style="293" customWidth="1"/>
    <col min="23" max="23" width="9.75" style="293" bestFit="1" customWidth="1"/>
    <col min="24" max="24" width="6.375" style="293" hidden="1" customWidth="1"/>
    <col min="25" max="25" width="10.25" style="293" customWidth="1"/>
    <col min="26" max="26" width="9.75" style="284" customWidth="1"/>
    <col min="27" max="27" width="8.75" style="268" customWidth="1"/>
    <col min="28" max="31" width="9" style="268" customWidth="1"/>
    <col min="32" max="16384" width="9" style="268"/>
  </cols>
  <sheetData>
    <row r="1" spans="1:28">
      <c r="N1" s="197" t="s">
        <v>20</v>
      </c>
    </row>
    <row r="2" spans="1:28" s="199" customFormat="1" ht="38.25" customHeight="1">
      <c r="A2" s="294" t="s">
        <v>21</v>
      </c>
      <c r="B2" s="294" t="s">
        <v>2451</v>
      </c>
      <c r="C2" s="294" t="s">
        <v>2871</v>
      </c>
      <c r="D2" s="236" t="s">
        <v>23</v>
      </c>
      <c r="E2" s="236" t="s">
        <v>30</v>
      </c>
      <c r="F2" s="236" t="s">
        <v>3170</v>
      </c>
      <c r="G2" s="236" t="s">
        <v>3160</v>
      </c>
      <c r="H2" s="236" t="s">
        <v>3161</v>
      </c>
      <c r="N2" s="294" t="s">
        <v>21</v>
      </c>
      <c r="O2" s="294" t="s">
        <v>2451</v>
      </c>
      <c r="P2" s="294" t="s">
        <v>2871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>
      <c r="A3" s="222" t="s">
        <v>33</v>
      </c>
      <c r="B3" s="296">
        <v>15</v>
      </c>
      <c r="C3" s="363" t="s">
        <v>34</v>
      </c>
      <c r="D3" s="635" t="s">
        <v>3167</v>
      </c>
      <c r="E3" s="222" t="s">
        <v>3168</v>
      </c>
      <c r="F3" s="637" t="s">
        <v>3171</v>
      </c>
      <c r="G3" s="637" t="s">
        <v>3169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5" customHeight="1">
      <c r="A4" s="222" t="s">
        <v>37</v>
      </c>
      <c r="B4" s="296">
        <f>COUNTIF(URS確認!E:E,"L2*")</f>
        <v>79</v>
      </c>
      <c r="C4" s="542" t="s">
        <v>2927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>
      <c r="A5" s="222" t="s">
        <v>38</v>
      </c>
      <c r="B5" s="296">
        <f>COUNTIF(URS確認!E:E,"L3*")</f>
        <v>38</v>
      </c>
      <c r="C5" s="542" t="s">
        <v>2870</v>
      </c>
      <c r="D5" s="636" t="s">
        <v>3163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>
      <c r="A6" s="222" t="s">
        <v>39</v>
      </c>
      <c r="B6" s="296">
        <f>COUNTIF(URS確認!E:E,"L4*")</f>
        <v>76</v>
      </c>
      <c r="C6" s="541" t="s">
        <v>3002</v>
      </c>
      <c r="D6" s="222" t="s">
        <v>3164</v>
      </c>
      <c r="E6" s="222"/>
      <c r="F6" s="222"/>
      <c r="G6" s="222"/>
      <c r="H6" s="222"/>
      <c r="N6" s="222" t="s">
        <v>37</v>
      </c>
      <c r="O6" s="296">
        <v>79</v>
      </c>
      <c r="P6" s="542" t="s">
        <v>2927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4">
      <c r="A7" s="222" t="s">
        <v>40</v>
      </c>
      <c r="B7" s="296">
        <f>COUNTIF(URS確認!E:E,"L5*")</f>
        <v>87</v>
      </c>
      <c r="C7" s="542" t="s">
        <v>2868</v>
      </c>
      <c r="D7" s="222" t="s">
        <v>3165</v>
      </c>
      <c r="E7" s="222"/>
      <c r="F7" s="222"/>
      <c r="G7" s="222"/>
      <c r="H7" s="222"/>
      <c r="N7" s="222" t="s">
        <v>38</v>
      </c>
      <c r="O7" s="296">
        <v>38</v>
      </c>
      <c r="P7" s="542" t="s">
        <v>2870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>
      <c r="A8" s="222" t="s">
        <v>41</v>
      </c>
      <c r="B8" s="296">
        <f>COUNTIF(URS確認!E:E,"L6*")</f>
        <v>105</v>
      </c>
      <c r="C8" s="541" t="s">
        <v>2869</v>
      </c>
      <c r="D8" s="222" t="s">
        <v>3166</v>
      </c>
      <c r="E8" s="222"/>
      <c r="F8" s="222"/>
      <c r="G8" s="222"/>
      <c r="H8" s="222"/>
      <c r="N8" s="222" t="s">
        <v>39</v>
      </c>
      <c r="O8" s="296">
        <v>76</v>
      </c>
      <c r="P8" s="541" t="s">
        <v>3002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4">
      <c r="A9" s="222" t="s">
        <v>42</v>
      </c>
      <c r="B9" s="296">
        <f>COUNTIF(URS確認!E:E,"L7*")</f>
        <v>11</v>
      </c>
      <c r="C9" s="222">
        <v>44544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2868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>
      <c r="A10" s="222" t="s">
        <v>43</v>
      </c>
      <c r="B10" s="296">
        <f>COUNTIF(URS確認!E:E,"L8*")</f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2869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>
      <c r="A11" s="222" t="s">
        <v>44</v>
      </c>
      <c r="B11" s="296">
        <f>COUNTIF(URS確認!E:E,"L9*")</f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>
      <c r="A12" s="222" t="s">
        <v>2409</v>
      </c>
      <c r="B12" s="296">
        <f>COUNTIF(URS確認!E:E,"LC*")</f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>
      <c r="A13" s="222" t="s">
        <v>3158</v>
      </c>
      <c r="B13" s="296"/>
      <c r="C13" s="222"/>
      <c r="D13" s="222" t="s">
        <v>3164</v>
      </c>
      <c r="E13" s="222"/>
      <c r="F13" s="222"/>
      <c r="G13" s="222"/>
      <c r="H13" s="222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>
      <c r="A14" s="222" t="s">
        <v>3162</v>
      </c>
      <c r="B14" s="296"/>
      <c r="C14" s="222"/>
      <c r="D14" s="222"/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>
      <c r="A15" s="222" t="s">
        <v>3159</v>
      </c>
      <c r="B15" s="296"/>
      <c r="C15" s="222"/>
      <c r="D15" s="222">
        <v>44574</v>
      </c>
      <c r="E15" s="222">
        <v>44578</v>
      </c>
      <c r="F15" s="222"/>
      <c r="G15" s="222"/>
      <c r="H15" s="222"/>
      <c r="N15" s="222" t="s">
        <v>3158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>
      <c r="A16" s="234" t="s">
        <v>45</v>
      </c>
      <c r="B16" s="298">
        <f>SUM(B3,B4:B12)</f>
        <v>560</v>
      </c>
      <c r="C16" s="298"/>
      <c r="D16" s="298"/>
      <c r="E16" s="235"/>
      <c r="F16" s="235"/>
      <c r="G16" s="235"/>
      <c r="H16" s="235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>
      <c r="A17" s="268"/>
      <c r="B17" s="268"/>
      <c r="C17" s="268"/>
      <c r="D17" s="268"/>
      <c r="E17" s="268"/>
      <c r="F17" s="268"/>
      <c r="G17" s="268"/>
      <c r="H17" s="268"/>
      <c r="N17" s="222" t="s">
        <v>3159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23" spans="1:28">
      <c r="N23" s="521"/>
      <c r="O23" s="522"/>
      <c r="P23" s="523" t="s">
        <v>2705</v>
      </c>
      <c r="Q23" s="524"/>
    </row>
    <row r="24" spans="1:28">
      <c r="N24" s="525" t="s">
        <v>176</v>
      </c>
      <c r="O24" s="522"/>
      <c r="P24" s="351" t="e">
        <f>COUNTIF(URS確認!#REF!,統計_意見!N24)</f>
        <v>#REF!</v>
      </c>
      <c r="Q24" s="362" t="s">
        <v>2704</v>
      </c>
    </row>
    <row r="25" spans="1:28">
      <c r="N25" s="525" t="s">
        <v>167</v>
      </c>
      <c r="O25" s="522"/>
      <c r="P25" s="351" t="e">
        <f>COUNTIF(URS確認!#REF!,統計_意見!N25)</f>
        <v>#REF!</v>
      </c>
      <c r="Q25" s="362" t="s">
        <v>2703</v>
      </c>
    </row>
    <row r="26" spans="1:28">
      <c r="N26" s="525" t="s">
        <v>287</v>
      </c>
      <c r="O26" s="522"/>
      <c r="P26" s="351" t="e">
        <f>COUNTIF(URS確認!#REF!,統計_意見!N26)</f>
        <v>#REF!</v>
      </c>
      <c r="Q26" s="362" t="s">
        <v>2702</v>
      </c>
    </row>
    <row r="27" spans="1:28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>
      <c r="N28" s="525" t="s">
        <v>110</v>
      </c>
      <c r="O28" s="522"/>
      <c r="P28" s="351" t="e">
        <f>COUNTIF(URS確認!#REF!,統計_意見!N28)</f>
        <v>#REF!</v>
      </c>
      <c r="Q28" s="362" t="s">
        <v>2701</v>
      </c>
    </row>
    <row r="29" spans="1:28">
      <c r="N29" s="525" t="s">
        <v>111</v>
      </c>
      <c r="O29" s="522"/>
      <c r="P29" s="351" t="e">
        <f>COUNTIF(URS確認!#REF!,統計_意見!N29)</f>
        <v>#REF!</v>
      </c>
      <c r="Q29" s="362" t="s">
        <v>2700</v>
      </c>
    </row>
    <row r="30" spans="1:28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/>
  <cols>
    <col min="1" max="1" width="12.75" style="264" bestFit="1" customWidth="1"/>
    <col min="2" max="2" width="6.75" style="289" customWidth="1"/>
    <col min="3" max="3" width="9.25" style="290" customWidth="1"/>
    <col min="4" max="4" width="10.875" style="271" customWidth="1"/>
    <col min="5" max="5" width="11.25" style="267" customWidth="1"/>
    <col min="6" max="6" width="10.75" style="271" customWidth="1"/>
    <col min="7" max="7" width="11.75" style="271" customWidth="1"/>
    <col min="8" max="8" width="8.375" style="271" customWidth="1"/>
    <col min="9" max="9" width="15.375" style="271" customWidth="1"/>
    <col min="10" max="10" width="17.875" style="291" customWidth="1"/>
    <col min="11" max="11" width="6.25" style="299" customWidth="1"/>
    <col min="12" max="12" width="22.375" style="284" bestFit="1" customWidth="1"/>
    <col min="13" max="16" width="9" style="268" customWidth="1"/>
    <col min="17" max="16384" width="9" style="268"/>
  </cols>
  <sheetData>
    <row r="1" spans="1:12" ht="15" customHeight="1">
      <c r="A1" s="520" t="s">
        <v>2699</v>
      </c>
      <c r="E1" s="271"/>
      <c r="I1" s="291"/>
      <c r="J1" s="292"/>
      <c r="K1" s="218"/>
      <c r="L1" s="268"/>
    </row>
    <row r="2" spans="1:12" s="47" customFormat="1" ht="15" customHeight="1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5" hidden="1" customHeight="1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>
      <c r="A23" s="106">
        <v>44424</v>
      </c>
      <c r="B23" s="308">
        <f>表格1[[#This Row],[日期]]</f>
        <v>44424</v>
      </c>
      <c r="C23" s="309">
        <f>COUNTA(URS確認!E:E)-1</f>
        <v>560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9.8214285714285712E-2</v>
      </c>
      <c r="J23" s="307">
        <f>表格1[[#This Row],[累計完成]]/表格1[[#This Row],[合計數]]</f>
        <v>9.8214285714285712E-2</v>
      </c>
      <c r="K23" s="304"/>
      <c r="L23" s="268"/>
    </row>
    <row r="24" spans="1:12" ht="15" hidden="1" customHeight="1">
      <c r="A24" s="109">
        <v>44425</v>
      </c>
      <c r="B24" s="310">
        <f>表格1[[#This Row],[日期]]</f>
        <v>44425</v>
      </c>
      <c r="C24" s="311">
        <f>COUNTA(URS確認!E:E)-1</f>
        <v>560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9.8214285714285712E-2</v>
      </c>
      <c r="J24" s="307">
        <f>表格1[[#This Row],[累計完成]]/表格1[[#This Row],[合計數]]</f>
        <v>9.8214285714285712E-2</v>
      </c>
      <c r="K24" s="304"/>
      <c r="L24" s="268"/>
    </row>
    <row r="25" spans="1:12" ht="15" hidden="1" customHeight="1">
      <c r="A25" s="109">
        <v>44426</v>
      </c>
      <c r="B25" s="310">
        <f>表格1[[#This Row],[日期]]</f>
        <v>44426</v>
      </c>
      <c r="C25" s="311">
        <f>COUNTA(URS確認!E:E)-1</f>
        <v>560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9.8214285714285712E-2</v>
      </c>
      <c r="J25" s="307">
        <f>表格1[[#This Row],[累計完成]]/表格1[[#This Row],[合計數]]</f>
        <v>9.8214285714285712E-2</v>
      </c>
      <c r="K25" s="304"/>
      <c r="L25" s="268"/>
    </row>
    <row r="26" spans="1:12" ht="15" hidden="1" customHeight="1">
      <c r="A26" s="106">
        <v>44427</v>
      </c>
      <c r="B26" s="312">
        <f>表格1[[#This Row],[日期]]</f>
        <v>44427</v>
      </c>
      <c r="C26" s="313">
        <f>COUNTA(URS確認!E:E)-1</f>
        <v>560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9.8214285714285712E-2</v>
      </c>
      <c r="J26" s="307">
        <f>表格1[[#This Row],[累計完成]]/表格1[[#This Row],[合計數]]</f>
        <v>9.8214285714285712E-2</v>
      </c>
      <c r="K26" s="304"/>
      <c r="L26" s="268"/>
    </row>
    <row r="27" spans="1:12" ht="15" hidden="1" customHeight="1">
      <c r="A27" s="116">
        <v>44428</v>
      </c>
      <c r="B27" s="314">
        <f>表格1[[#This Row],[日期]]</f>
        <v>44428</v>
      </c>
      <c r="C27" s="315">
        <f>COUNTA(URS確認!E:E)-1-1-2-8-1-112-6-1-2</f>
        <v>427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0.1288056206088993</v>
      </c>
      <c r="J27" s="307">
        <f>表格1[[#This Row],[累計完成]]/表格1[[#This Row],[合計數]]</f>
        <v>0.1288056206088993</v>
      </c>
      <c r="K27" s="304"/>
      <c r="L27" s="268"/>
    </row>
    <row r="28" spans="1:12" ht="15" hidden="1" customHeight="1">
      <c r="A28" s="114">
        <v>44431</v>
      </c>
      <c r="B28" s="312">
        <f>表格1[[#This Row],[日期]]</f>
        <v>44431</v>
      </c>
      <c r="C28" s="315">
        <f>COUNTA(URS確認!E:E)-1-112-13</f>
        <v>435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0.14712643678160919</v>
      </c>
      <c r="J28" s="307">
        <f>表格1[[#This Row],[累計完成]]/表格1[[#This Row],[合計數]]</f>
        <v>0.14482758620689656</v>
      </c>
      <c r="K28" s="304"/>
      <c r="L28" s="268"/>
    </row>
    <row r="29" spans="1:12" ht="15" hidden="1" customHeight="1">
      <c r="A29" s="114">
        <v>44432</v>
      </c>
      <c r="B29" s="289">
        <f>表格1[[#This Row],[日期]]</f>
        <v>44432</v>
      </c>
      <c r="C29" s="315">
        <f>COUNTA(URS確認!E:E)-1-112-13</f>
        <v>435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0.16091954022988506</v>
      </c>
      <c r="J29" s="307">
        <f>表格1[[#This Row],[累計完成]]/表格1[[#This Row],[合計數]]</f>
        <v>0.16551724137931034</v>
      </c>
      <c r="K29" s="304"/>
      <c r="L29" s="268"/>
    </row>
    <row r="30" spans="1:12" ht="15" hidden="1" customHeight="1">
      <c r="A30" s="114">
        <v>44433</v>
      </c>
      <c r="B30" s="289">
        <f>表格1[[#This Row],[日期]]</f>
        <v>44433</v>
      </c>
      <c r="C30" s="315">
        <f>COUNTA(URS確認!E:E)-1-112-13</f>
        <v>435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0.17471264367816092</v>
      </c>
      <c r="J30" s="307">
        <f>表格1[[#This Row],[累計完成]]/表格1[[#This Row],[合計數]]</f>
        <v>0.1793103448275862</v>
      </c>
      <c r="K30" s="304"/>
      <c r="L30" s="268"/>
    </row>
    <row r="31" spans="1:12" ht="15" hidden="1" customHeight="1">
      <c r="A31" s="114">
        <v>44434</v>
      </c>
      <c r="B31" s="289">
        <f>表格1[[#This Row],[日期]]</f>
        <v>44434</v>
      </c>
      <c r="C31" s="315">
        <f>COUNTA(URS確認!E:E)-1-112-13</f>
        <v>435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0.18390804597701149</v>
      </c>
      <c r="J31" s="307">
        <f>表格1[[#This Row],[累計完成]]/表格1[[#This Row],[合計數]]</f>
        <v>0.19310344827586207</v>
      </c>
      <c r="K31" s="304"/>
      <c r="L31" s="268"/>
    </row>
    <row r="32" spans="1:12" ht="15" customHeight="1">
      <c r="A32" s="118">
        <v>44435</v>
      </c>
      <c r="B32" s="305">
        <f>表格1[[#This Row],[日期]]</f>
        <v>44435</v>
      </c>
      <c r="C32" s="315">
        <f>COUNTA(URS確認!E:E)-1-1-2-8-1-112-6-1-2-9</f>
        <v>418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0.20095693779904306</v>
      </c>
      <c r="J32" s="307">
        <f>表格1[[#This Row],[累計完成]]/表格1[[#This Row],[合計數]]</f>
        <v>0.20574162679425836</v>
      </c>
      <c r="K32" s="304"/>
      <c r="L32" s="268"/>
    </row>
    <row r="33" spans="1:12" ht="15" hidden="1" customHeight="1">
      <c r="A33" s="127">
        <v>44438</v>
      </c>
      <c r="B33" s="316">
        <f>表格1[[#This Row],[日期]]</f>
        <v>44438</v>
      </c>
      <c r="C33" s="315">
        <f>COUNTA(URS確認!E:E)-1-112-13</f>
        <v>435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0.2045977011494253</v>
      </c>
      <c r="J33" s="307">
        <f>表格1[[#This Row],[累計完成]]/表格1[[#This Row],[合計數]]</f>
        <v>0.21379310344827587</v>
      </c>
      <c r="K33" s="304"/>
      <c r="L33" s="268"/>
    </row>
    <row r="34" spans="1:12" ht="15" hidden="1" customHeight="1">
      <c r="A34" s="264">
        <v>44439</v>
      </c>
      <c r="B34" s="289">
        <f>表格1[[#This Row],[日期]]</f>
        <v>44439</v>
      </c>
      <c r="C34" s="315">
        <f>COUNTA(URS確認!E:E)-1-112-13</f>
        <v>435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0.21379310344827587</v>
      </c>
      <c r="J34" s="307">
        <f>表格1[[#This Row],[累計完成]]/表格1[[#This Row],[合計數]]</f>
        <v>0.24827586206896551</v>
      </c>
      <c r="K34" s="304"/>
      <c r="L34" s="268"/>
    </row>
    <row r="35" spans="1:12" ht="15" hidden="1" customHeight="1">
      <c r="A35" s="264">
        <v>44440</v>
      </c>
      <c r="B35" s="289">
        <f>表格1[[#This Row],[日期]]</f>
        <v>44440</v>
      </c>
      <c r="C35" s="315">
        <f>COUNTA(URS確認!E:E)-1-112-13</f>
        <v>435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0.22068965517241379</v>
      </c>
      <c r="J35" s="307">
        <f>表格1[[#This Row],[累計完成]]/表格1[[#This Row],[合計數]]</f>
        <v>0.24827586206896551</v>
      </c>
      <c r="K35" s="304"/>
      <c r="L35" s="268"/>
    </row>
    <row r="36" spans="1:12" ht="15" hidden="1" customHeight="1">
      <c r="A36" s="264">
        <v>44441</v>
      </c>
      <c r="B36" s="317">
        <f>表格1[[#This Row],[日期]]</f>
        <v>44441</v>
      </c>
      <c r="C36" s="315">
        <f>COUNTA(URS確認!E:E)-1-112-13</f>
        <v>435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0.23678160919540231</v>
      </c>
      <c r="J36" s="307">
        <f>表格1[[#This Row],[累計完成]]/表格1[[#This Row],[合計數]]</f>
        <v>0.24827586206896551</v>
      </c>
      <c r="K36" s="304"/>
      <c r="L36" s="268"/>
    </row>
    <row r="37" spans="1:12" ht="15" hidden="1" customHeight="1">
      <c r="A37" s="48">
        <v>44442</v>
      </c>
      <c r="B37" s="318">
        <f>表格1[[#This Row],[日期]]</f>
        <v>44442</v>
      </c>
      <c r="C37" s="315">
        <f>COUNTA(URS確認!E:E)-1-1-2-8-1-112-6-1-2</f>
        <v>427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0.25292740046838408</v>
      </c>
      <c r="J37" s="307">
        <f>表格1[[#This Row],[累計完成]]/表格1[[#This Row],[合計數]]</f>
        <v>0.25292740046838408</v>
      </c>
      <c r="K37" s="304"/>
      <c r="L37" s="268"/>
    </row>
    <row r="38" spans="1:12" ht="15" hidden="1" customHeight="1">
      <c r="A38" s="136">
        <v>44449</v>
      </c>
      <c r="B38" s="319">
        <f>表格1[[#This Row],[日期]]</f>
        <v>44449</v>
      </c>
      <c r="C38" s="315">
        <f>COUNTA(URS確認!E:E)-1-1-2-8-1-112-6-1-2</f>
        <v>427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0.27868852459016391</v>
      </c>
      <c r="J38" s="307">
        <f>表格1[[#This Row],[累計完成]]/表格1[[#This Row],[合計數]]</f>
        <v>0.27868852459016391</v>
      </c>
      <c r="K38" s="304"/>
      <c r="L38" s="268"/>
    </row>
    <row r="39" spans="1:12" ht="15" hidden="1" customHeight="1">
      <c r="A39" s="136">
        <v>44456</v>
      </c>
      <c r="B39" s="319">
        <f>表格1[[#This Row],[日期]]</f>
        <v>44456</v>
      </c>
      <c r="C39" s="315">
        <f>COUNTA(URS確認!E:E)-1-1-2-8-1-112-6-1-2</f>
        <v>427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0.34192037470725994</v>
      </c>
      <c r="J39" s="307">
        <f>表格1[[#This Row],[累計完成]]/表格1[[#This Row],[合計數]]</f>
        <v>0.34192037470725994</v>
      </c>
      <c r="K39" s="304"/>
      <c r="L39" s="268"/>
    </row>
    <row r="40" spans="1:12" ht="15" hidden="1" customHeight="1">
      <c r="A40" s="48">
        <v>44463</v>
      </c>
      <c r="B40" s="305">
        <f>表格1[[#This Row],[日期]]</f>
        <v>44463</v>
      </c>
      <c r="C40" s="315">
        <f>COUNTA(URS確認!E:E)-1-1-2-8-1-112-6-1-2</f>
        <v>427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0.38173302107728335</v>
      </c>
      <c r="J40" s="307">
        <f>表格1[[#This Row],[累計完成]]/表格1[[#This Row],[合計數]]</f>
        <v>0.4098360655737705</v>
      </c>
      <c r="K40" s="304" t="s">
        <v>57</v>
      </c>
      <c r="L40" s="268"/>
    </row>
    <row r="41" spans="1:12" ht="15" customHeight="1">
      <c r="A41" s="48">
        <v>44470</v>
      </c>
      <c r="B41" s="305">
        <f>表格1[[#This Row],[日期]]</f>
        <v>44470</v>
      </c>
      <c r="C41" s="315">
        <f>COUNTA(URS確認!E:E)-1-1-2-8-1-112-6-2-9</f>
        <v>419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0.46300715990453462</v>
      </c>
      <c r="J41" s="307">
        <f>表格1[[#This Row],[累計完成]]/表格1[[#This Row],[合計數]]</f>
        <v>0.52744630071599041</v>
      </c>
      <c r="K41" s="304"/>
      <c r="L41" s="268"/>
    </row>
    <row r="42" spans="1:12" ht="15" hidden="1" customHeight="1">
      <c r="A42" s="48">
        <v>44477</v>
      </c>
      <c r="B42" s="305">
        <f>表格1[[#This Row],[日期]]</f>
        <v>44477</v>
      </c>
      <c r="C42" s="315">
        <f>COUNTA(URS確認!E:E)-1-1-2-8-1-112-6-1</f>
        <v>429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0.51515151515151514</v>
      </c>
      <c r="J42" s="307">
        <f>表格1[[#This Row],[累計完成]]/表格1[[#This Row],[合計數]]</f>
        <v>0.53379953379953382</v>
      </c>
      <c r="K42" s="304"/>
      <c r="L42" s="268"/>
    </row>
    <row r="43" spans="1:12" ht="15" hidden="1" customHeight="1">
      <c r="A43" s="48">
        <v>44484</v>
      </c>
      <c r="B43" s="305">
        <f>表格1[[#This Row],[日期]]</f>
        <v>44484</v>
      </c>
      <c r="C43" s="315">
        <f>COUNTA(URS確認!E:E)-1-1-2-8-1-112-6-1</f>
        <v>429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0.53846153846153844</v>
      </c>
      <c r="J43" s="307">
        <f>表格1[[#This Row],[累計完成]]/表格1[[#This Row],[合計數]]</f>
        <v>0.62004662004662003</v>
      </c>
      <c r="K43" s="304"/>
      <c r="L43" s="268"/>
    </row>
    <row r="44" spans="1:12" ht="15" hidden="1" customHeight="1">
      <c r="A44" s="264">
        <v>44487</v>
      </c>
      <c r="B44" s="289">
        <f>表格1[[#This Row],[日期]]</f>
        <v>44487</v>
      </c>
      <c r="C44" s="290">
        <f>COUNTA(URS確認!E:E)-1-112-13</f>
        <v>435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0.56551724137931036</v>
      </c>
      <c r="J44" s="291">
        <f>表格1[[#This Row],[累計完成]]/表格1[[#This Row],[合計數]]</f>
        <v>0.64137931034482754</v>
      </c>
      <c r="K44" s="304"/>
      <c r="L44" s="268"/>
    </row>
    <row r="45" spans="1:12" ht="15" hidden="1" customHeight="1">
      <c r="A45" s="264">
        <v>44487</v>
      </c>
      <c r="B45" s="289">
        <f>表格1[[#This Row],[日期]]</f>
        <v>44487</v>
      </c>
      <c r="C45" s="290">
        <f>COUNTA(URS確認!E:E)-1-1-2-8-1-112-6-1</f>
        <v>429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0.57342657342657344</v>
      </c>
      <c r="J45" s="291">
        <f>表格1[[#This Row],[累計完成]]/表格1[[#This Row],[合計數]]</f>
        <v>0.65034965034965031</v>
      </c>
      <c r="K45" s="304" t="s">
        <v>57</v>
      </c>
      <c r="L45" s="268"/>
    </row>
    <row r="46" spans="1:12" ht="15" hidden="1" customHeight="1">
      <c r="A46" s="264">
        <v>44488</v>
      </c>
      <c r="B46" s="289">
        <f>表格1[[#This Row],[日期]]</f>
        <v>44488</v>
      </c>
      <c r="C46" s="290">
        <f>COUNTA(URS確認!E:E)-1-1-2-8-1-112-6</f>
        <v>430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0.59069767441860466</v>
      </c>
      <c r="J46" s="291">
        <f>表格1[[#This Row],[累計完成]]/表格1[[#This Row],[合計數]]</f>
        <v>0.66976744186046511</v>
      </c>
      <c r="K46" s="304" t="s">
        <v>58</v>
      </c>
      <c r="L46" s="268"/>
    </row>
    <row r="47" spans="1:12" ht="15" hidden="1" customHeight="1">
      <c r="A47" s="264">
        <v>44489</v>
      </c>
      <c r="B47" s="289">
        <f>表格1[[#This Row],[日期]]</f>
        <v>44489</v>
      </c>
      <c r="C47" s="290">
        <f>COUNTA(URS確認!E:E)-1-1-2-8-1-112</f>
        <v>436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0.59174311926605505</v>
      </c>
      <c r="J47" s="291">
        <f>表格1[[#This Row],[累計完成]]/表格1[[#This Row],[合計數]]</f>
        <v>0.66972477064220182</v>
      </c>
      <c r="K47" s="304"/>
      <c r="L47" s="268"/>
    </row>
    <row r="48" spans="1:12" ht="15" hidden="1" customHeight="1">
      <c r="A48" s="264">
        <v>44490</v>
      </c>
      <c r="B48" s="289">
        <f>表格1[[#This Row],[日期]]</f>
        <v>44490</v>
      </c>
      <c r="C48" s="290">
        <f>COUNTA(URS確認!E:E)-1-1-2-8-1-112</f>
        <v>436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0.61009174311926606</v>
      </c>
      <c r="J48" s="291">
        <f>表格1[[#This Row],[累計完成]]/表格1[[#This Row],[合計數]]</f>
        <v>0.69036697247706424</v>
      </c>
      <c r="K48" s="304" t="s">
        <v>59</v>
      </c>
      <c r="L48" s="268"/>
    </row>
    <row r="49" spans="1:12" ht="15" hidden="1" customHeight="1">
      <c r="A49" s="48">
        <v>44491</v>
      </c>
      <c r="B49" s="305">
        <f>表格1[[#This Row],[日期]]</f>
        <v>44491</v>
      </c>
      <c r="C49" s="306">
        <f>COUNTA(URS確認!E:E)-1-2-8-1</f>
        <v>549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0.50091074681238612</v>
      </c>
      <c r="J49" s="307">
        <f>表格1[[#This Row],[累計完成]]/表格1[[#This Row],[合計數]]</f>
        <v>0.55555555555555558</v>
      </c>
      <c r="K49" s="304"/>
      <c r="L49" s="268"/>
    </row>
    <row r="50" spans="1:12" ht="15" hidden="1" customHeight="1">
      <c r="A50" s="202">
        <v>44494</v>
      </c>
      <c r="B50" s="320">
        <f>表格1[[#This Row],[日期]]</f>
        <v>44494</v>
      </c>
      <c r="C50" s="321">
        <f>COUNTA(URS確認!E:E)-1-2-8-1</f>
        <v>549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0.5264116575591985</v>
      </c>
      <c r="J50" s="322">
        <f>表格1[[#This Row],[累計完成]]/表格1[[#This Row],[合計數]]</f>
        <v>0.57741347905282336</v>
      </c>
      <c r="K50" s="304" t="s">
        <v>57</v>
      </c>
      <c r="L50" s="268"/>
    </row>
    <row r="51" spans="1:12" ht="15" hidden="1" customHeight="1">
      <c r="A51" s="202">
        <v>44495</v>
      </c>
      <c r="B51" s="289">
        <f>表格1[[#This Row],[日期]]</f>
        <v>44495</v>
      </c>
      <c r="C51" s="290">
        <f>COUNTA(URS確認!E:E)-1-2-8</f>
        <v>550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0.52545454545454551</v>
      </c>
      <c r="J51" s="291">
        <f>表格1[[#This Row],[累計完成]]/表格1[[#This Row],[合計數]]</f>
        <v>0.57636363636363641</v>
      </c>
      <c r="K51" s="304" t="s">
        <v>60</v>
      </c>
      <c r="L51" s="268"/>
    </row>
    <row r="52" spans="1:12" ht="15" hidden="1" customHeight="1">
      <c r="A52" s="202">
        <v>44496</v>
      </c>
      <c r="B52" s="289">
        <f>表格1[[#This Row],[日期]]</f>
        <v>44496</v>
      </c>
      <c r="C52" s="290">
        <f>COUNTA(URS確認!E:E)-1-2</f>
        <v>558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0.532258064516129</v>
      </c>
      <c r="J52" s="291">
        <f>表格1[[#This Row],[累計完成]]/表格1[[#This Row],[合計數]]</f>
        <v>0.59498207885304655</v>
      </c>
      <c r="K52" s="304"/>
      <c r="L52" s="268"/>
    </row>
    <row r="53" spans="1:12" ht="15" hidden="1" customHeight="1">
      <c r="A53" s="202">
        <v>44497</v>
      </c>
      <c r="B53" s="289">
        <f>表格1[[#This Row],[日期]]</f>
        <v>44497</v>
      </c>
      <c r="C53" s="290">
        <f>COUNTA(URS確認!E:E)-1-2</f>
        <v>558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0.54480286738351258</v>
      </c>
      <c r="J53" s="291">
        <f>表格1[[#This Row],[累計完成]]/表格1[[#This Row],[合計數]]</f>
        <v>0.59498207885304655</v>
      </c>
      <c r="K53" s="304" t="s">
        <v>61</v>
      </c>
      <c r="L53" s="268"/>
    </row>
    <row r="54" spans="1:12" ht="15" customHeight="1">
      <c r="A54" s="48">
        <v>44498</v>
      </c>
      <c r="B54" s="305">
        <f>表格1[[#This Row],[日期]]</f>
        <v>44498</v>
      </c>
      <c r="C54" s="306">
        <f>COUNTA(URS確認!E:E)-1-2-9</f>
        <v>549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0.57194899817850642</v>
      </c>
      <c r="J54" s="307">
        <f>表格1[[#This Row],[累計完成]]/表格1[[#This Row],[合計數]]</f>
        <v>0.63387978142076506</v>
      </c>
      <c r="K54" s="304"/>
      <c r="L54" s="268"/>
    </row>
    <row r="55" spans="1:12" ht="15" hidden="1" customHeight="1">
      <c r="A55" s="264">
        <v>44501</v>
      </c>
      <c r="B55" s="289">
        <f>表格1[[#This Row],[日期]]</f>
        <v>44501</v>
      </c>
      <c r="C55" s="290">
        <f>COUNTA(URS確認!E:E)-1-2</f>
        <v>558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198</v>
      </c>
      <c r="G55" s="271">
        <f>E68-E54</f>
        <v>166</v>
      </c>
      <c r="H55" s="243" t="s">
        <v>62</v>
      </c>
      <c r="I55" s="291">
        <f>表格1[[#This Row],[累計預估]]/表格1[[#This Row],[合計數]]</f>
        <v>0.56272401433691754</v>
      </c>
      <c r="J55" s="291">
        <f>表格1[[#This Row],[累計完成]]/表格1[[#This Row],[合計數]]</f>
        <v>0.62365591397849462</v>
      </c>
      <c r="K55" s="304"/>
      <c r="L55" s="268"/>
    </row>
    <row r="56" spans="1:12" ht="15" hidden="1" customHeight="1">
      <c r="A56" s="264">
        <v>44502</v>
      </c>
      <c r="B56" s="289">
        <f>表格1[[#This Row],[日期]]</f>
        <v>44502</v>
      </c>
      <c r="C56" s="290">
        <f>COUNTA(URS確認!E:E)-1-1</f>
        <v>559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198</v>
      </c>
      <c r="G56" s="271">
        <f>E68-E55</f>
        <v>166</v>
      </c>
      <c r="H56" s="243" t="s">
        <v>62</v>
      </c>
      <c r="I56" s="291">
        <f>表格1[[#This Row],[累計預估]]/表格1[[#This Row],[合計數]]</f>
        <v>0.56529516994633278</v>
      </c>
      <c r="J56" s="291">
        <f>表格1[[#This Row],[累計完成]]/表格1[[#This Row],[合計數]]</f>
        <v>0.62254025044722716</v>
      </c>
      <c r="K56" s="304" t="s">
        <v>57</v>
      </c>
      <c r="L56" s="268"/>
    </row>
    <row r="57" spans="1:12" ht="15" hidden="1" customHeight="1">
      <c r="A57" s="264">
        <v>44503</v>
      </c>
      <c r="B57" s="289">
        <f>表格1[[#This Row],[日期]]</f>
        <v>44503</v>
      </c>
      <c r="C57" s="290">
        <f>COUNTA(URS確認!E:E)-1</f>
        <v>560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0.57321428571428568</v>
      </c>
      <c r="J57" s="291">
        <f>表格1[[#This Row],[累計完成]]/表格1[[#This Row],[合計數]]</f>
        <v>0.63749999999999996</v>
      </c>
      <c r="K57" s="304" t="s">
        <v>57</v>
      </c>
      <c r="L57" s="268"/>
    </row>
    <row r="58" spans="1:12" ht="15" hidden="1" customHeight="1">
      <c r="A58" s="264">
        <v>44504</v>
      </c>
      <c r="B58" s="289">
        <f>表格1[[#This Row],[日期]]</f>
        <v>44504</v>
      </c>
      <c r="C58" s="290">
        <f>COUNTA(URS確認!E:E)-1</f>
        <v>560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191</v>
      </c>
      <c r="G58" s="271">
        <f>E68-E57</f>
        <v>157</v>
      </c>
      <c r="I58" s="291">
        <f>表格1[[#This Row],[累計預估]]/表格1[[#This Row],[合計數]]</f>
        <v>0.58571428571428574</v>
      </c>
      <c r="J58" s="291">
        <f>表格1[[#This Row],[累計完成]]/表格1[[#This Row],[合計數]]</f>
        <v>0.64642857142857146</v>
      </c>
      <c r="K58" s="304"/>
      <c r="L58" s="268"/>
    </row>
    <row r="59" spans="1:12" ht="15" customHeight="1">
      <c r="A59" s="48">
        <v>44505</v>
      </c>
      <c r="B59" s="305">
        <f>表格1[[#This Row],[日期]]</f>
        <v>44505</v>
      </c>
      <c r="C59" s="306">
        <f>COUNTA(URS確認!E:E)-1-9</f>
        <v>551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0.60435571687840295</v>
      </c>
      <c r="J59" s="307">
        <f>表格1[[#This Row],[累計完成]]/表格1[[#This Row],[合計數]]</f>
        <v>0.66606170598911074</v>
      </c>
      <c r="K59" s="304"/>
      <c r="L59" s="268"/>
    </row>
    <row r="60" spans="1:12" ht="15" customHeight="1">
      <c r="A60" s="48">
        <v>44512</v>
      </c>
      <c r="B60" s="305">
        <f>表格1[[#This Row],[日期]]</f>
        <v>44512</v>
      </c>
      <c r="C60" s="306">
        <f>COUNTA(URS確認!E:E)-1-9</f>
        <v>551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0.60435571687840295</v>
      </c>
      <c r="J60" s="307">
        <f>表格1[[#This Row],[累計完成]]/表格1[[#This Row],[合計數]]</f>
        <v>0.66606170598911074</v>
      </c>
      <c r="K60" s="304"/>
      <c r="L60" s="268"/>
    </row>
    <row r="61" spans="1:12" ht="15" hidden="1" customHeight="1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>
      <c r="A62" s="264">
        <v>44516</v>
      </c>
      <c r="B62" s="289">
        <f>表格1[[#This Row],[日期]]</f>
        <v>44516</v>
      </c>
      <c r="C62" s="290">
        <f>COUNTA(URS確認!E:E)-1</f>
        <v>560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0.75</v>
      </c>
      <c r="J62" s="291">
        <f>表格1[[#This Row],[累計完成]]/表格1[[#This Row],[合計數]]</f>
        <v>0.65535714285714286</v>
      </c>
      <c r="K62" s="304"/>
      <c r="L62" s="268"/>
    </row>
    <row r="63" spans="1:12" ht="15" hidden="1" customHeight="1">
      <c r="A63" s="264">
        <v>44517</v>
      </c>
      <c r="B63" s="289">
        <f>表格1[[#This Row],[日期]]</f>
        <v>44517</v>
      </c>
      <c r="C63" s="290">
        <f>COUNTA(URS確認!E:E)-1</f>
        <v>560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0.77321428571428574</v>
      </c>
      <c r="J63" s="291">
        <f>表格1[[#This Row],[累計完成]]/表格1[[#This Row],[合計數]]</f>
        <v>0.8660714285714286</v>
      </c>
      <c r="K63" s="304"/>
      <c r="L63" s="268"/>
    </row>
    <row r="64" spans="1:12" ht="15" hidden="1" customHeight="1">
      <c r="A64" s="264">
        <v>44518</v>
      </c>
      <c r="B64" s="289">
        <f>表格1[[#This Row],[日期]]</f>
        <v>44518</v>
      </c>
      <c r="C64" s="290">
        <f>COUNTA(URS確認!E:E)-1</f>
        <v>560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0.84107142857142858</v>
      </c>
      <c r="J64" s="291">
        <f>表格1[[#This Row],[累計完成]]/表格1[[#This Row],[合計數]]</f>
        <v>0.88214285714285712</v>
      </c>
      <c r="K64" s="304"/>
      <c r="L64" s="268"/>
    </row>
    <row r="65" spans="1:12" ht="15" customHeight="1">
      <c r="A65" s="48">
        <v>44519</v>
      </c>
      <c r="B65" s="305">
        <f>表格1[[#This Row],[日期]]</f>
        <v>44519</v>
      </c>
      <c r="C65" s="306">
        <f>COUNTA(URS確認!E:E)-1-9</f>
        <v>551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0.89655172413793105</v>
      </c>
      <c r="J65" s="307">
        <f>表格1[[#This Row],[累計完成]]/表格1[[#This Row],[合計數]]</f>
        <v>0.89655172413793105</v>
      </c>
      <c r="K65" s="304"/>
      <c r="L65" s="268"/>
    </row>
    <row r="66" spans="1:12" ht="15" hidden="1" customHeight="1">
      <c r="A66" s="264">
        <v>44522</v>
      </c>
      <c r="B66" s="289">
        <f>表格1[[#This Row],[日期]]</f>
        <v>44522</v>
      </c>
      <c r="C66" s="290">
        <f>COUNTA(URS確認!E:E)-1</f>
        <v>560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18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0.88214285714285712</v>
      </c>
      <c r="J66" s="291">
        <f>表格1[[#This Row],[累計完成]]/表格1[[#This Row],[合計數]]</f>
        <v>0.88571428571428568</v>
      </c>
      <c r="K66" s="304"/>
      <c r="L66" s="268"/>
    </row>
    <row r="67" spans="1:12" ht="15" hidden="1" customHeight="1">
      <c r="A67" s="264">
        <v>44523</v>
      </c>
      <c r="B67" s="289">
        <f>表格1[[#This Row],[日期]]</f>
        <v>44523</v>
      </c>
      <c r="C67" s="290">
        <f>COUNTA(URS確認!E:E)-1</f>
        <v>560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0.88749999999999996</v>
      </c>
      <c r="J67" s="291">
        <f>表格1[[#This Row],[累計完成]]/表格1[[#This Row],[合計數]]</f>
        <v>0.88571428571428568</v>
      </c>
      <c r="K67" s="304"/>
      <c r="L67" s="268"/>
    </row>
    <row r="68" spans="1:12" ht="15" customHeight="1">
      <c r="A68" s="48">
        <v>44526</v>
      </c>
      <c r="B68" s="305">
        <f>表格1[[#This Row],[日期]]</f>
        <v>44526</v>
      </c>
      <c r="C68" s="306">
        <f>COUNTA(URS確認!E:E)-1-9</f>
        <v>551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0.92921960072595278</v>
      </c>
      <c r="J68" s="307">
        <f>表格1[[#This Row],[累計完成]]/表格1[[#This Row],[合計數]]</f>
        <v>0.93284936479128855</v>
      </c>
      <c r="K68" s="304"/>
      <c r="L68" s="268"/>
    </row>
    <row r="69" spans="1:12" ht="14.4">
      <c r="A69" s="264">
        <v>44529</v>
      </c>
      <c r="B69" s="289">
        <f>表格1[[#This Row],[日期]]</f>
        <v>44529</v>
      </c>
      <c r="C69" s="290">
        <f>COUNTA(URS確認!E:E)-1-9</f>
        <v>551</v>
      </c>
      <c r="D69" s="351">
        <f>COUNTIF(URS確認!N:N,"&lt;"&amp;A69+1)</f>
        <v>529</v>
      </c>
      <c r="E69" s="355">
        <f>COUNTIF(URS確認!O:O,"&lt;"&amp;A69+1)</f>
        <v>526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0.96007259528130673</v>
      </c>
      <c r="J69" s="353">
        <f>表格1[[#This Row],[累計完成]]/表格1[[#This Row],[合計數]]</f>
        <v>0.95462794918330307</v>
      </c>
      <c r="K69" s="354"/>
    </row>
    <row r="70" spans="1:12" ht="14.4">
      <c r="A70" s="264">
        <v>44530</v>
      </c>
      <c r="B70" s="289">
        <f>表格1[[#This Row],[日期]]</f>
        <v>44530</v>
      </c>
      <c r="C70" s="290">
        <f>COUNTA(URS確認!E:E)-1</f>
        <v>560</v>
      </c>
      <c r="D70" s="351">
        <f>COUNTIF(URS確認!N:N,"&lt;"&amp;A70+1)</f>
        <v>538</v>
      </c>
      <c r="E70" s="355">
        <f>COUNTIF(URS確認!O:O,"&lt;"&amp;A70+1)</f>
        <v>535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0.96071428571428574</v>
      </c>
      <c r="J70" s="353">
        <f>表格1[[#This Row],[累計完成]]/表格1[[#This Row],[合計數]]</f>
        <v>0.9553571428571429</v>
      </c>
      <c r="K70" s="354"/>
    </row>
    <row r="71" spans="1:12" ht="14.4">
      <c r="A71" s="264">
        <v>44531</v>
      </c>
      <c r="B71" s="289">
        <f>表格1[[#This Row],[日期]]</f>
        <v>44531</v>
      </c>
      <c r="C71" s="290">
        <f>COUNTA(URS確認!E:E)-1</f>
        <v>560</v>
      </c>
      <c r="D71" s="351">
        <f>COUNTIF(URS確認!N:N,"&lt;"&amp;A71+1)</f>
        <v>538</v>
      </c>
      <c r="E71" s="355">
        <f>COUNTIF(URS確認!O:O,"&lt;"&amp;A71+1)</f>
        <v>535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0.96071428571428574</v>
      </c>
      <c r="J71" s="353">
        <f>表格1[[#This Row],[累計完成]]/表格1[[#This Row],[合計數]]</f>
        <v>0.9553571428571429</v>
      </c>
      <c r="K71" s="354"/>
    </row>
    <row r="72" spans="1:12" ht="14.4">
      <c r="A72" s="264">
        <v>44532</v>
      </c>
      <c r="B72" s="289">
        <f>表格1[[#This Row],[日期]]</f>
        <v>44532</v>
      </c>
      <c r="C72" s="290">
        <f>COUNTA(URS確認!E:E)-1</f>
        <v>560</v>
      </c>
      <c r="D72" s="351">
        <f>COUNTIF(URS確認!N:N,"&lt;"&amp;A72+1)</f>
        <v>538</v>
      </c>
      <c r="E72" s="355">
        <f>COUNTIF(URS確認!O:O,"&lt;"&amp;A72+1)</f>
        <v>535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0.96071428571428574</v>
      </c>
      <c r="J72" s="353">
        <f>表格1[[#This Row],[累計完成]]/表格1[[#This Row],[合計數]]</f>
        <v>0.9553571428571429</v>
      </c>
      <c r="K72" s="354"/>
    </row>
    <row r="73" spans="1:12" ht="14.4">
      <c r="A73" s="48">
        <v>44533</v>
      </c>
      <c r="B73" s="305">
        <f>表格1[[#This Row],[日期]]</f>
        <v>44533</v>
      </c>
      <c r="C73" s="306">
        <f>COUNTA(URS確認!E:E)-1</f>
        <v>560</v>
      </c>
      <c r="D73" s="352">
        <f>COUNTIF(URS確認!N:N,"&lt;"&amp;A73+1)</f>
        <v>550</v>
      </c>
      <c r="E73" s="83">
        <f>COUNTIF(URS確認!O:O,"&lt;"&amp;A73+1)</f>
        <v>546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0.9821428571428571</v>
      </c>
      <c r="J73" s="307">
        <f>表格1[[#This Row],[累計完成]]/表格1[[#This Row],[合計數]]</f>
        <v>0.97499999999999998</v>
      </c>
      <c r="K73" s="354"/>
    </row>
    <row r="74" spans="1:12" ht="14.4">
      <c r="A74" s="264">
        <v>44540</v>
      </c>
      <c r="B74" s="289">
        <f>表格1[[#This Row],[日期]]</f>
        <v>44540</v>
      </c>
      <c r="C74" s="290">
        <f>COUNTA(URS確認!E:E)-1</f>
        <v>560</v>
      </c>
      <c r="D74" s="351">
        <f>COUNTIF(URS確認!N:N,"&lt;"&amp;A74+1)</f>
        <v>550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0.9821428571428571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5"/>
  <sheetViews>
    <sheetView topLeftCell="A25" zoomScale="90" zoomScaleNormal="90" workbookViewId="0">
      <selection activeCell="D38" sqref="D38"/>
    </sheetView>
  </sheetViews>
  <sheetFormatPr defaultColWidth="8.75" defaultRowHeight="15"/>
  <cols>
    <col min="1" max="1" width="17.75" style="153" bestFit="1" customWidth="1"/>
    <col min="2" max="3" width="5.75" style="153" customWidth="1"/>
    <col min="4" max="8" width="5.75" style="402" customWidth="1"/>
    <col min="9" max="17" width="5.75" style="153" customWidth="1"/>
    <col min="18" max="24" width="11.875" style="153" bestFit="1" customWidth="1"/>
    <col min="25" max="32" width="10.75" style="153" bestFit="1" customWidth="1"/>
    <col min="33" max="33" width="7.75" style="153" bestFit="1" customWidth="1"/>
    <col min="34" max="34" width="6.25" style="153" bestFit="1" customWidth="1"/>
    <col min="35" max="87" width="7.25" style="153" bestFit="1" customWidth="1"/>
    <col min="88" max="88" width="7.875" style="153" bestFit="1" customWidth="1"/>
    <col min="89" max="89" width="7.75" style="153" bestFit="1" customWidth="1"/>
    <col min="90" max="152" width="7.25" style="153" bestFit="1" customWidth="1"/>
    <col min="153" max="153" width="7.875" style="153" bestFit="1" customWidth="1"/>
    <col min="154" max="154" width="7.75" style="153" bestFit="1" customWidth="1"/>
    <col min="155" max="194" width="7.25" style="153" bestFit="1" customWidth="1"/>
    <col min="195" max="195" width="7.875" style="153" bestFit="1" customWidth="1"/>
    <col min="196" max="293" width="7.25" style="153" bestFit="1" customWidth="1"/>
    <col min="294" max="294" width="7.875" style="153" bestFit="1" customWidth="1"/>
    <col min="295" max="336" width="7.25" style="153" bestFit="1" customWidth="1"/>
    <col min="337" max="338" width="7.75" style="153" bestFit="1" customWidth="1"/>
    <col min="339" max="349" width="7.25" style="153" bestFit="1" customWidth="1"/>
    <col min="350" max="350" width="7.875" style="153" bestFit="1" customWidth="1"/>
    <col min="351" max="352" width="7.75" style="153" bestFit="1" customWidth="1"/>
    <col min="353" max="353" width="7.875" style="153" bestFit="1" customWidth="1"/>
    <col min="354" max="398" width="7.25" style="153" bestFit="1" customWidth="1"/>
    <col min="399" max="399" width="7.875" style="153" bestFit="1" customWidth="1"/>
    <col min="400" max="547" width="7.25" style="153" bestFit="1" customWidth="1"/>
    <col min="548" max="560" width="7.75" style="153" bestFit="1" customWidth="1"/>
    <col min="561" max="561" width="6.25" style="153" bestFit="1" customWidth="1"/>
    <col min="562" max="16384" width="8.75" style="153"/>
  </cols>
  <sheetData>
    <row r="3" spans="1:13">
      <c r="B3" s="611" t="s">
        <v>3144</v>
      </c>
      <c r="I3" s="402"/>
      <c r="J3" s="402"/>
      <c r="K3" s="402"/>
      <c r="L3" s="402"/>
      <c r="M3" s="402"/>
    </row>
    <row r="4" spans="1:13">
      <c r="B4" s="609" t="s">
        <v>3135</v>
      </c>
      <c r="C4" s="609"/>
      <c r="D4" s="610" t="s">
        <v>3136</v>
      </c>
      <c r="E4" s="610"/>
      <c r="F4" s="610" t="s">
        <v>3137</v>
      </c>
      <c r="G4" s="610"/>
      <c r="H4" s="610" t="s">
        <v>3138</v>
      </c>
      <c r="I4" s="610"/>
      <c r="J4" s="610" t="s">
        <v>3139</v>
      </c>
      <c r="K4" s="610"/>
      <c r="L4" s="377" t="s">
        <v>3140</v>
      </c>
      <c r="M4" s="377" t="s">
        <v>3142</v>
      </c>
    </row>
    <row r="5" spans="1:13">
      <c r="A5" s="608" t="s">
        <v>21</v>
      </c>
      <c r="B5" s="153" t="s">
        <v>3141</v>
      </c>
      <c r="C5" s="153" t="s">
        <v>3143</v>
      </c>
      <c r="D5" s="402" t="s">
        <v>3141</v>
      </c>
      <c r="E5" s="402" t="s">
        <v>3143</v>
      </c>
      <c r="F5" s="402" t="s">
        <v>3141</v>
      </c>
      <c r="G5" s="402" t="s">
        <v>3143</v>
      </c>
      <c r="H5" s="402" t="s">
        <v>3141</v>
      </c>
      <c r="I5" s="153" t="s">
        <v>3143</v>
      </c>
      <c r="J5" s="153" t="s">
        <v>3141</v>
      </c>
      <c r="K5" s="153" t="s">
        <v>3143</v>
      </c>
      <c r="L5" s="377"/>
      <c r="M5" s="377"/>
    </row>
    <row r="6" spans="1:13">
      <c r="A6" s="377" t="s">
        <v>65</v>
      </c>
      <c r="B6" s="382"/>
      <c r="C6" s="382"/>
      <c r="D6" s="406"/>
      <c r="E6" s="406"/>
      <c r="F6" s="406"/>
      <c r="G6" s="406"/>
      <c r="H6" s="406">
        <v>15</v>
      </c>
      <c r="I6" s="382">
        <v>5</v>
      </c>
      <c r="J6" s="382"/>
      <c r="K6" s="382"/>
      <c r="L6" s="382">
        <v>15</v>
      </c>
      <c r="M6" s="382">
        <v>5</v>
      </c>
    </row>
    <row r="7" spans="1:13">
      <c r="A7" s="377" t="s">
        <v>66</v>
      </c>
      <c r="B7" s="382">
        <v>44</v>
      </c>
      <c r="C7" s="382">
        <v>44</v>
      </c>
      <c r="D7" s="406">
        <v>32</v>
      </c>
      <c r="E7" s="406">
        <v>32</v>
      </c>
      <c r="F7" s="406">
        <v>3</v>
      </c>
      <c r="G7" s="406">
        <v>3</v>
      </c>
      <c r="H7" s="406"/>
      <c r="I7" s="382"/>
      <c r="J7" s="382"/>
      <c r="K7" s="382"/>
      <c r="L7" s="382">
        <v>79</v>
      </c>
      <c r="M7" s="382">
        <v>79</v>
      </c>
    </row>
    <row r="8" spans="1:13">
      <c r="A8" s="377" t="s">
        <v>67</v>
      </c>
      <c r="B8" s="382"/>
      <c r="C8" s="382"/>
      <c r="D8" s="406"/>
      <c r="E8" s="406"/>
      <c r="F8" s="406">
        <v>14</v>
      </c>
      <c r="G8" s="406">
        <v>14</v>
      </c>
      <c r="H8" s="406">
        <v>24</v>
      </c>
      <c r="I8" s="382"/>
      <c r="J8" s="382"/>
      <c r="K8" s="382"/>
      <c r="L8" s="382">
        <v>38</v>
      </c>
      <c r="M8" s="382">
        <v>14</v>
      </c>
    </row>
    <row r="9" spans="1:13">
      <c r="A9" s="377" t="s">
        <v>68</v>
      </c>
      <c r="B9" s="382"/>
      <c r="C9" s="382"/>
      <c r="D9" s="406"/>
      <c r="E9" s="406"/>
      <c r="F9" s="406">
        <v>20</v>
      </c>
      <c r="G9" s="406">
        <v>20</v>
      </c>
      <c r="H9" s="406">
        <v>46</v>
      </c>
      <c r="I9" s="382">
        <v>33</v>
      </c>
      <c r="J9" s="382">
        <v>10</v>
      </c>
      <c r="K9" s="382">
        <v>7</v>
      </c>
      <c r="L9" s="382">
        <v>76</v>
      </c>
      <c r="M9" s="382">
        <v>60</v>
      </c>
    </row>
    <row r="10" spans="1:13">
      <c r="A10" s="377" t="s">
        <v>69</v>
      </c>
      <c r="B10" s="382"/>
      <c r="C10" s="382"/>
      <c r="D10" s="406">
        <v>26</v>
      </c>
      <c r="E10" s="406">
        <v>26</v>
      </c>
      <c r="F10" s="406">
        <v>27</v>
      </c>
      <c r="G10" s="406">
        <v>26</v>
      </c>
      <c r="H10" s="406">
        <v>19</v>
      </c>
      <c r="I10" s="382">
        <v>13</v>
      </c>
      <c r="J10" s="382">
        <v>15</v>
      </c>
      <c r="K10" s="382"/>
      <c r="L10" s="382">
        <v>87</v>
      </c>
      <c r="M10" s="382">
        <v>65</v>
      </c>
    </row>
    <row r="11" spans="1:13">
      <c r="A11" s="377" t="s">
        <v>70</v>
      </c>
      <c r="B11" s="382"/>
      <c r="C11" s="382"/>
      <c r="D11" s="406">
        <v>50</v>
      </c>
      <c r="E11" s="406">
        <v>50</v>
      </c>
      <c r="F11" s="406">
        <v>39</v>
      </c>
      <c r="G11" s="406">
        <v>39</v>
      </c>
      <c r="H11" s="406">
        <v>16</v>
      </c>
      <c r="I11" s="382">
        <v>1</v>
      </c>
      <c r="J11" s="382"/>
      <c r="K11" s="382"/>
      <c r="L11" s="382">
        <v>105</v>
      </c>
      <c r="M11" s="382">
        <v>90</v>
      </c>
    </row>
    <row r="12" spans="1:13">
      <c r="A12" s="377" t="s">
        <v>71</v>
      </c>
      <c r="B12" s="382"/>
      <c r="C12" s="382"/>
      <c r="D12" s="406"/>
      <c r="E12" s="406"/>
      <c r="F12" s="406">
        <v>1</v>
      </c>
      <c r="G12" s="406">
        <v>1</v>
      </c>
      <c r="H12" s="406"/>
      <c r="I12" s="382"/>
      <c r="J12" s="382">
        <v>10</v>
      </c>
      <c r="K12" s="382">
        <v>6</v>
      </c>
      <c r="L12" s="382">
        <v>11</v>
      </c>
      <c r="M12" s="382">
        <v>7</v>
      </c>
    </row>
    <row r="13" spans="1:13">
      <c r="A13" s="377" t="s">
        <v>72</v>
      </c>
      <c r="B13" s="382"/>
      <c r="C13" s="382"/>
      <c r="D13" s="406"/>
      <c r="E13" s="406"/>
      <c r="F13" s="406">
        <v>78</v>
      </c>
      <c r="G13" s="406">
        <v>39</v>
      </c>
      <c r="H13" s="406">
        <v>18</v>
      </c>
      <c r="I13" s="382">
        <v>12</v>
      </c>
      <c r="J13" s="382">
        <v>40</v>
      </c>
      <c r="K13" s="382">
        <v>1</v>
      </c>
      <c r="L13" s="382">
        <v>136</v>
      </c>
      <c r="M13" s="382">
        <v>52</v>
      </c>
    </row>
    <row r="14" spans="1:13">
      <c r="A14" s="377" t="s">
        <v>73</v>
      </c>
      <c r="B14" s="382"/>
      <c r="C14" s="382"/>
      <c r="D14" s="406"/>
      <c r="E14" s="406"/>
      <c r="F14" s="406"/>
      <c r="G14" s="406"/>
      <c r="H14" s="406">
        <v>1</v>
      </c>
      <c r="I14" s="382">
        <v>1</v>
      </c>
      <c r="J14" s="382"/>
      <c r="K14" s="382"/>
      <c r="L14" s="382">
        <v>1</v>
      </c>
      <c r="M14" s="382">
        <v>1</v>
      </c>
    </row>
    <row r="15" spans="1:13">
      <c r="A15" s="377" t="s">
        <v>2524</v>
      </c>
      <c r="B15" s="382"/>
      <c r="C15" s="382"/>
      <c r="D15" s="406"/>
      <c r="E15" s="406"/>
      <c r="F15" s="406"/>
      <c r="G15" s="406"/>
      <c r="H15" s="406">
        <v>12</v>
      </c>
      <c r="I15" s="382"/>
      <c r="J15" s="382"/>
      <c r="K15" s="382"/>
      <c r="L15" s="382">
        <v>12</v>
      </c>
      <c r="M15" s="382"/>
    </row>
    <row r="16" spans="1:13">
      <c r="A16" s="377" t="s">
        <v>45</v>
      </c>
      <c r="B16" s="382">
        <v>44</v>
      </c>
      <c r="C16" s="382">
        <v>44</v>
      </c>
      <c r="D16" s="406">
        <v>108</v>
      </c>
      <c r="E16" s="406">
        <v>108</v>
      </c>
      <c r="F16" s="406">
        <v>182</v>
      </c>
      <c r="G16" s="406">
        <v>142</v>
      </c>
      <c r="H16" s="406">
        <v>151</v>
      </c>
      <c r="I16" s="382">
        <v>65</v>
      </c>
      <c r="J16" s="382">
        <v>75</v>
      </c>
      <c r="K16" s="382">
        <v>14</v>
      </c>
      <c r="L16" s="382">
        <v>560</v>
      </c>
      <c r="M16" s="382">
        <v>373</v>
      </c>
    </row>
    <row r="31" spans="2:11">
      <c r="B31" s="611" t="s">
        <v>3152</v>
      </c>
      <c r="I31" s="402"/>
      <c r="J31" s="402"/>
      <c r="K31" s="402"/>
    </row>
    <row r="32" spans="2:11">
      <c r="B32" s="153" t="s">
        <v>3135</v>
      </c>
      <c r="D32" s="402" t="s">
        <v>3138</v>
      </c>
      <c r="F32" s="402" t="s">
        <v>3139</v>
      </c>
      <c r="H32" s="402" t="s">
        <v>3151</v>
      </c>
      <c r="I32" s="402"/>
      <c r="J32" s="153" t="s">
        <v>2171</v>
      </c>
      <c r="K32" s="153" t="s">
        <v>2172</v>
      </c>
    </row>
    <row r="33" spans="1:11">
      <c r="A33" s="608" t="s">
        <v>21</v>
      </c>
      <c r="B33" s="153" t="s">
        <v>2173</v>
      </c>
      <c r="C33" s="153" t="s">
        <v>2174</v>
      </c>
      <c r="D33" s="402" t="s">
        <v>2173</v>
      </c>
      <c r="E33" s="402" t="s">
        <v>2174</v>
      </c>
      <c r="F33" s="402" t="s">
        <v>2173</v>
      </c>
      <c r="G33" s="402" t="s">
        <v>2174</v>
      </c>
      <c r="H33" s="402" t="s">
        <v>2173</v>
      </c>
      <c r="I33" s="153" t="s">
        <v>2174</v>
      </c>
    </row>
    <row r="34" spans="1:11">
      <c r="A34" s="377" t="s">
        <v>65</v>
      </c>
      <c r="B34" s="382">
        <v>15</v>
      </c>
      <c r="C34" s="382">
        <v>15</v>
      </c>
      <c r="D34" s="406"/>
      <c r="E34" s="406"/>
      <c r="F34" s="406"/>
      <c r="G34" s="406"/>
      <c r="H34" s="406"/>
      <c r="I34" s="382"/>
      <c r="J34" s="382">
        <v>15</v>
      </c>
      <c r="K34" s="382">
        <v>15</v>
      </c>
    </row>
    <row r="35" spans="1:11">
      <c r="A35" s="377" t="s">
        <v>66</v>
      </c>
      <c r="B35" s="382">
        <v>72</v>
      </c>
      <c r="C35" s="382">
        <v>72</v>
      </c>
      <c r="D35" s="406">
        <v>7</v>
      </c>
      <c r="E35" s="406"/>
      <c r="F35" s="406"/>
      <c r="G35" s="406"/>
      <c r="H35" s="406"/>
      <c r="I35" s="382"/>
      <c r="J35" s="382">
        <v>79</v>
      </c>
      <c r="K35" s="382">
        <v>72</v>
      </c>
    </row>
    <row r="36" spans="1:11">
      <c r="A36" s="377" t="s">
        <v>67</v>
      </c>
      <c r="B36" s="382">
        <v>33</v>
      </c>
      <c r="C36" s="382">
        <v>33</v>
      </c>
      <c r="D36" s="406"/>
      <c r="E36" s="406"/>
      <c r="F36" s="406">
        <v>5</v>
      </c>
      <c r="G36" s="406"/>
      <c r="H36" s="406"/>
      <c r="I36" s="382"/>
      <c r="J36" s="382">
        <v>38</v>
      </c>
      <c r="K36" s="382">
        <v>33</v>
      </c>
    </row>
    <row r="37" spans="1:11">
      <c r="A37" s="377" t="s">
        <v>68</v>
      </c>
      <c r="B37" s="382">
        <v>75</v>
      </c>
      <c r="C37" s="382">
        <v>75</v>
      </c>
      <c r="D37" s="406">
        <v>1</v>
      </c>
      <c r="E37" s="406"/>
      <c r="F37" s="406"/>
      <c r="G37" s="406"/>
      <c r="H37" s="406"/>
      <c r="I37" s="382"/>
      <c r="J37" s="382">
        <v>76</v>
      </c>
      <c r="K37" s="382">
        <v>75</v>
      </c>
    </row>
    <row r="38" spans="1:11">
      <c r="A38" s="377" t="s">
        <v>69</v>
      </c>
      <c r="B38" s="382">
        <v>20</v>
      </c>
      <c r="C38" s="382">
        <v>20</v>
      </c>
      <c r="D38" s="406"/>
      <c r="E38" s="406"/>
      <c r="F38" s="406">
        <v>48</v>
      </c>
      <c r="G38" s="406"/>
      <c r="H38" s="406">
        <v>19</v>
      </c>
      <c r="I38" s="382"/>
      <c r="J38" s="382">
        <v>87</v>
      </c>
      <c r="K38" s="382">
        <v>20</v>
      </c>
    </row>
    <row r="39" spans="1:11">
      <c r="A39" s="377" t="s">
        <v>70</v>
      </c>
      <c r="B39" s="382">
        <v>98</v>
      </c>
      <c r="C39" s="382">
        <v>98</v>
      </c>
      <c r="D39" s="406"/>
      <c r="E39" s="406"/>
      <c r="F39" s="406">
        <v>7</v>
      </c>
      <c r="G39" s="406"/>
      <c r="H39" s="406"/>
      <c r="I39" s="382"/>
      <c r="J39" s="382">
        <v>105</v>
      </c>
      <c r="K39" s="382">
        <v>98</v>
      </c>
    </row>
    <row r="40" spans="1:11">
      <c r="A40" s="377" t="s">
        <v>71</v>
      </c>
      <c r="B40" s="382"/>
      <c r="C40" s="382"/>
      <c r="D40" s="406"/>
      <c r="E40" s="406"/>
      <c r="F40" s="406">
        <v>1</v>
      </c>
      <c r="G40" s="406"/>
      <c r="H40" s="406">
        <v>10</v>
      </c>
      <c r="I40" s="382"/>
      <c r="J40" s="382">
        <v>11</v>
      </c>
      <c r="K40" s="382"/>
    </row>
    <row r="41" spans="1:11">
      <c r="A41" s="377" t="s">
        <v>72</v>
      </c>
      <c r="B41" s="382">
        <v>6</v>
      </c>
      <c r="C41" s="382">
        <v>6</v>
      </c>
      <c r="D41" s="406">
        <v>78</v>
      </c>
      <c r="E41" s="406"/>
      <c r="F41" s="406">
        <v>13</v>
      </c>
      <c r="G41" s="406"/>
      <c r="H41" s="406">
        <v>39</v>
      </c>
      <c r="I41" s="382"/>
      <c r="J41" s="382">
        <v>136</v>
      </c>
      <c r="K41" s="382">
        <v>6</v>
      </c>
    </row>
    <row r="42" spans="1:11">
      <c r="A42" s="377" t="s">
        <v>73</v>
      </c>
      <c r="B42" s="382">
        <v>1</v>
      </c>
      <c r="C42" s="382">
        <v>1</v>
      </c>
      <c r="D42" s="406"/>
      <c r="E42" s="406"/>
      <c r="F42" s="406"/>
      <c r="G42" s="406"/>
      <c r="H42" s="406"/>
      <c r="I42" s="382"/>
      <c r="J42" s="382">
        <v>1</v>
      </c>
      <c r="K42" s="382">
        <v>1</v>
      </c>
    </row>
    <row r="43" spans="1:11">
      <c r="A43" s="377" t="s">
        <v>2524</v>
      </c>
      <c r="B43" s="382">
        <v>6</v>
      </c>
      <c r="C43" s="382">
        <v>6</v>
      </c>
      <c r="D43" s="406"/>
      <c r="E43" s="406"/>
      <c r="F43" s="406">
        <v>6</v>
      </c>
      <c r="G43" s="406"/>
      <c r="H43" s="406"/>
      <c r="I43" s="382"/>
      <c r="J43" s="382">
        <v>12</v>
      </c>
      <c r="K43" s="382">
        <v>6</v>
      </c>
    </row>
    <row r="44" spans="1:11">
      <c r="A44" s="377" t="s">
        <v>45</v>
      </c>
      <c r="B44" s="382">
        <v>326</v>
      </c>
      <c r="C44" s="382">
        <v>326</v>
      </c>
      <c r="D44" s="406">
        <v>86</v>
      </c>
      <c r="E44" s="406"/>
      <c r="F44" s="406">
        <v>80</v>
      </c>
      <c r="G44" s="406"/>
      <c r="H44" s="406">
        <v>68</v>
      </c>
      <c r="I44" s="382"/>
      <c r="J44" s="382">
        <v>560</v>
      </c>
      <c r="K44" s="382">
        <v>326</v>
      </c>
    </row>
    <row r="45" spans="1:11">
      <c r="A45"/>
      <c r="B45"/>
      <c r="C45"/>
      <c r="D45"/>
      <c r="E45"/>
      <c r="F45"/>
      <c r="G45"/>
      <c r="H45"/>
      <c r="I45"/>
      <c r="J45"/>
      <c r="K45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F36"/>
  <sheetViews>
    <sheetView topLeftCell="H1" workbookViewId="0">
      <selection activeCell="W22" sqref="W22"/>
    </sheetView>
  </sheetViews>
  <sheetFormatPr defaultRowHeight="15"/>
  <cols>
    <col min="1" max="1" width="18.375" customWidth="1"/>
    <col min="2" max="13" width="5.75" customWidth="1"/>
    <col min="14" max="14" width="5.75" style="597" customWidth="1"/>
    <col min="21" max="21" width="18" style="153" customWidth="1"/>
    <col min="22" max="31" width="5.75" style="153" customWidth="1"/>
    <col min="32" max="32" width="5.75" customWidth="1"/>
  </cols>
  <sheetData>
    <row r="3" spans="1:32">
      <c r="A3" s="153"/>
      <c r="B3" s="402" t="str">
        <f>IF(統計tmp!B3=0,"",統計tmp!B3)</f>
        <v>FT規劃與進度</v>
      </c>
      <c r="C3" s="153" t="str">
        <f>IF(統計tmp!C3=0,"",統計tmp!C3)</f>
        <v/>
      </c>
      <c r="D3" s="153" t="str">
        <f>IF(統計tmp!D3=0,"",統計tmp!D3)</f>
        <v/>
      </c>
      <c r="E3" s="153" t="str">
        <f>IF(統計tmp!E3=0,"",統計tmp!E3)</f>
        <v/>
      </c>
      <c r="F3" s="153" t="str">
        <f>IF(統計tmp!F3=0,"",統計tmp!F3)</f>
        <v/>
      </c>
      <c r="G3" s="153" t="str">
        <f>IF(統計tmp!G3=0,"",統計tmp!G3)</f>
        <v/>
      </c>
      <c r="H3" s="153" t="str">
        <f>IF(統計tmp!H3=0,"",統計tmp!H3)</f>
        <v/>
      </c>
      <c r="I3" s="153" t="str">
        <f>IF(統計tmp!I3=0,"",統計tmp!I3)</f>
        <v/>
      </c>
      <c r="J3" s="153" t="str">
        <f>IF(統計tmp!J3=0,"",統計tmp!J3)</f>
        <v/>
      </c>
      <c r="K3" s="153" t="str">
        <f>IF(統計tmp!K3=0,"",統計tmp!K3)</f>
        <v/>
      </c>
      <c r="L3" s="153" t="str">
        <f>IF(統計tmp!L3=0,"",統計tmp!L3)</f>
        <v/>
      </c>
      <c r="M3" s="153" t="str">
        <f>IF(統計tmp!M3=0,"",統計tmp!M3)</f>
        <v/>
      </c>
      <c r="V3" s="153" t="str">
        <f>統計tmp!B31</f>
        <v>SIT規劃與進程</v>
      </c>
    </row>
    <row r="4" spans="1:32">
      <c r="A4" s="620" t="str">
        <f>IF(統計tmp!A4=0,"",統計tmp!A4)</f>
        <v/>
      </c>
      <c r="B4" s="620">
        <v>2021</v>
      </c>
      <c r="C4" s="620" t="str">
        <f>IF(統計tmp!C4=0,"",統計tmp!C4)</f>
        <v/>
      </c>
      <c r="D4" s="621" t="str">
        <f>IF(統計tmp!D4=0,"",統計tmp!D4)</f>
        <v>2022/1/2 - 2022/1/8</v>
      </c>
      <c r="E4" s="621" t="str">
        <f>IF(統計tmp!E4=0,"",統計tmp!E4)</f>
        <v/>
      </c>
      <c r="F4" s="621" t="str">
        <f>IF(統計tmp!F4=0,"",統計tmp!F4)</f>
        <v>2022/1/9 - 2022/1/15</v>
      </c>
      <c r="G4" s="621" t="str">
        <f>IF(統計tmp!G4=0,"",統計tmp!G4)</f>
        <v/>
      </c>
      <c r="H4" s="621" t="str">
        <f>IF(統計tmp!H4=0,"",統計tmp!H4)</f>
        <v>2022/1/16 - 2022/1/22</v>
      </c>
      <c r="I4" s="621" t="str">
        <f>IF(統計tmp!I4=0,"",統計tmp!I4)</f>
        <v/>
      </c>
      <c r="J4" s="621" t="str">
        <f>IF(統計tmp!J4=0,"",統計tmp!J4)</f>
        <v>2022/1/23 - 2022/1/29</v>
      </c>
      <c r="K4" s="621" t="str">
        <f>IF(統計tmp!K4=0,"",統計tmp!K4)</f>
        <v/>
      </c>
      <c r="L4" s="622" t="s">
        <v>2309</v>
      </c>
      <c r="M4" s="622"/>
      <c r="N4" s="622"/>
      <c r="U4" s="365" t="s">
        <v>3154</v>
      </c>
      <c r="V4" s="365">
        <v>2021</v>
      </c>
      <c r="W4" s="619"/>
      <c r="X4" s="628">
        <v>44583</v>
      </c>
      <c r="Y4" s="619"/>
      <c r="Z4" s="624">
        <v>44590</v>
      </c>
      <c r="AA4" s="619"/>
      <c r="AB4" s="624">
        <v>44604</v>
      </c>
      <c r="AC4" s="619"/>
      <c r="AD4" s="625" t="s">
        <v>3153</v>
      </c>
      <c r="AE4" s="625"/>
      <c r="AF4" s="626"/>
    </row>
    <row r="5" spans="1:32">
      <c r="A5" s="620" t="str">
        <f>IF(統計tmp!A5=0,"",統計tmp!A5)</f>
        <v>業務大類</v>
      </c>
      <c r="B5" s="620" t="s">
        <v>3148</v>
      </c>
      <c r="C5" s="620" t="s">
        <v>3149</v>
      </c>
      <c r="D5" s="620" t="s">
        <v>2173</v>
      </c>
      <c r="E5" s="620" t="s">
        <v>2174</v>
      </c>
      <c r="F5" s="620" t="s">
        <v>2173</v>
      </c>
      <c r="G5" s="620" t="s">
        <v>2174</v>
      </c>
      <c r="H5" s="620" t="s">
        <v>2173</v>
      </c>
      <c r="I5" s="620" t="s">
        <v>2174</v>
      </c>
      <c r="J5" s="620" t="s">
        <v>2173</v>
      </c>
      <c r="K5" s="620" t="s">
        <v>2174</v>
      </c>
      <c r="L5" s="622" t="s">
        <v>3146</v>
      </c>
      <c r="M5" s="622" t="s">
        <v>3147</v>
      </c>
      <c r="N5" s="623" t="s">
        <v>3145</v>
      </c>
      <c r="U5" s="365" t="str">
        <f>統計tmp!A33</f>
        <v>業務大類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627" t="s">
        <v>2173</v>
      </c>
      <c r="AE5" s="627" t="s">
        <v>2174</v>
      </c>
      <c r="AF5" s="627" t="s">
        <v>3145</v>
      </c>
    </row>
    <row r="6" spans="1:32">
      <c r="A6" s="153" t="str">
        <f>IF(統計tmp!A6=0,"",統計tmp!A6)</f>
        <v>1.顧客管理作業</v>
      </c>
      <c r="B6" s="153">
        <f>統計tmp!B6</f>
        <v>0</v>
      </c>
      <c r="C6" s="153">
        <f>統計tmp!C6</f>
        <v>0</v>
      </c>
      <c r="D6" s="153">
        <f>統計tmp!D6</f>
        <v>0</v>
      </c>
      <c r="E6" s="153">
        <f>統計tmp!E6</f>
        <v>0</v>
      </c>
      <c r="F6" s="153">
        <f>統計tmp!F6</f>
        <v>0</v>
      </c>
      <c r="G6" s="153">
        <f>統計tmp!G6</f>
        <v>0</v>
      </c>
      <c r="H6" s="153">
        <f>統計tmp!H6</f>
        <v>15</v>
      </c>
      <c r="I6" s="153">
        <f>統計tmp!I6</f>
        <v>5</v>
      </c>
      <c r="J6" s="153">
        <f>統計tmp!J6</f>
        <v>0</v>
      </c>
      <c r="K6" s="153">
        <f>統計tmp!K6</f>
        <v>0</v>
      </c>
      <c r="L6" s="617">
        <f>統計tmp!L6</f>
        <v>15</v>
      </c>
      <c r="M6" s="617">
        <f>統計tmp!M6</f>
        <v>5</v>
      </c>
      <c r="N6" s="618">
        <f>M6/L6</f>
        <v>0.33333333333333331</v>
      </c>
      <c r="U6" s="153" t="str">
        <f>統計tmp!A34</f>
        <v>1.顧客管理作業</v>
      </c>
      <c r="V6" s="153">
        <f>統計tmp!B34</f>
        <v>15</v>
      </c>
      <c r="W6" s="153">
        <f>統計tmp!C34</f>
        <v>15</v>
      </c>
      <c r="X6" s="153">
        <f>統計tmp!D34</f>
        <v>0</v>
      </c>
      <c r="Y6" s="153">
        <f>統計tmp!E34</f>
        <v>0</v>
      </c>
      <c r="Z6" s="153">
        <f>統計tmp!F34</f>
        <v>0</v>
      </c>
      <c r="AA6" s="153">
        <f>統計tmp!G34</f>
        <v>0</v>
      </c>
      <c r="AB6" s="153">
        <f>統計tmp!H34</f>
        <v>0</v>
      </c>
      <c r="AC6" s="153">
        <f>統計tmp!I34</f>
        <v>0</v>
      </c>
      <c r="AD6" s="617">
        <f>統計tmp!J34</f>
        <v>15</v>
      </c>
      <c r="AE6" s="617">
        <f>統計tmp!K34</f>
        <v>15</v>
      </c>
      <c r="AF6" s="618">
        <f>AE6/AD6</f>
        <v>1</v>
      </c>
    </row>
    <row r="7" spans="1:32">
      <c r="A7" s="153" t="str">
        <f>IF(統計tmp!A7=0,"",統計tmp!A7)</f>
        <v>2.業務作業</v>
      </c>
      <c r="B7" s="153">
        <f>統計tmp!B7</f>
        <v>44</v>
      </c>
      <c r="C7" s="153">
        <f>統計tmp!C7</f>
        <v>44</v>
      </c>
      <c r="D7" s="153">
        <f>統計tmp!D7</f>
        <v>32</v>
      </c>
      <c r="E7" s="153">
        <f>統計tmp!E7</f>
        <v>32</v>
      </c>
      <c r="F7" s="153">
        <f>統計tmp!F7</f>
        <v>3</v>
      </c>
      <c r="G7" s="153">
        <f>統計tmp!G7</f>
        <v>3</v>
      </c>
      <c r="H7" s="153">
        <f>統計tmp!H7</f>
        <v>0</v>
      </c>
      <c r="I7" s="153">
        <f>統計tmp!I7</f>
        <v>0</v>
      </c>
      <c r="J7" s="153">
        <f>統計tmp!J7</f>
        <v>0</v>
      </c>
      <c r="K7" s="153">
        <f>統計tmp!K7</f>
        <v>0</v>
      </c>
      <c r="L7" s="617">
        <f>統計tmp!L7</f>
        <v>79</v>
      </c>
      <c r="M7" s="617">
        <f>統計tmp!M7</f>
        <v>79</v>
      </c>
      <c r="N7" s="618">
        <f t="shared" ref="N7:N16" si="0">M7/L7</f>
        <v>1</v>
      </c>
      <c r="U7" s="153" t="str">
        <f>統計tmp!A35</f>
        <v>2.業務作業</v>
      </c>
      <c r="V7" s="153">
        <f>統計tmp!B35</f>
        <v>72</v>
      </c>
      <c r="W7" s="153">
        <f>統計tmp!C35</f>
        <v>72</v>
      </c>
      <c r="X7" s="153">
        <f>統計tmp!D35</f>
        <v>7</v>
      </c>
      <c r="Y7" s="153">
        <f>統計tmp!E35</f>
        <v>0</v>
      </c>
      <c r="Z7" s="153">
        <f>統計tmp!F35</f>
        <v>0</v>
      </c>
      <c r="AA7" s="153">
        <f>統計tmp!G35</f>
        <v>0</v>
      </c>
      <c r="AB7" s="153">
        <f>統計tmp!H35</f>
        <v>0</v>
      </c>
      <c r="AC7" s="153">
        <f>統計tmp!I35</f>
        <v>0</v>
      </c>
      <c r="AD7" s="617">
        <f>統計tmp!J35</f>
        <v>79</v>
      </c>
      <c r="AE7" s="617">
        <f>統計tmp!K35</f>
        <v>72</v>
      </c>
      <c r="AF7" s="618">
        <f t="shared" ref="AF7:AF16" si="1">AE7/AD7</f>
        <v>0.91139240506329111</v>
      </c>
    </row>
    <row r="8" spans="1:32">
      <c r="A8" s="153" t="str">
        <f>IF(統計tmp!A8=0,"",統計tmp!A8)</f>
        <v>3.帳務作業</v>
      </c>
      <c r="B8" s="153">
        <f>統計tmp!B8</f>
        <v>0</v>
      </c>
      <c r="C8" s="153">
        <f>統計tmp!C8</f>
        <v>0</v>
      </c>
      <c r="D8" s="153">
        <f>統計tmp!D8</f>
        <v>0</v>
      </c>
      <c r="E8" s="153">
        <f>統計tmp!E8</f>
        <v>0</v>
      </c>
      <c r="F8" s="153">
        <f>統計tmp!F8</f>
        <v>14</v>
      </c>
      <c r="G8" s="153">
        <f>統計tmp!G8</f>
        <v>14</v>
      </c>
      <c r="H8" s="153">
        <f>統計tmp!H8</f>
        <v>24</v>
      </c>
      <c r="I8" s="153">
        <f>統計tmp!I8</f>
        <v>0</v>
      </c>
      <c r="J8" s="153">
        <f>統計tmp!J8</f>
        <v>0</v>
      </c>
      <c r="K8" s="153">
        <f>統計tmp!K8</f>
        <v>0</v>
      </c>
      <c r="L8" s="617">
        <f>統計tmp!L8</f>
        <v>38</v>
      </c>
      <c r="M8" s="617">
        <f>統計tmp!M8</f>
        <v>14</v>
      </c>
      <c r="N8" s="618">
        <f t="shared" si="0"/>
        <v>0.36842105263157893</v>
      </c>
      <c r="U8" s="153" t="str">
        <f>統計tmp!A36</f>
        <v>3.帳務作業</v>
      </c>
      <c r="V8" s="153">
        <f>統計tmp!B36</f>
        <v>33</v>
      </c>
      <c r="W8" s="153">
        <f>統計tmp!C36</f>
        <v>33</v>
      </c>
      <c r="X8" s="153">
        <f>統計tmp!D36</f>
        <v>0</v>
      </c>
      <c r="Y8" s="153">
        <f>統計tmp!E36</f>
        <v>0</v>
      </c>
      <c r="Z8" s="153">
        <f>統計tmp!F36</f>
        <v>5</v>
      </c>
      <c r="AA8" s="153">
        <f>統計tmp!G36</f>
        <v>0</v>
      </c>
      <c r="AB8" s="153">
        <f>統計tmp!H36</f>
        <v>0</v>
      </c>
      <c r="AC8" s="153">
        <f>統計tmp!I36</f>
        <v>0</v>
      </c>
      <c r="AD8" s="617">
        <f>統計tmp!J36</f>
        <v>38</v>
      </c>
      <c r="AE8" s="617">
        <f>統計tmp!K36</f>
        <v>33</v>
      </c>
      <c r="AF8" s="618">
        <f t="shared" si="1"/>
        <v>0.86842105263157898</v>
      </c>
    </row>
    <row r="9" spans="1:32">
      <c r="A9" s="153" t="str">
        <f>IF(統計tmp!A9=0,"",統計tmp!A9)</f>
        <v>4.批次作業</v>
      </c>
      <c r="B9" s="153">
        <f>統計tmp!B9</f>
        <v>0</v>
      </c>
      <c r="C9" s="153">
        <f>統計tmp!C9</f>
        <v>0</v>
      </c>
      <c r="D9" s="153">
        <f>統計tmp!D9</f>
        <v>0</v>
      </c>
      <c r="E9" s="153">
        <f>統計tmp!E9</f>
        <v>0</v>
      </c>
      <c r="F9" s="153">
        <f>統計tmp!F9</f>
        <v>20</v>
      </c>
      <c r="G9" s="153">
        <f>統計tmp!G9</f>
        <v>20</v>
      </c>
      <c r="H9" s="153">
        <f>統計tmp!H9</f>
        <v>46</v>
      </c>
      <c r="I9" s="153">
        <f>統計tmp!I9</f>
        <v>33</v>
      </c>
      <c r="J9" s="153">
        <f>統計tmp!J9</f>
        <v>10</v>
      </c>
      <c r="K9" s="153">
        <f>統計tmp!K9</f>
        <v>7</v>
      </c>
      <c r="L9" s="617">
        <f>統計tmp!L9</f>
        <v>76</v>
      </c>
      <c r="M9" s="617">
        <f>統計tmp!M9</f>
        <v>60</v>
      </c>
      <c r="N9" s="618">
        <f t="shared" si="0"/>
        <v>0.78947368421052633</v>
      </c>
      <c r="U9" s="153" t="str">
        <f>統計tmp!A37</f>
        <v>4.批次作業</v>
      </c>
      <c r="V9" s="153">
        <f>統計tmp!B37</f>
        <v>75</v>
      </c>
      <c r="W9" s="153">
        <f>統計tmp!C37</f>
        <v>75</v>
      </c>
      <c r="X9" s="153">
        <f>統計tmp!D37</f>
        <v>1</v>
      </c>
      <c r="Y9" s="153">
        <f>統計tmp!E37</f>
        <v>0</v>
      </c>
      <c r="Z9" s="153">
        <f>統計tmp!F37</f>
        <v>0</v>
      </c>
      <c r="AA9" s="153">
        <f>統計tmp!G37</f>
        <v>0</v>
      </c>
      <c r="AB9" s="153">
        <f>統計tmp!H37</f>
        <v>0</v>
      </c>
      <c r="AC9" s="153">
        <f>統計tmp!I37</f>
        <v>0</v>
      </c>
      <c r="AD9" s="617">
        <f>統計tmp!J37</f>
        <v>76</v>
      </c>
      <c r="AE9" s="617">
        <f>統計tmp!K37</f>
        <v>75</v>
      </c>
      <c r="AF9" s="618">
        <f t="shared" si="1"/>
        <v>0.98684210526315785</v>
      </c>
    </row>
    <row r="10" spans="1:32">
      <c r="A10" s="153" t="str">
        <f>IF(統計tmp!A10=0,"",統計tmp!A10)</f>
        <v xml:space="preserve">5.管理性作業 </v>
      </c>
      <c r="B10" s="153">
        <f>統計tmp!B10</f>
        <v>0</v>
      </c>
      <c r="C10" s="153">
        <f>統計tmp!C10</f>
        <v>0</v>
      </c>
      <c r="D10" s="153">
        <f>統計tmp!D10</f>
        <v>26</v>
      </c>
      <c r="E10" s="153">
        <f>統計tmp!E10</f>
        <v>26</v>
      </c>
      <c r="F10" s="153">
        <f>統計tmp!F10</f>
        <v>27</v>
      </c>
      <c r="G10" s="153">
        <f>統計tmp!G10</f>
        <v>26</v>
      </c>
      <c r="H10" s="153">
        <f>統計tmp!H10</f>
        <v>19</v>
      </c>
      <c r="I10" s="153">
        <f>統計tmp!I10</f>
        <v>13</v>
      </c>
      <c r="J10" s="153">
        <f>統計tmp!J10</f>
        <v>15</v>
      </c>
      <c r="K10" s="153">
        <f>統計tmp!K10</f>
        <v>0</v>
      </c>
      <c r="L10" s="617">
        <f>統計tmp!L10</f>
        <v>87</v>
      </c>
      <c r="M10" s="617">
        <f>統計tmp!M10</f>
        <v>65</v>
      </c>
      <c r="N10" s="618">
        <f t="shared" si="0"/>
        <v>0.74712643678160917</v>
      </c>
      <c r="U10" s="153" t="str">
        <f>統計tmp!A38</f>
        <v xml:space="preserve">5.管理性作業 </v>
      </c>
      <c r="V10" s="153">
        <f>統計tmp!B38</f>
        <v>20</v>
      </c>
      <c r="W10" s="153">
        <f>統計tmp!C38</f>
        <v>20</v>
      </c>
      <c r="X10" s="153">
        <f>統計tmp!D38</f>
        <v>0</v>
      </c>
      <c r="Y10" s="153">
        <f>統計tmp!E38</f>
        <v>0</v>
      </c>
      <c r="Z10" s="153">
        <f>統計tmp!F38</f>
        <v>48</v>
      </c>
      <c r="AA10" s="153">
        <f>統計tmp!G38</f>
        <v>0</v>
      </c>
      <c r="AB10" s="153">
        <f>統計tmp!H38</f>
        <v>19</v>
      </c>
      <c r="AC10" s="153">
        <f>統計tmp!I38</f>
        <v>0</v>
      </c>
      <c r="AD10" s="617">
        <f>統計tmp!J38</f>
        <v>87</v>
      </c>
      <c r="AE10" s="617">
        <f>統計tmp!K38</f>
        <v>20</v>
      </c>
      <c r="AF10" s="618">
        <f t="shared" si="1"/>
        <v>0.22988505747126436</v>
      </c>
    </row>
    <row r="11" spans="1:32">
      <c r="A11" s="153" t="str">
        <f>IF(統計tmp!A11=0,"",統計tmp!A11)</f>
        <v>6.共同作業</v>
      </c>
      <c r="B11" s="153">
        <f>統計tmp!B11</f>
        <v>0</v>
      </c>
      <c r="C11" s="153">
        <f>統計tmp!C11</f>
        <v>0</v>
      </c>
      <c r="D11" s="153">
        <f>統計tmp!D11</f>
        <v>50</v>
      </c>
      <c r="E11" s="153">
        <f>統計tmp!E11</f>
        <v>50</v>
      </c>
      <c r="F11" s="153">
        <f>統計tmp!F11</f>
        <v>39</v>
      </c>
      <c r="G11" s="153">
        <f>統計tmp!G11</f>
        <v>39</v>
      </c>
      <c r="H11" s="153">
        <f>統計tmp!H11</f>
        <v>16</v>
      </c>
      <c r="I11" s="153">
        <f>統計tmp!I11</f>
        <v>1</v>
      </c>
      <c r="J11" s="153">
        <f>統計tmp!J11</f>
        <v>0</v>
      </c>
      <c r="K11" s="153">
        <f>統計tmp!K11</f>
        <v>0</v>
      </c>
      <c r="L11" s="617">
        <f>統計tmp!L11</f>
        <v>105</v>
      </c>
      <c r="M11" s="617">
        <f>統計tmp!M11</f>
        <v>90</v>
      </c>
      <c r="N11" s="618">
        <f t="shared" si="0"/>
        <v>0.8571428571428571</v>
      </c>
      <c r="U11" s="153" t="str">
        <f>統計tmp!A39</f>
        <v>6.共同作業</v>
      </c>
      <c r="V11" s="153">
        <f>統計tmp!B39</f>
        <v>98</v>
      </c>
      <c r="W11" s="153">
        <f>統計tmp!C39</f>
        <v>98</v>
      </c>
      <c r="X11" s="153">
        <f>統計tmp!D39</f>
        <v>0</v>
      </c>
      <c r="Y11" s="153">
        <f>統計tmp!E39</f>
        <v>0</v>
      </c>
      <c r="Z11" s="153">
        <f>統計tmp!F39</f>
        <v>7</v>
      </c>
      <c r="AA11" s="153">
        <f>統計tmp!G39</f>
        <v>0</v>
      </c>
      <c r="AB11" s="153">
        <f>統計tmp!H39</f>
        <v>0</v>
      </c>
      <c r="AC11" s="153">
        <f>統計tmp!I39</f>
        <v>0</v>
      </c>
      <c r="AD11" s="617">
        <f>統計tmp!J39</f>
        <v>105</v>
      </c>
      <c r="AE11" s="617">
        <f>統計tmp!K39</f>
        <v>98</v>
      </c>
      <c r="AF11" s="618">
        <f t="shared" si="1"/>
        <v>0.93333333333333335</v>
      </c>
    </row>
    <row r="12" spans="1:32">
      <c r="A12" s="153" t="str">
        <f>IF(統計tmp!A12=0,"",統計tmp!A12)</f>
        <v>7.介接外部系統</v>
      </c>
      <c r="B12" s="153">
        <f>統計tmp!B12</f>
        <v>0</v>
      </c>
      <c r="C12" s="153">
        <f>統計tmp!C12</f>
        <v>0</v>
      </c>
      <c r="D12" s="153">
        <f>統計tmp!D12</f>
        <v>0</v>
      </c>
      <c r="E12" s="153">
        <f>統計tmp!E12</f>
        <v>0</v>
      </c>
      <c r="F12" s="153">
        <f>統計tmp!F12</f>
        <v>1</v>
      </c>
      <c r="G12" s="153">
        <f>統計tmp!G12</f>
        <v>1</v>
      </c>
      <c r="H12" s="153">
        <f>統計tmp!H12</f>
        <v>0</v>
      </c>
      <c r="I12" s="153">
        <f>統計tmp!I12</f>
        <v>0</v>
      </c>
      <c r="J12" s="153">
        <f>統計tmp!J12</f>
        <v>10</v>
      </c>
      <c r="K12" s="153">
        <f>統計tmp!K12</f>
        <v>6</v>
      </c>
      <c r="L12" s="617">
        <f>統計tmp!L12</f>
        <v>11</v>
      </c>
      <c r="M12" s="617">
        <f>統計tmp!M12</f>
        <v>7</v>
      </c>
      <c r="N12" s="618">
        <f t="shared" si="0"/>
        <v>0.63636363636363635</v>
      </c>
      <c r="U12" s="153" t="str">
        <f>統計tmp!A40</f>
        <v>7.介接外部系統</v>
      </c>
      <c r="V12" s="153">
        <f>統計tmp!B40</f>
        <v>0</v>
      </c>
      <c r="W12" s="153">
        <f>統計tmp!C40</f>
        <v>0</v>
      </c>
      <c r="X12" s="153">
        <f>統計tmp!D40</f>
        <v>0</v>
      </c>
      <c r="Y12" s="153">
        <f>統計tmp!E40</f>
        <v>0</v>
      </c>
      <c r="Z12" s="153">
        <f>統計tmp!F40</f>
        <v>1</v>
      </c>
      <c r="AA12" s="153">
        <f>統計tmp!G40</f>
        <v>0</v>
      </c>
      <c r="AB12" s="153">
        <f>統計tmp!H40</f>
        <v>10</v>
      </c>
      <c r="AC12" s="153">
        <f>統計tmp!I40</f>
        <v>0</v>
      </c>
      <c r="AD12" s="617">
        <f>統計tmp!J40</f>
        <v>11</v>
      </c>
      <c r="AE12" s="617">
        <f>統計tmp!K40</f>
        <v>0</v>
      </c>
      <c r="AF12" s="618">
        <f t="shared" si="1"/>
        <v>0</v>
      </c>
    </row>
    <row r="13" spans="1:32">
      <c r="A13" s="153" t="str">
        <f>IF(統計tmp!A13=0,"",統計tmp!A13)</f>
        <v>8.遵循法令作業</v>
      </c>
      <c r="B13" s="153">
        <f>統計tmp!B13</f>
        <v>0</v>
      </c>
      <c r="C13" s="153">
        <f>統計tmp!C13</f>
        <v>0</v>
      </c>
      <c r="D13" s="153">
        <f>統計tmp!D13</f>
        <v>0</v>
      </c>
      <c r="E13" s="153">
        <f>統計tmp!E13</f>
        <v>0</v>
      </c>
      <c r="F13" s="153">
        <f>統計tmp!F13</f>
        <v>78</v>
      </c>
      <c r="G13" s="153">
        <f>統計tmp!G13</f>
        <v>39</v>
      </c>
      <c r="H13" s="153">
        <f>統計tmp!H13</f>
        <v>18</v>
      </c>
      <c r="I13" s="153">
        <f>統計tmp!I13</f>
        <v>12</v>
      </c>
      <c r="J13" s="153">
        <f>統計tmp!J13</f>
        <v>40</v>
      </c>
      <c r="K13" s="153">
        <f>統計tmp!K13</f>
        <v>1</v>
      </c>
      <c r="L13" s="617">
        <f>統計tmp!L13</f>
        <v>136</v>
      </c>
      <c r="M13" s="617">
        <f>統計tmp!M13</f>
        <v>52</v>
      </c>
      <c r="N13" s="618">
        <f t="shared" si="0"/>
        <v>0.38235294117647056</v>
      </c>
      <c r="U13" s="153" t="str">
        <f>統計tmp!A41</f>
        <v>8.遵循法令作業</v>
      </c>
      <c r="V13" s="153">
        <f>統計tmp!B41</f>
        <v>6</v>
      </c>
      <c r="W13" s="153">
        <f>統計tmp!C41</f>
        <v>6</v>
      </c>
      <c r="X13" s="153">
        <f>統計tmp!D41</f>
        <v>78</v>
      </c>
      <c r="Y13" s="153">
        <f>統計tmp!E41</f>
        <v>0</v>
      </c>
      <c r="Z13" s="153">
        <f>統計tmp!F41</f>
        <v>13</v>
      </c>
      <c r="AA13" s="153">
        <f>統計tmp!G41</f>
        <v>0</v>
      </c>
      <c r="AB13" s="153">
        <f>統計tmp!H41</f>
        <v>39</v>
      </c>
      <c r="AC13" s="153">
        <f>統計tmp!I41</f>
        <v>0</v>
      </c>
      <c r="AD13" s="617">
        <f>統計tmp!J41</f>
        <v>136</v>
      </c>
      <c r="AE13" s="617">
        <f>統計tmp!K41</f>
        <v>6</v>
      </c>
      <c r="AF13" s="618">
        <f t="shared" si="1"/>
        <v>4.4117647058823532E-2</v>
      </c>
    </row>
    <row r="14" spans="1:32">
      <c r="A14" s="153" t="str">
        <f>IF(統計tmp!A14=0,"",統計tmp!A14)</f>
        <v xml:space="preserve">9.報表作業 </v>
      </c>
      <c r="B14" s="153">
        <f>統計tmp!B14</f>
        <v>0</v>
      </c>
      <c r="C14" s="153">
        <f>統計tmp!C14</f>
        <v>0</v>
      </c>
      <c r="D14" s="153">
        <f>統計tmp!D14</f>
        <v>0</v>
      </c>
      <c r="E14" s="153">
        <f>統計tmp!E14</f>
        <v>0</v>
      </c>
      <c r="F14" s="153">
        <f>統計tmp!F14</f>
        <v>0</v>
      </c>
      <c r="G14" s="153">
        <f>統計tmp!G14</f>
        <v>0</v>
      </c>
      <c r="H14" s="153">
        <f>統計tmp!H14</f>
        <v>1</v>
      </c>
      <c r="I14" s="153">
        <f>統計tmp!I14</f>
        <v>1</v>
      </c>
      <c r="J14" s="153">
        <f>統計tmp!J14</f>
        <v>0</v>
      </c>
      <c r="K14" s="153">
        <f>統計tmp!K14</f>
        <v>0</v>
      </c>
      <c r="L14" s="617">
        <f>統計tmp!L14</f>
        <v>1</v>
      </c>
      <c r="M14" s="617">
        <f>統計tmp!M14</f>
        <v>1</v>
      </c>
      <c r="N14" s="618">
        <f t="shared" si="0"/>
        <v>1</v>
      </c>
      <c r="U14" s="153" t="str">
        <f>統計tmp!A42</f>
        <v xml:space="preserve">9.報表作業 </v>
      </c>
      <c r="V14" s="153">
        <f>統計tmp!B42</f>
        <v>1</v>
      </c>
      <c r="W14" s="153">
        <f>統計tmp!C42</f>
        <v>1</v>
      </c>
      <c r="X14" s="153">
        <f>統計tmp!D42</f>
        <v>0</v>
      </c>
      <c r="Y14" s="153">
        <f>統計tmp!E42</f>
        <v>0</v>
      </c>
      <c r="Z14" s="153">
        <f>統計tmp!F42</f>
        <v>0</v>
      </c>
      <c r="AA14" s="153">
        <f>統計tmp!G42</f>
        <v>0</v>
      </c>
      <c r="AB14" s="153">
        <f>統計tmp!H42</f>
        <v>0</v>
      </c>
      <c r="AC14" s="153">
        <f>統計tmp!I42</f>
        <v>0</v>
      </c>
      <c r="AD14" s="617">
        <f>統計tmp!J42</f>
        <v>1</v>
      </c>
      <c r="AE14" s="617">
        <f>統計tmp!K42</f>
        <v>1</v>
      </c>
      <c r="AF14" s="618">
        <f t="shared" si="1"/>
        <v>1</v>
      </c>
    </row>
    <row r="15" spans="1:32">
      <c r="A15" s="153" t="str">
        <f>IF(統計tmp!A15=0,"",統計tmp!A15)</f>
        <v>LC共同作業</v>
      </c>
      <c r="B15" s="153">
        <f>統計tmp!B15</f>
        <v>0</v>
      </c>
      <c r="C15" s="153">
        <f>統計tmp!C15</f>
        <v>0</v>
      </c>
      <c r="D15" s="153">
        <f>統計tmp!D15</f>
        <v>0</v>
      </c>
      <c r="E15" s="153">
        <f>統計tmp!E15</f>
        <v>0</v>
      </c>
      <c r="F15" s="153">
        <f>統計tmp!F15</f>
        <v>0</v>
      </c>
      <c r="G15" s="153">
        <f>統計tmp!G15</f>
        <v>0</v>
      </c>
      <c r="H15" s="153">
        <f>統計tmp!H15</f>
        <v>12</v>
      </c>
      <c r="I15" s="153">
        <f>統計tmp!I15</f>
        <v>0</v>
      </c>
      <c r="J15" s="153">
        <f>統計tmp!J15</f>
        <v>0</v>
      </c>
      <c r="K15" s="153">
        <f>統計tmp!K15</f>
        <v>0</v>
      </c>
      <c r="L15" s="617">
        <f>統計tmp!L15</f>
        <v>12</v>
      </c>
      <c r="M15" s="617">
        <f>統計tmp!M15</f>
        <v>0</v>
      </c>
      <c r="N15" s="618">
        <f t="shared" si="0"/>
        <v>0</v>
      </c>
      <c r="U15" s="153" t="str">
        <f>統計tmp!A43</f>
        <v>LC共同作業</v>
      </c>
      <c r="V15" s="153">
        <f>統計tmp!B43</f>
        <v>6</v>
      </c>
      <c r="W15" s="153">
        <f>統計tmp!C43</f>
        <v>6</v>
      </c>
      <c r="X15" s="153">
        <f>統計tmp!D43</f>
        <v>0</v>
      </c>
      <c r="Y15" s="153">
        <f>統計tmp!E43</f>
        <v>0</v>
      </c>
      <c r="Z15" s="153">
        <f>統計tmp!F43</f>
        <v>6</v>
      </c>
      <c r="AA15" s="153">
        <f>統計tmp!G43</f>
        <v>0</v>
      </c>
      <c r="AB15" s="153">
        <f>統計tmp!H43</f>
        <v>0</v>
      </c>
      <c r="AC15" s="153">
        <f>統計tmp!I43</f>
        <v>0</v>
      </c>
      <c r="AD15" s="617">
        <f>統計tmp!J43</f>
        <v>12</v>
      </c>
      <c r="AE15" s="617">
        <f>統計tmp!K43</f>
        <v>6</v>
      </c>
      <c r="AF15" s="618">
        <f t="shared" si="1"/>
        <v>0.5</v>
      </c>
    </row>
    <row r="16" spans="1:32">
      <c r="A16" s="620" t="str">
        <f>IF(統計tmp!A16=0,"",統計tmp!A16)</f>
        <v>總計</v>
      </c>
      <c r="B16" s="620">
        <f>統計tmp!B16</f>
        <v>44</v>
      </c>
      <c r="C16" s="620">
        <f>統計tmp!C16</f>
        <v>44</v>
      </c>
      <c r="D16" s="620">
        <f>統計tmp!D16</f>
        <v>108</v>
      </c>
      <c r="E16" s="620">
        <f>統計tmp!E16</f>
        <v>108</v>
      </c>
      <c r="F16" s="620">
        <f>統計tmp!F16</f>
        <v>182</v>
      </c>
      <c r="G16" s="620">
        <f>統計tmp!G16</f>
        <v>142</v>
      </c>
      <c r="H16" s="620">
        <f>統計tmp!H16</f>
        <v>151</v>
      </c>
      <c r="I16" s="620">
        <f>統計tmp!I16</f>
        <v>65</v>
      </c>
      <c r="J16" s="620">
        <f>統計tmp!J16</f>
        <v>75</v>
      </c>
      <c r="K16" s="620">
        <f>統計tmp!K16</f>
        <v>14</v>
      </c>
      <c r="L16" s="622">
        <f>統計tmp!L16</f>
        <v>560</v>
      </c>
      <c r="M16" s="622">
        <f>統計tmp!M16</f>
        <v>373</v>
      </c>
      <c r="N16" s="623">
        <f t="shared" si="0"/>
        <v>0.66607142857142854</v>
      </c>
      <c r="U16" s="365" t="str">
        <f>統計tmp!A44</f>
        <v>總計</v>
      </c>
      <c r="V16" s="365">
        <f>統計tmp!B44</f>
        <v>326</v>
      </c>
      <c r="W16" s="365">
        <f>統計tmp!C44</f>
        <v>326</v>
      </c>
      <c r="X16" s="365">
        <f>統計tmp!D44</f>
        <v>86</v>
      </c>
      <c r="Y16" s="365">
        <f>統計tmp!E44</f>
        <v>0</v>
      </c>
      <c r="Z16" s="365">
        <f>統計tmp!F44</f>
        <v>80</v>
      </c>
      <c r="AA16" s="365">
        <f>統計tmp!G44</f>
        <v>0</v>
      </c>
      <c r="AB16" s="365">
        <f>統計tmp!H44</f>
        <v>68</v>
      </c>
      <c r="AC16" s="365">
        <f>統計tmp!I44</f>
        <v>0</v>
      </c>
      <c r="AD16" s="617">
        <f>統計tmp!J44</f>
        <v>560</v>
      </c>
      <c r="AE16" s="617">
        <f>統計tmp!K44</f>
        <v>326</v>
      </c>
      <c r="AF16" s="618">
        <f t="shared" si="1"/>
        <v>0.58214285714285718</v>
      </c>
    </row>
    <row r="17" spans="1:32">
      <c r="AF17" s="267"/>
    </row>
    <row r="18" spans="1:32" s="267" customFormat="1">
      <c r="N18" s="597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</row>
    <row r="19" spans="1:32" s="267" customFormat="1">
      <c r="N19" s="597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</row>
    <row r="20" spans="1:32" s="267" customFormat="1">
      <c r="N20" s="597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</row>
    <row r="21" spans="1:32" s="267" customFormat="1">
      <c r="N21" s="597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/>
    </row>
    <row r="23" spans="1:32">
      <c r="A23" s="97" t="s">
        <v>3150</v>
      </c>
      <c r="U23" s="97" t="s">
        <v>3150</v>
      </c>
    </row>
    <row r="24" spans="1:32">
      <c r="A24" s="620" t="s">
        <v>3144</v>
      </c>
      <c r="B24" s="620">
        <v>2021</v>
      </c>
      <c r="C24" s="620" t="s">
        <v>2453</v>
      </c>
      <c r="D24" s="621" t="s">
        <v>3136</v>
      </c>
      <c r="E24" s="621" t="s">
        <v>2453</v>
      </c>
      <c r="F24" s="621" t="s">
        <v>3137</v>
      </c>
      <c r="G24" s="621" t="s">
        <v>2453</v>
      </c>
      <c r="H24" s="621" t="s">
        <v>3138</v>
      </c>
      <c r="I24" s="621" t="s">
        <v>2453</v>
      </c>
      <c r="J24" s="621" t="s">
        <v>3139</v>
      </c>
      <c r="K24" s="621" t="s">
        <v>2453</v>
      </c>
      <c r="L24" s="622" t="s">
        <v>2309</v>
      </c>
      <c r="M24" s="622"/>
      <c r="N24" s="622"/>
      <c r="U24" s="620" t="s">
        <v>3152</v>
      </c>
      <c r="V24" s="620">
        <v>2021</v>
      </c>
      <c r="W24" s="621"/>
      <c r="X24" s="629" t="s">
        <v>3155</v>
      </c>
      <c r="Y24" s="621"/>
      <c r="Z24" s="630" t="s">
        <v>3156</v>
      </c>
      <c r="AA24" s="621"/>
      <c r="AB24" s="630" t="s">
        <v>3157</v>
      </c>
      <c r="AC24" s="621"/>
      <c r="AD24" s="631" t="s">
        <v>2309</v>
      </c>
      <c r="AE24" s="631"/>
      <c r="AF24" s="632"/>
    </row>
    <row r="25" spans="1:32">
      <c r="A25" s="620" t="s">
        <v>21</v>
      </c>
      <c r="B25" s="620" t="s">
        <v>3148</v>
      </c>
      <c r="C25" s="620" t="s">
        <v>3149</v>
      </c>
      <c r="D25" s="620" t="s">
        <v>2173</v>
      </c>
      <c r="E25" s="620" t="s">
        <v>2174</v>
      </c>
      <c r="F25" s="620" t="s">
        <v>2173</v>
      </c>
      <c r="G25" s="620" t="s">
        <v>2174</v>
      </c>
      <c r="H25" s="620" t="s">
        <v>2173</v>
      </c>
      <c r="I25" s="620" t="s">
        <v>2174</v>
      </c>
      <c r="J25" s="620" t="s">
        <v>2173</v>
      </c>
      <c r="K25" s="620" t="s">
        <v>2174</v>
      </c>
      <c r="L25" s="622" t="s">
        <v>3146</v>
      </c>
      <c r="M25" s="622" t="s">
        <v>3147</v>
      </c>
      <c r="N25" s="623" t="s">
        <v>3145</v>
      </c>
      <c r="U25" s="620" t="s">
        <v>21</v>
      </c>
      <c r="V25" s="633" t="s">
        <v>2173</v>
      </c>
      <c r="W25" s="633" t="s">
        <v>2174</v>
      </c>
      <c r="X25" s="633" t="s">
        <v>2173</v>
      </c>
      <c r="Y25" s="633" t="s">
        <v>2174</v>
      </c>
      <c r="Z25" s="633" t="s">
        <v>2173</v>
      </c>
      <c r="AA25" s="633" t="s">
        <v>2174</v>
      </c>
      <c r="AB25" s="633" t="s">
        <v>2173</v>
      </c>
      <c r="AC25" s="633" t="s">
        <v>2174</v>
      </c>
      <c r="AD25" s="634" t="s">
        <v>2173</v>
      </c>
      <c r="AE25" s="634" t="s">
        <v>2174</v>
      </c>
      <c r="AF25" s="634" t="s">
        <v>2325</v>
      </c>
    </row>
    <row r="26" spans="1:32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5</v>
      </c>
      <c r="J26" s="153">
        <v>0</v>
      </c>
      <c r="K26" s="153">
        <v>0</v>
      </c>
      <c r="L26" s="617">
        <v>15</v>
      </c>
      <c r="M26" s="617">
        <v>5</v>
      </c>
      <c r="N26" s="618">
        <v>0.33333333333333331</v>
      </c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617">
        <v>15</v>
      </c>
      <c r="AE26" s="617">
        <v>15</v>
      </c>
      <c r="AF26" s="618">
        <v>1</v>
      </c>
    </row>
    <row r="27" spans="1:32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17">
        <v>79</v>
      </c>
      <c r="M27" s="617">
        <v>79</v>
      </c>
      <c r="N27" s="618">
        <v>1</v>
      </c>
      <c r="U27" s="153" t="s">
        <v>66</v>
      </c>
      <c r="V27" s="153">
        <v>72</v>
      </c>
      <c r="W27" s="153">
        <v>72</v>
      </c>
      <c r="X27" s="153">
        <v>7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617">
        <v>79</v>
      </c>
      <c r="AE27" s="617">
        <v>72</v>
      </c>
      <c r="AF27" s="618">
        <v>0.91139240506329111</v>
      </c>
    </row>
    <row r="28" spans="1:32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0</v>
      </c>
      <c r="J28" s="153">
        <v>0</v>
      </c>
      <c r="K28" s="153">
        <v>0</v>
      </c>
      <c r="L28" s="617">
        <v>38</v>
      </c>
      <c r="M28" s="617">
        <v>14</v>
      </c>
      <c r="N28" s="618">
        <v>0.36842105263157893</v>
      </c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5</v>
      </c>
      <c r="AA28" s="153">
        <v>0</v>
      </c>
      <c r="AB28" s="153">
        <v>0</v>
      </c>
      <c r="AC28" s="153">
        <v>0</v>
      </c>
      <c r="AD28" s="617">
        <v>38</v>
      </c>
      <c r="AE28" s="617">
        <v>33</v>
      </c>
      <c r="AF28" s="618">
        <v>0.86842105263157898</v>
      </c>
    </row>
    <row r="29" spans="1:32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33</v>
      </c>
      <c r="J29" s="153">
        <v>10</v>
      </c>
      <c r="K29" s="153">
        <v>7</v>
      </c>
      <c r="L29" s="617">
        <v>76</v>
      </c>
      <c r="M29" s="617">
        <v>60</v>
      </c>
      <c r="N29" s="618">
        <v>0.78947368421052633</v>
      </c>
      <c r="U29" s="153" t="s">
        <v>68</v>
      </c>
      <c r="V29" s="153">
        <v>75</v>
      </c>
      <c r="W29" s="153">
        <v>75</v>
      </c>
      <c r="X29" s="153">
        <v>1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617">
        <v>76</v>
      </c>
      <c r="AE29" s="617">
        <v>75</v>
      </c>
      <c r="AF29" s="618">
        <v>0.98684210526315785</v>
      </c>
    </row>
    <row r="30" spans="1:32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26</v>
      </c>
      <c r="H30" s="153">
        <v>19</v>
      </c>
      <c r="I30" s="153">
        <v>13</v>
      </c>
      <c r="J30" s="153">
        <v>15</v>
      </c>
      <c r="K30" s="153">
        <v>0</v>
      </c>
      <c r="L30" s="617">
        <v>87</v>
      </c>
      <c r="M30" s="617">
        <v>65</v>
      </c>
      <c r="N30" s="618">
        <v>0.74712643678160917</v>
      </c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617">
        <v>87</v>
      </c>
      <c r="AE30" s="617">
        <v>20</v>
      </c>
      <c r="AF30" s="618">
        <v>0.22988505747126436</v>
      </c>
    </row>
    <row r="31" spans="1:32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</v>
      </c>
      <c r="J31" s="153">
        <v>0</v>
      </c>
      <c r="K31" s="153">
        <v>0</v>
      </c>
      <c r="L31" s="617">
        <v>105</v>
      </c>
      <c r="M31" s="617">
        <v>90</v>
      </c>
      <c r="N31" s="618">
        <v>0.8571428571428571</v>
      </c>
      <c r="U31" s="153" t="s">
        <v>70</v>
      </c>
      <c r="V31" s="153">
        <v>98</v>
      </c>
      <c r="W31" s="153">
        <v>98</v>
      </c>
      <c r="X31" s="153">
        <v>0</v>
      </c>
      <c r="Y31" s="153">
        <v>0</v>
      </c>
      <c r="Z31" s="153">
        <v>7</v>
      </c>
      <c r="AA31" s="153">
        <v>0</v>
      </c>
      <c r="AB31" s="153">
        <v>0</v>
      </c>
      <c r="AC31" s="153">
        <v>0</v>
      </c>
      <c r="AD31" s="617">
        <v>105</v>
      </c>
      <c r="AE31" s="617">
        <v>98</v>
      </c>
      <c r="AF31" s="618">
        <v>0.93333333333333335</v>
      </c>
    </row>
    <row r="32" spans="1:32">
      <c r="A32" s="153" t="s">
        <v>71</v>
      </c>
      <c r="B32" s="153">
        <v>0</v>
      </c>
      <c r="C32" s="153">
        <v>0</v>
      </c>
      <c r="D32" s="153">
        <v>0</v>
      </c>
      <c r="E32" s="153">
        <v>0</v>
      </c>
      <c r="F32" s="153">
        <v>1</v>
      </c>
      <c r="G32" s="153">
        <v>1</v>
      </c>
      <c r="H32" s="153">
        <v>0</v>
      </c>
      <c r="I32" s="153">
        <v>0</v>
      </c>
      <c r="J32" s="153">
        <v>10</v>
      </c>
      <c r="K32" s="153">
        <v>6</v>
      </c>
      <c r="L32" s="617">
        <v>11</v>
      </c>
      <c r="M32" s="617">
        <v>7</v>
      </c>
      <c r="N32" s="618">
        <v>0.63636363636363635</v>
      </c>
      <c r="U32" s="153" t="s">
        <v>71</v>
      </c>
      <c r="V32" s="153">
        <v>0</v>
      </c>
      <c r="W32" s="153">
        <v>0</v>
      </c>
      <c r="X32" s="153">
        <v>0</v>
      </c>
      <c r="Y32" s="153">
        <v>0</v>
      </c>
      <c r="Z32" s="153">
        <v>1</v>
      </c>
      <c r="AA32" s="153">
        <v>0</v>
      </c>
      <c r="AB32" s="153">
        <v>10</v>
      </c>
      <c r="AC32" s="153">
        <v>0</v>
      </c>
      <c r="AD32" s="617">
        <v>11</v>
      </c>
      <c r="AE32" s="617">
        <v>0</v>
      </c>
      <c r="AF32" s="618">
        <v>0</v>
      </c>
    </row>
    <row r="33" spans="1:32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39</v>
      </c>
      <c r="H33" s="153">
        <v>18</v>
      </c>
      <c r="I33" s="153">
        <v>12</v>
      </c>
      <c r="J33" s="153">
        <v>40</v>
      </c>
      <c r="K33" s="153">
        <v>1</v>
      </c>
      <c r="L33" s="617">
        <v>136</v>
      </c>
      <c r="M33" s="617">
        <v>52</v>
      </c>
      <c r="N33" s="618">
        <v>0.38235294117647056</v>
      </c>
      <c r="U33" s="153" t="s">
        <v>72</v>
      </c>
      <c r="V33" s="153">
        <v>6</v>
      </c>
      <c r="W33" s="153">
        <v>6</v>
      </c>
      <c r="X33" s="153">
        <v>78</v>
      </c>
      <c r="Y33" s="153">
        <v>0</v>
      </c>
      <c r="Z33" s="153">
        <v>13</v>
      </c>
      <c r="AA33" s="153">
        <v>0</v>
      </c>
      <c r="AB33" s="153">
        <v>39</v>
      </c>
      <c r="AC33" s="153">
        <v>0</v>
      </c>
      <c r="AD33" s="617">
        <v>136</v>
      </c>
      <c r="AE33" s="617">
        <v>6</v>
      </c>
      <c r="AF33" s="618">
        <v>4.4117647058823532E-2</v>
      </c>
    </row>
    <row r="34" spans="1:32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17">
        <v>1</v>
      </c>
      <c r="M34" s="617">
        <v>1</v>
      </c>
      <c r="N34" s="618">
        <v>1</v>
      </c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617">
        <v>1</v>
      </c>
      <c r="AE34" s="617">
        <v>1</v>
      </c>
      <c r="AF34" s="618">
        <v>1</v>
      </c>
    </row>
    <row r="35" spans="1:32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17">
        <v>12</v>
      </c>
      <c r="M35" s="617">
        <v>0</v>
      </c>
      <c r="N35" s="618">
        <v>0</v>
      </c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617">
        <v>12</v>
      </c>
      <c r="AE35" s="617">
        <v>6</v>
      </c>
      <c r="AF35" s="618">
        <v>0.5</v>
      </c>
    </row>
    <row r="36" spans="1:32">
      <c r="A36" s="620" t="s">
        <v>45</v>
      </c>
      <c r="B36" s="620">
        <v>44</v>
      </c>
      <c r="C36" s="620">
        <v>44</v>
      </c>
      <c r="D36" s="620">
        <v>108</v>
      </c>
      <c r="E36" s="620">
        <v>108</v>
      </c>
      <c r="F36" s="620">
        <v>182</v>
      </c>
      <c r="G36" s="620">
        <v>142</v>
      </c>
      <c r="H36" s="620">
        <v>151</v>
      </c>
      <c r="I36" s="620">
        <v>65</v>
      </c>
      <c r="J36" s="620">
        <v>75</v>
      </c>
      <c r="K36" s="620">
        <v>14</v>
      </c>
      <c r="L36" s="622">
        <v>560</v>
      </c>
      <c r="M36" s="622">
        <v>373</v>
      </c>
      <c r="N36" s="623">
        <v>0.66607142857142854</v>
      </c>
      <c r="U36" s="620" t="s">
        <v>45</v>
      </c>
      <c r="V36" s="620">
        <v>326</v>
      </c>
      <c r="W36" s="620">
        <v>326</v>
      </c>
      <c r="X36" s="620">
        <v>86</v>
      </c>
      <c r="Y36" s="620">
        <v>0</v>
      </c>
      <c r="Z36" s="620">
        <v>80</v>
      </c>
      <c r="AA36" s="620">
        <v>0</v>
      </c>
      <c r="AB36" s="620">
        <v>68</v>
      </c>
      <c r="AC36" s="620">
        <v>0</v>
      </c>
      <c r="AD36" s="622">
        <v>560</v>
      </c>
      <c r="AE36" s="622">
        <v>326</v>
      </c>
      <c r="AF36" s="623">
        <v>0.58214285714285718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3"/>
    <col min="2" max="2" width="28.75" style="153" customWidth="1"/>
    <col min="3" max="3" width="5.75" style="366" customWidth="1"/>
    <col min="4" max="5" width="8" style="366" customWidth="1"/>
    <col min="6" max="6" width="8.25" style="366" customWidth="1"/>
    <col min="7" max="7" width="9.125" style="366" bestFit="1" customWidth="1"/>
    <col min="8" max="8" width="5.75" style="366" bestFit="1" customWidth="1"/>
    <col min="9" max="9" width="10.25" style="366" bestFit="1" customWidth="1"/>
    <col min="10" max="10" width="8.75" style="366" customWidth="1"/>
    <col min="11" max="11" width="4.75" style="366" bestFit="1" customWidth="1"/>
    <col min="12" max="12" width="5.75" style="366" bestFit="1" customWidth="1"/>
    <col min="13" max="14" width="4.75" style="366" customWidth="1"/>
    <col min="15" max="15" width="7" style="373" customWidth="1"/>
    <col min="16" max="16" width="8" style="382" customWidth="1"/>
    <col min="17" max="17" width="12.625" style="382" customWidth="1"/>
    <col min="18" max="18" width="5.75" style="153" bestFit="1" customWidth="1"/>
    <col min="19" max="19" width="7.375" style="153" bestFit="1" customWidth="1"/>
    <col min="20" max="20" width="12.625" style="153" bestFit="1" customWidth="1"/>
    <col min="21" max="21" width="7.375" style="153" bestFit="1" customWidth="1"/>
    <col min="22" max="16384" width="8.75" style="153"/>
  </cols>
  <sheetData>
    <row r="1" spans="1:21" s="386" customFormat="1" ht="52.05" customHeight="1">
      <c r="C1" s="387"/>
      <c r="D1" s="387"/>
      <c r="E1" s="387"/>
      <c r="F1" s="389" t="s">
        <v>2552</v>
      </c>
      <c r="G1" s="387"/>
      <c r="H1" s="387"/>
      <c r="I1" s="395" t="s">
        <v>2551</v>
      </c>
      <c r="J1" s="638" t="s">
        <v>2549</v>
      </c>
      <c r="K1" s="638"/>
      <c r="L1" s="638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49.2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.4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>
        <f>統計tmp!BE6</f>
        <v>0</v>
      </c>
      <c r="H4" s="368">
        <f>統計tmp!BD6</f>
        <v>0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>
        <f>統計tmp!BE7</f>
        <v>0</v>
      </c>
      <c r="H5" s="366">
        <f>統計tmp!BD7</f>
        <v>0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>
        <f>統計tmp!BE8</f>
        <v>0</v>
      </c>
      <c r="H6" s="366">
        <f>統計tmp!BD8</f>
        <v>0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>
        <f>統計tmp!BE9</f>
        <v>0</v>
      </c>
      <c r="H7" s="366">
        <f>統計tmp!BD9</f>
        <v>0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>
        <f>統計tmp!BE10</f>
        <v>0</v>
      </c>
      <c r="H8" s="366">
        <f>統計tmp!BD10</f>
        <v>0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>
        <f>統計tmp!BE11</f>
        <v>0</v>
      </c>
      <c r="H9" s="368">
        <f>統計tmp!BD11</f>
        <v>0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>
      <c r="B10" s="153" t="s">
        <v>2454</v>
      </c>
      <c r="C10" s="366">
        <v>2</v>
      </c>
      <c r="D10" s="366">
        <v>2</v>
      </c>
      <c r="E10" s="366">
        <v>2</v>
      </c>
      <c r="G10" s="366">
        <f>統計tmp!BE12</f>
        <v>0</v>
      </c>
      <c r="H10" s="366">
        <f>統計tmp!BD12</f>
        <v>0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>
      <c r="B11" s="153" t="s">
        <v>2455</v>
      </c>
      <c r="C11" s="366">
        <v>20</v>
      </c>
      <c r="D11" s="366">
        <v>20</v>
      </c>
      <c r="E11" s="378">
        <v>18</v>
      </c>
      <c r="G11" s="366">
        <f>統計tmp!BE13</f>
        <v>0</v>
      </c>
      <c r="H11" s="366">
        <f>統計tmp!BD13</f>
        <v>0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>
      <c r="B12" s="153" t="s">
        <v>2500</v>
      </c>
      <c r="C12" s="366">
        <v>10</v>
      </c>
      <c r="D12" s="366">
        <v>10</v>
      </c>
      <c r="E12" s="378">
        <v>10</v>
      </c>
      <c r="G12" s="366">
        <f>統計tmp!BE14</f>
        <v>0</v>
      </c>
      <c r="H12" s="366">
        <f>統計tmp!BD14</f>
        <v>0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>
      <c r="B13" s="153" t="s">
        <v>2501</v>
      </c>
      <c r="C13" s="366">
        <v>19</v>
      </c>
      <c r="D13" s="366">
        <v>19</v>
      </c>
      <c r="E13" s="378">
        <v>10</v>
      </c>
      <c r="G13" s="366">
        <f>統計tmp!BE15</f>
        <v>0</v>
      </c>
      <c r="H13" s="366">
        <f>統計tmp!BD15</f>
        <v>0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>
      <c r="B14" s="153" t="s">
        <v>2502</v>
      </c>
      <c r="C14" s="366">
        <v>9</v>
      </c>
      <c r="D14" s="366">
        <v>9</v>
      </c>
      <c r="E14" s="366">
        <v>9</v>
      </c>
      <c r="G14" s="366">
        <f>統計tmp!BE16</f>
        <v>0</v>
      </c>
      <c r="H14" s="366">
        <f>統計tmp!BD16</f>
        <v>0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>
      <c r="B15" s="153" t="s">
        <v>2503</v>
      </c>
      <c r="C15" s="366">
        <v>6</v>
      </c>
      <c r="D15" s="366">
        <v>6</v>
      </c>
      <c r="E15" s="366">
        <v>3</v>
      </c>
      <c r="G15" s="366">
        <f>統計tmp!BE17</f>
        <v>0</v>
      </c>
      <c r="H15" s="366">
        <f>統計tmp!BD17</f>
        <v>0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>
      <c r="B16" s="153" t="s">
        <v>2504</v>
      </c>
      <c r="C16" s="366">
        <v>11</v>
      </c>
      <c r="D16" s="366">
        <v>11</v>
      </c>
      <c r="E16" s="378">
        <v>9</v>
      </c>
      <c r="G16" s="366">
        <f>統計tmp!BE18</f>
        <v>0</v>
      </c>
      <c r="H16" s="366">
        <f>統計tmp!BD18</f>
        <v>0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>
      <c r="B17" s="153" t="s">
        <v>796</v>
      </c>
      <c r="C17" s="366">
        <v>1</v>
      </c>
      <c r="D17" s="366">
        <v>1</v>
      </c>
      <c r="E17" s="366">
        <v>1</v>
      </c>
      <c r="G17" s="366">
        <f>統計tmp!BE19</f>
        <v>0</v>
      </c>
      <c r="H17" s="366">
        <f>統計tmp!BD19</f>
        <v>0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>
        <f>統計tmp!BE20</f>
        <v>0</v>
      </c>
      <c r="H18" s="368">
        <f>統計tmp!BD20</f>
        <v>0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>
        <f>統計tmp!BE21</f>
        <v>0</v>
      </c>
      <c r="H19" s="366">
        <f>統計tmp!BD21</f>
        <v>0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>
        <f>統計tmp!BE22</f>
        <v>0</v>
      </c>
      <c r="H20" s="366">
        <f>統計tmp!BD22</f>
        <v>0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>
        <f>統計tmp!BE23</f>
        <v>0</v>
      </c>
      <c r="H21" s="366">
        <f>統計tmp!BD23</f>
        <v>0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>
        <f>統計tmp!BE24</f>
        <v>0</v>
      </c>
      <c r="H22" s="366">
        <f>統計tmp!BD24</f>
        <v>0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>
        <f>統計tmp!BE25</f>
        <v>0</v>
      </c>
      <c r="H23" s="366">
        <f>統計tmp!BD25</f>
        <v>0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>
        <f>統計tmp!BE26</f>
        <v>0</v>
      </c>
      <c r="H24" s="368">
        <f>統計tmp!BD26</f>
        <v>0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>
      <c r="B25" s="153" t="s">
        <v>340</v>
      </c>
      <c r="C25" s="366">
        <v>5</v>
      </c>
      <c r="D25" s="366">
        <v>5</v>
      </c>
      <c r="E25" s="366">
        <v>5</v>
      </c>
      <c r="G25" s="366">
        <f>統計tmp!BE27</f>
        <v>0</v>
      </c>
      <c r="H25" s="366">
        <f>統計tmp!BD27</f>
        <v>0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>
      <c r="B26" s="153" t="s">
        <v>382</v>
      </c>
      <c r="C26" s="366">
        <v>17</v>
      </c>
      <c r="D26" s="366">
        <v>17</v>
      </c>
      <c r="E26" s="366">
        <v>17</v>
      </c>
      <c r="G26" s="366">
        <f>統計tmp!BE28</f>
        <v>0</v>
      </c>
      <c r="H26" s="366">
        <f>統計tmp!BD28</f>
        <v>0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>
      <c r="B27" s="153" t="s">
        <v>796</v>
      </c>
      <c r="C27" s="366">
        <v>8</v>
      </c>
      <c r="D27" s="366">
        <v>8</v>
      </c>
      <c r="E27" s="366">
        <v>8</v>
      </c>
      <c r="G27" s="366">
        <f>統計tmp!BE29</f>
        <v>0</v>
      </c>
      <c r="H27" s="366">
        <f>統計tmp!BD29</f>
        <v>0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>
      <c r="B28" s="153" t="s">
        <v>437</v>
      </c>
      <c r="C28" s="366">
        <v>7</v>
      </c>
      <c r="D28" s="366">
        <v>7</v>
      </c>
      <c r="E28" s="366">
        <v>7</v>
      </c>
      <c r="G28" s="366">
        <f>統計tmp!BE30</f>
        <v>0</v>
      </c>
      <c r="H28" s="366">
        <f>統計tmp!BD30</f>
        <v>0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>
      <c r="B29" s="153" t="s">
        <v>350</v>
      </c>
      <c r="C29" s="366">
        <v>10</v>
      </c>
      <c r="D29" s="366">
        <v>10</v>
      </c>
      <c r="E29" s="366">
        <v>10</v>
      </c>
      <c r="G29" s="366">
        <f>統計tmp!BE31</f>
        <v>0</v>
      </c>
      <c r="H29" s="366">
        <f>統計tmp!BD31</f>
        <v>0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>
      <c r="B30" s="153" t="s">
        <v>596</v>
      </c>
      <c r="C30" s="366">
        <v>7</v>
      </c>
      <c r="D30" s="366">
        <v>7</v>
      </c>
      <c r="E30" s="366">
        <v>7</v>
      </c>
      <c r="G30" s="366">
        <f>統計tmp!BE32</f>
        <v>0</v>
      </c>
      <c r="H30" s="366">
        <f>統計tmp!BD32</f>
        <v>0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>
      <c r="B31" s="153" t="s">
        <v>614</v>
      </c>
      <c r="C31" s="366">
        <v>1</v>
      </c>
      <c r="D31" s="366">
        <v>1</v>
      </c>
      <c r="E31" s="366">
        <v>1</v>
      </c>
      <c r="G31" s="366">
        <f>統計tmp!BE33</f>
        <v>0</v>
      </c>
      <c r="H31" s="366">
        <f>統計tmp!BD33</f>
        <v>0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>
      <c r="B32" s="153" t="s">
        <v>411</v>
      </c>
      <c r="C32" s="366">
        <v>17</v>
      </c>
      <c r="D32" s="366">
        <v>17</v>
      </c>
      <c r="E32" s="366">
        <v>17</v>
      </c>
      <c r="G32" s="366">
        <f>統計tmp!BE34</f>
        <v>0</v>
      </c>
      <c r="H32" s="366">
        <f>統計tmp!BD34</f>
        <v>0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>
      <c r="B33" s="153" t="s">
        <v>391</v>
      </c>
      <c r="C33" s="366">
        <v>3</v>
      </c>
      <c r="D33" s="366">
        <v>3</v>
      </c>
      <c r="E33" s="366">
        <v>3</v>
      </c>
      <c r="G33" s="366">
        <f>統計tmp!BE35</f>
        <v>0</v>
      </c>
      <c r="H33" s="366">
        <f>統計tmp!BD35</f>
        <v>0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>
        <f>統計tmp!BE36</f>
        <v>0</v>
      </c>
      <c r="H34" s="368">
        <f>統計tmp!BD36</f>
        <v>0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>
      <c r="B35" s="153" t="s">
        <v>973</v>
      </c>
      <c r="C35" s="366">
        <v>15</v>
      </c>
      <c r="D35" s="366">
        <v>15</v>
      </c>
      <c r="E35" s="378">
        <v>11</v>
      </c>
      <c r="G35" s="366">
        <f>統計tmp!BE37</f>
        <v>0</v>
      </c>
      <c r="H35" s="366">
        <f>統計tmp!BD37</f>
        <v>0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>
      <c r="B36" s="153" t="s">
        <v>1432</v>
      </c>
      <c r="C36" s="366">
        <v>12</v>
      </c>
      <c r="D36" s="366">
        <v>12</v>
      </c>
      <c r="E36" s="378">
        <v>4</v>
      </c>
      <c r="G36" s="366">
        <f>統計tmp!BE38</f>
        <v>0</v>
      </c>
      <c r="H36" s="366">
        <f>統計tmp!BD38</f>
        <v>0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>
      <c r="B37" s="153" t="s">
        <v>2452</v>
      </c>
      <c r="C37" s="366">
        <v>15</v>
      </c>
      <c r="D37" s="366">
        <v>15</v>
      </c>
      <c r="E37" s="378">
        <v>9</v>
      </c>
      <c r="G37" s="366">
        <f>統計tmp!BE39</f>
        <v>0</v>
      </c>
      <c r="H37" s="366">
        <f>統計tmp!BD39</f>
        <v>0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>
      <c r="B38" s="153" t="s">
        <v>2509</v>
      </c>
      <c r="C38" s="366">
        <v>15</v>
      </c>
      <c r="D38" s="366">
        <v>15</v>
      </c>
      <c r="E38" s="378"/>
      <c r="G38" s="366">
        <f>統計tmp!BE40</f>
        <v>0</v>
      </c>
      <c r="H38" s="366">
        <f>統計tmp!BD40</f>
        <v>0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>
        <f>統計tmp!BE41</f>
        <v>0</v>
      </c>
      <c r="H39" s="366">
        <f>統計tmp!BD41</f>
        <v>0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>
      <c r="B40" s="153" t="s">
        <v>2510</v>
      </c>
      <c r="C40" s="366">
        <v>4</v>
      </c>
      <c r="D40" s="366">
        <v>4</v>
      </c>
      <c r="G40" s="366">
        <f>統計tmp!BE42</f>
        <v>0</v>
      </c>
      <c r="H40" s="366">
        <f>統計tmp!BD42</f>
        <v>0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>
        <f>統計tmp!BE43</f>
        <v>0</v>
      </c>
      <c r="H41" s="368">
        <f>統計tmp!BD43</f>
        <v>0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>
      <c r="B42" s="153" t="s">
        <v>2511</v>
      </c>
      <c r="C42" s="366">
        <v>4</v>
      </c>
      <c r="D42" s="366">
        <v>4</v>
      </c>
      <c r="E42" s="378"/>
      <c r="G42" s="366">
        <f>統計tmp!BE44</f>
        <v>0</v>
      </c>
      <c r="H42" s="366">
        <f>統計tmp!BD44</f>
        <v>0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>
      <c r="B43" s="153" t="s">
        <v>2512</v>
      </c>
      <c r="C43" s="366">
        <v>9</v>
      </c>
      <c r="D43" s="366">
        <v>9</v>
      </c>
      <c r="E43" s="366">
        <v>7</v>
      </c>
      <c r="G43" s="366">
        <f>統計tmp!BE45</f>
        <v>0</v>
      </c>
      <c r="H43" s="366">
        <f>統計tmp!BD45</f>
        <v>0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>
      <c r="B44" s="153" t="s">
        <v>2513</v>
      </c>
      <c r="C44" s="366">
        <v>6</v>
      </c>
      <c r="D44" s="366">
        <v>6</v>
      </c>
      <c r="G44" s="366">
        <f>統計tmp!BE46</f>
        <v>0</v>
      </c>
      <c r="H44" s="366">
        <f>統計tmp!BD46</f>
        <v>0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>
      <c r="B45" s="153" t="s">
        <v>2514</v>
      </c>
      <c r="C45" s="366">
        <v>8</v>
      </c>
      <c r="D45" s="366">
        <v>8</v>
      </c>
      <c r="E45" s="378"/>
      <c r="G45" s="366">
        <f>統計tmp!BE47</f>
        <v>0</v>
      </c>
      <c r="H45" s="366">
        <f>統計tmp!BD47</f>
        <v>0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>
      <c r="B46" s="153" t="s">
        <v>2515</v>
      </c>
      <c r="C46" s="366">
        <v>7</v>
      </c>
      <c r="D46" s="366">
        <v>7</v>
      </c>
      <c r="E46" s="378">
        <v>4</v>
      </c>
      <c r="G46" s="366">
        <f>統計tmp!BE48</f>
        <v>0</v>
      </c>
      <c r="H46" s="366">
        <f>統計tmp!BD48</f>
        <v>0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>
      <c r="B47" s="153" t="s">
        <v>2516</v>
      </c>
      <c r="C47" s="366">
        <v>20</v>
      </c>
      <c r="D47" s="366">
        <v>20</v>
      </c>
      <c r="E47" s="378">
        <v>12</v>
      </c>
      <c r="G47" s="366">
        <f>統計tmp!BE49</f>
        <v>0</v>
      </c>
      <c r="H47" s="366">
        <f>統計tmp!BD49</f>
        <v>0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>
      <c r="B48" s="153" t="s">
        <v>2517</v>
      </c>
      <c r="C48" s="366">
        <v>29</v>
      </c>
      <c r="D48" s="366">
        <v>29</v>
      </c>
      <c r="E48" s="378">
        <v>15</v>
      </c>
      <c r="G48" s="366">
        <f>統計tmp!BE50</f>
        <v>0</v>
      </c>
      <c r="H48" s="366">
        <f>統計tmp!BD50</f>
        <v>0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>
      <c r="B49" s="153" t="s">
        <v>2518</v>
      </c>
      <c r="C49" s="366">
        <v>5</v>
      </c>
      <c r="D49" s="366">
        <v>5</v>
      </c>
      <c r="E49" s="378">
        <v>4</v>
      </c>
      <c r="G49" s="366">
        <f>統計tmp!BE51</f>
        <v>0</v>
      </c>
      <c r="H49" s="366">
        <f>統計tmp!BD51</f>
        <v>0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>
      <c r="A50" s="365" t="s">
        <v>71</v>
      </c>
      <c r="B50" s="365"/>
      <c r="C50" s="368">
        <v>10</v>
      </c>
      <c r="D50" s="368">
        <v>10</v>
      </c>
      <c r="E50" s="368"/>
      <c r="F50" s="368"/>
      <c r="G50" s="368">
        <f>統計tmp!BE52</f>
        <v>0</v>
      </c>
      <c r="H50" s="368">
        <f>統計tmp!BD52</f>
        <v>0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>
      <c r="B51" s="153" t="s">
        <v>2519</v>
      </c>
      <c r="C51" s="366">
        <v>1</v>
      </c>
      <c r="D51" s="366">
        <v>1</v>
      </c>
      <c r="E51" s="378"/>
      <c r="G51" s="366">
        <f>統計tmp!BE53</f>
        <v>0</v>
      </c>
      <c r="H51" s="366">
        <f>統計tmp!BD53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>
      <c r="B52" s="153" t="s">
        <v>2471</v>
      </c>
      <c r="C52" s="366">
        <v>9</v>
      </c>
      <c r="D52" s="366">
        <v>9</v>
      </c>
      <c r="E52" s="378"/>
      <c r="G52" s="366">
        <f>統計tmp!BE54</f>
        <v>0</v>
      </c>
      <c r="H52" s="366">
        <f>統計tmp!BD54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統計tmp!BE55</f>
        <v>0</v>
      </c>
      <c r="H53" s="368">
        <f>統計tmp!BD55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統計tmp!BE56</f>
        <v>0</v>
      </c>
      <c r="H54" s="366">
        <f>統計tmp!BD56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統計tmp!BE57</f>
        <v>0</v>
      </c>
      <c r="H55" s="366">
        <f>統計tmp!BD57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統計tmp!BE58</f>
        <v>0</v>
      </c>
      <c r="H56" s="366">
        <f>統計tmp!BD58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>
      <c r="B57" s="153" t="s">
        <v>2521</v>
      </c>
      <c r="C57" s="366">
        <v>2</v>
      </c>
      <c r="D57" s="366">
        <v>2</v>
      </c>
      <c r="E57" s="378"/>
      <c r="F57" s="378"/>
      <c r="G57" s="366">
        <f>統計tmp!BE59</f>
        <v>0</v>
      </c>
      <c r="H57" s="366">
        <f>統計tmp!BD59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>
      <c r="B58" s="153" t="s">
        <v>2522</v>
      </c>
      <c r="C58" s="366">
        <v>3</v>
      </c>
      <c r="D58" s="366">
        <v>3</v>
      </c>
      <c r="E58" s="378"/>
      <c r="F58" s="378"/>
      <c r="G58" s="366">
        <f>統計tmp!BE60</f>
        <v>0</v>
      </c>
      <c r="H58" s="366">
        <f>統計tmp!BD60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>
      <c r="B59" s="153" t="s">
        <v>904</v>
      </c>
      <c r="C59" s="366">
        <v>1</v>
      </c>
      <c r="D59" s="366">
        <v>1</v>
      </c>
      <c r="E59" s="378"/>
      <c r="F59" s="378"/>
      <c r="G59" s="366">
        <f>統計tmp!BE61</f>
        <v>0</v>
      </c>
      <c r="H59" s="366">
        <f>統計tmp!BD61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統計tmp!BE62</f>
        <v>0</v>
      </c>
      <c r="H60" s="368">
        <f>統計tmp!BD62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>
      <c r="B61" s="153" t="s">
        <v>2523</v>
      </c>
      <c r="C61" s="366">
        <v>1</v>
      </c>
      <c r="D61" s="366">
        <v>1</v>
      </c>
      <c r="E61" s="378"/>
      <c r="G61" s="366">
        <f>統計tmp!BE63</f>
        <v>0</v>
      </c>
      <c r="H61" s="366">
        <f>統計tmp!BD63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>
      <c r="A62" s="153" t="s">
        <v>74</v>
      </c>
      <c r="G62" s="366">
        <f>統計tmp!BE64</f>
        <v>0</v>
      </c>
      <c r="H62" s="366">
        <f>統計tmp!BD64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>
      <c r="B63" s="153" t="s">
        <v>74</v>
      </c>
      <c r="G63" s="366">
        <f>統計tmp!BE65</f>
        <v>0</v>
      </c>
      <c r="H63" s="366">
        <f>統計tmp!BD65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統計tmp!BE66</f>
        <v>0</v>
      </c>
      <c r="H64" s="368">
        <f>統計tmp!BD66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>
      <c r="B65" s="153" t="s">
        <v>2524</v>
      </c>
      <c r="C65" s="366">
        <v>9</v>
      </c>
      <c r="D65" s="366">
        <v>7</v>
      </c>
      <c r="E65" s="378"/>
      <c r="G65" s="366">
        <f>統計tmp!BE67</f>
        <v>0</v>
      </c>
      <c r="H65" s="366">
        <f>統計tmp!BD67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>
        <f>G4+G9+G18+G24+G34+G41+G50+G53+G60+G64</f>
        <v>0</v>
      </c>
      <c r="H66" s="368">
        <f>H4+H9+H18+H24+H34+H41+H50+H53+H60+H64</f>
        <v>0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>
      <c r="R68" s="402"/>
    </row>
    <row r="69" spans="1:21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3" customWidth="1"/>
    <col min="4" max="5" width="8" style="243" hidden="1" customWidth="1"/>
    <col min="6" max="6" width="8.25" style="243" hidden="1" customWidth="1"/>
    <col min="7" max="7" width="9.125" style="243" hidden="1" customWidth="1"/>
    <col min="8" max="8" width="5.75" style="243" hidden="1" customWidth="1"/>
    <col min="9" max="9" width="10.25" style="243" hidden="1" customWidth="1"/>
    <col min="10" max="10" width="8.75" style="243" hidden="1" customWidth="1"/>
    <col min="11" max="11" width="4.75" style="243" hidden="1" customWidth="1"/>
    <col min="12" max="12" width="5.75" style="243" hidden="1" customWidth="1"/>
    <col min="13" max="14" width="4.75" style="243" hidden="1" customWidth="1"/>
    <col min="15" max="15" width="7" style="448" hidden="1" customWidth="1"/>
    <col min="16" max="16" width="8" style="449" hidden="1" customWidth="1"/>
    <col min="17" max="17" width="12.625" style="44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77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83" hidden="1" customWidth="1"/>
    <col min="32" max="16384" width="8.75" style="4"/>
  </cols>
  <sheetData>
    <row r="1" spans="1:31" s="424" customFormat="1" ht="52.05" customHeight="1">
      <c r="C1" s="425"/>
      <c r="D1" s="425"/>
      <c r="E1" s="425"/>
      <c r="F1" s="426" t="s">
        <v>2552</v>
      </c>
      <c r="G1" s="425"/>
      <c r="H1" s="425"/>
      <c r="I1" s="427" t="s">
        <v>2551</v>
      </c>
      <c r="J1" s="639" t="s">
        <v>2549</v>
      </c>
      <c r="K1" s="639"/>
      <c r="L1" s="639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3100</v>
      </c>
      <c r="X1" s="604" t="s">
        <v>3097</v>
      </c>
      <c r="Y1" s="436" t="s">
        <v>3098</v>
      </c>
      <c r="Z1" s="605" t="s">
        <v>3099</v>
      </c>
      <c r="AA1" s="503" t="s">
        <v>2573</v>
      </c>
      <c r="AB1" s="507" t="s">
        <v>2574</v>
      </c>
      <c r="AC1" s="508" t="s">
        <v>2576</v>
      </c>
      <c r="AD1" s="431" t="s">
        <v>2581</v>
      </c>
      <c r="AE1" s="478" t="s">
        <v>2582</v>
      </c>
    </row>
    <row r="2" spans="1:31" s="441" customFormat="1" ht="13.95" customHeight="1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2579</v>
      </c>
      <c r="N2" s="438" t="s">
        <v>2580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0.8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COUNTIF(URS確認!AR2:AR574,LEFT(B5,3))</f>
        <v>11</v>
      </c>
      <c r="G5" s="243">
        <v>11</v>
      </c>
      <c r="H5" s="243">
        <v>11</v>
      </c>
      <c r="I5" s="243">
        <f>COUNTIF(URS確認!AS2:AS575,LEFT(B5,3))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COUNTIF(URS確認!BD$2:BD$574,LEFT($B5,3))</f>
        <v>9</v>
      </c>
      <c r="X5" s="45">
        <f>COUNTIF(URS確認!BE$2:BE$574,LEFT($B5,3))</f>
        <v>2</v>
      </c>
      <c r="Y5" s="454">
        <f>COUNTIF(URS確認!BF$2:BF$574,LEFT($B5,3))</f>
        <v>0</v>
      </c>
      <c r="Z5" s="603">
        <f>COUNTIF(URS確認!BG$2:BG$574,LEFT($B5,3))</f>
        <v>0</v>
      </c>
      <c r="AA5" s="506">
        <f>COUNTIF(URS確認!AU$2:AU$574,LEFT(B5,3))</f>
        <v>0</v>
      </c>
      <c r="AB5" s="461">
        <f>COUNTIF(URS確認!AV$2:AV$574,LEFT(B5,3))</f>
        <v>0</v>
      </c>
      <c r="AC5" s="472">
        <f>COUNTIF(URS確認!AW$2:AW$575,LEFT(B5,3))</f>
        <v>0</v>
      </c>
      <c r="AD5" s="4">
        <f>SUM(W5:AC5)</f>
        <v>11</v>
      </c>
      <c r="AE5" s="481">
        <f>IF(AND(X5&gt;0,Y5=0,AA5=0,AB5=0,AC5=0),X5,"")</f>
        <v>2</v>
      </c>
    </row>
    <row r="6" spans="1:31" outlineLevel="1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COUNTIF(URS確認!AR3:AR575,LEFT(B6,3))</f>
        <v>2</v>
      </c>
      <c r="G6" s="243">
        <v>2</v>
      </c>
      <c r="H6" s="243">
        <v>2</v>
      </c>
      <c r="I6" s="243">
        <f>COUNTIF(URS確認!AS3:AS576,LEFT(B6,3))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COUNTIF(URS確認!BD$2:BD$574,LEFT($B6,3))</f>
        <v>0</v>
      </c>
      <c r="X6" s="45">
        <f>COUNTIF(URS確認!BE$2:BE$574,LEFT($B6,3))</f>
        <v>2</v>
      </c>
      <c r="Y6" s="454">
        <f>COUNTIF(URS確認!BF$2:BF$574,LEFT($B6,3))</f>
        <v>0</v>
      </c>
      <c r="Z6" s="603">
        <f>COUNTIF(URS確認!BG$2:BG$574,LEFT($B6,3))</f>
        <v>0</v>
      </c>
      <c r="AA6" s="506">
        <f>COUNTIF(URS確認!AU$2:AU$574,LEFT(B6,3))</f>
        <v>0</v>
      </c>
      <c r="AB6" s="461">
        <f>COUNTIF(URS確認!AV$2:AV$574,LEFT(B6,3))</f>
        <v>0</v>
      </c>
      <c r="AC6" s="472">
        <f>COUNTIF(URS確認!AW$2:AW$575,LEFT(B6,3))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COUNTIF(URS確認!AR4:AR576,LEFT(B7,3))</f>
        <v>2</v>
      </c>
      <c r="G7" s="243">
        <v>2</v>
      </c>
      <c r="H7" s="243">
        <v>2</v>
      </c>
      <c r="I7" s="243">
        <f>COUNTIF(URS確認!AS4:AS577,LEFT(B7,3))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COUNTIF(URS確認!BD$2:BD$574,LEFT($B7,3))</f>
        <v>0</v>
      </c>
      <c r="X7" s="45">
        <f>COUNTIF(URS確認!BE$2:BE$574,LEFT($B7,3))</f>
        <v>2</v>
      </c>
      <c r="Y7" s="454">
        <f>COUNTIF(URS確認!BF$2:BF$574,LEFT($B7,3))</f>
        <v>0</v>
      </c>
      <c r="Z7" s="603">
        <f>COUNTIF(URS確認!BG$2:BG$574,LEFT($B7,3))</f>
        <v>0</v>
      </c>
      <c r="AA7" s="506">
        <f>COUNTIF(URS確認!AU$2:AU$574,LEFT(B7,3))</f>
        <v>0</v>
      </c>
      <c r="AB7" s="461">
        <f>COUNTIF(URS確認!AV$2:AV$574,LEFT(B7,3))</f>
        <v>0</v>
      </c>
      <c r="AC7" s="472">
        <f>COUNTIF(URS確認!AW$2:AW$575,LEFT(B7,3))</f>
        <v>0</v>
      </c>
      <c r="AD7" s="4">
        <f t="shared" si="4"/>
        <v>2</v>
      </c>
      <c r="AE7" s="481">
        <f t="shared" si="5"/>
        <v>2</v>
      </c>
    </row>
    <row r="8" spans="1:31" outlineLevel="1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COUNTIF(URS確認!AR5:AR577,LEFT(B8,3))</f>
        <v>0</v>
      </c>
      <c r="G8" s="243">
        <v>1</v>
      </c>
      <c r="H8" s="243">
        <v>1</v>
      </c>
      <c r="I8" s="243">
        <f>COUNTIF(URS確認!AS5:AS578,LEFT(B8,3))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COUNTIF(URS確認!BD$2:BD$574,LEFT($B8,3))</f>
        <v>0</v>
      </c>
      <c r="X8" s="45">
        <f>COUNTIF(URS確認!BE$2:BE$574,LEFT($B8,3))</f>
        <v>0</v>
      </c>
      <c r="Y8" s="454">
        <f>COUNTIF(URS確認!BF$2:BF$574,LEFT($B8,3))</f>
        <v>0</v>
      </c>
      <c r="Z8" s="603">
        <f>COUNTIF(URS確認!BG$2:BG$574,LEFT($B8,3))</f>
        <v>0</v>
      </c>
      <c r="AA8" s="506">
        <f>COUNTIF(URS確認!AU$2:AU$574,LEFT(B8,3))</f>
        <v>0</v>
      </c>
      <c r="AB8" s="461">
        <f>COUNTIF(URS確認!AV$2:AV$574,LEFT(B8,3))</f>
        <v>0</v>
      </c>
      <c r="AC8" s="472">
        <f>COUNTIF(URS確認!AW$2:AW$575,LEFT(B8,3))</f>
        <v>0</v>
      </c>
      <c r="AD8" s="4">
        <f t="shared" si="4"/>
        <v>0</v>
      </c>
      <c r="AE8" s="481" t="str">
        <f t="shared" si="5"/>
        <v/>
      </c>
    </row>
    <row r="9" spans="1:31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COUNTIF(URS確認!AR7:AR579,LEFT(B10,3))</f>
        <v>2</v>
      </c>
      <c r="G10" s="243">
        <v>2</v>
      </c>
      <c r="H10" s="243">
        <v>2</v>
      </c>
      <c r="I10" s="243">
        <f>COUNTIF(URS確認!AS7:AS580,LEFT(B10,3))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COUNTIF(URS確認!BD$2:BD$574,LEFT($B10,3))</f>
        <v>2</v>
      </c>
      <c r="X10" s="45">
        <f>COUNTIF(URS確認!BE$2:BE$574,LEFT($B10,3))</f>
        <v>0</v>
      </c>
      <c r="Y10" s="454">
        <f>COUNTIF(URS確認!BF$2:BF$574,LEFT($B10,3))</f>
        <v>0</v>
      </c>
      <c r="Z10" s="603">
        <f>COUNTIF(URS確認!BG$2:BG$574,LEFT($B10,3))</f>
        <v>0</v>
      </c>
      <c r="AA10" s="506">
        <f>COUNTIF(URS確認!AU$2:AU$574,LEFT(B10,3))</f>
        <v>0</v>
      </c>
      <c r="AB10" s="461">
        <f>COUNTIF(URS確認!AV$2:AV$574,LEFT(B10,3))</f>
        <v>0</v>
      </c>
      <c r="AC10" s="472">
        <f>COUNTIF(URS確認!AW$2:AW$575,LEFT(B10,3))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COUNTIF(URS確認!AR8:AR580,LEFT(B11,3))</f>
        <v>20</v>
      </c>
      <c r="G11" s="243">
        <v>20</v>
      </c>
      <c r="H11" s="243">
        <v>20</v>
      </c>
      <c r="I11" s="243">
        <f>COUNTIF(URS確認!AS8:AS581,LEFT(B11,3))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COUNTIF(URS確認!BD$2:BD$574,LEFT($B11,3))</f>
        <v>19</v>
      </c>
      <c r="X11" s="45">
        <f>COUNTIF(URS確認!BE$2:BE$574,LEFT($B11,3))</f>
        <v>0</v>
      </c>
      <c r="Y11" s="454">
        <f>COUNTIF(URS確認!BF$2:BF$574,LEFT($B11,3))</f>
        <v>1</v>
      </c>
      <c r="Z11" s="603">
        <f>COUNTIF(URS確認!BG$2:BG$574,LEFT($B11,3))</f>
        <v>0</v>
      </c>
      <c r="AA11" s="506">
        <f>COUNTIF(URS確認!AU$2:AU$574,LEFT(B11,3))</f>
        <v>0</v>
      </c>
      <c r="AB11" s="461">
        <f>COUNTIF(URS確認!AV$2:AV$574,LEFT(B11,3))</f>
        <v>0</v>
      </c>
      <c r="AC11" s="472">
        <f>COUNTIF(URS確認!AW$2:AW$575,LEFT(B11,3))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COUNTIF(URS確認!AR9:AR581,LEFT(B12,3))</f>
        <v>10</v>
      </c>
      <c r="G12" s="243">
        <v>10</v>
      </c>
      <c r="H12" s="243">
        <v>10</v>
      </c>
      <c r="I12" s="243">
        <f>COUNTIF(URS確認!AS9:AS582,LEFT(B12,3))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COUNTIF(URS確認!BD$2:BD$574,LEFT($B12,3))</f>
        <v>10</v>
      </c>
      <c r="X12" s="45">
        <f>COUNTIF(URS確認!BE$2:BE$574,LEFT($B12,3))</f>
        <v>0</v>
      </c>
      <c r="Y12" s="454">
        <f>COUNTIF(URS確認!BF$2:BF$574,LEFT($B12,3))</f>
        <v>0</v>
      </c>
      <c r="Z12" s="603">
        <f>COUNTIF(URS確認!BG$2:BG$574,LEFT($B12,3))</f>
        <v>0</v>
      </c>
      <c r="AA12" s="506">
        <f>COUNTIF(URS確認!AU$2:AU$574,LEFT(B12,3))</f>
        <v>0</v>
      </c>
      <c r="AB12" s="461">
        <f>COUNTIF(URS確認!AV$2:AV$574,LEFT(B12,3))</f>
        <v>0</v>
      </c>
      <c r="AC12" s="472">
        <f>COUNTIF(URS確認!AW$2:AW$575,LEFT(B12,3))</f>
        <v>0</v>
      </c>
      <c r="AD12" s="4">
        <f t="shared" si="4"/>
        <v>10</v>
      </c>
      <c r="AE12" s="481" t="str">
        <f t="shared" si="7"/>
        <v/>
      </c>
    </row>
    <row r="13" spans="1:31" outlineLevel="1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COUNTIF(URS確認!AR10:AR582,LEFT(B13,3))</f>
        <v>20</v>
      </c>
      <c r="G13" s="243">
        <v>19</v>
      </c>
      <c r="H13" s="243">
        <v>19</v>
      </c>
      <c r="I13" s="243">
        <f>COUNTIF(URS確認!AS10:AS583,LEFT(B13,3))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COUNTIF(URS確認!BD$2:BD$574,LEFT($B13,3))</f>
        <v>20</v>
      </c>
      <c r="X13" s="45">
        <f>COUNTIF(URS確認!BE$2:BE$574,LEFT($B13,3))</f>
        <v>0</v>
      </c>
      <c r="Y13" s="454">
        <f>COUNTIF(URS確認!BF$2:BF$574,LEFT($B13,3))</f>
        <v>0</v>
      </c>
      <c r="Z13" s="603">
        <f>COUNTIF(URS確認!BG$2:BG$574,LEFT($B13,3))</f>
        <v>0</v>
      </c>
      <c r="AA13" s="506">
        <f>COUNTIF(URS確認!AU$2:AU$574,LEFT(B13,3))</f>
        <v>0</v>
      </c>
      <c r="AB13" s="461">
        <f>COUNTIF(URS確認!AV$2:AV$574,LEFT(B13,3))</f>
        <v>0</v>
      </c>
      <c r="AC13" s="472">
        <f>COUNTIF(URS確認!AW$2:AW$575,LEFT(B13,3))</f>
        <v>0</v>
      </c>
      <c r="AD13" s="4">
        <f t="shared" si="4"/>
        <v>20</v>
      </c>
      <c r="AE13" s="481" t="str">
        <f t="shared" si="7"/>
        <v/>
      </c>
    </row>
    <row r="14" spans="1:31" outlineLevel="1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COUNTIF(URS確認!AR11:AR583,LEFT(B14,3))</f>
        <v>9</v>
      </c>
      <c r="G14" s="243">
        <v>9</v>
      </c>
      <c r="H14" s="243">
        <v>9</v>
      </c>
      <c r="I14" s="243">
        <f>COUNTIF(URS確認!AS11:AS584,LEFT(B14,3))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COUNTIF(URS確認!BD$2:BD$574,LEFT($B14,3))</f>
        <v>9</v>
      </c>
      <c r="X14" s="45">
        <f>COUNTIF(URS確認!BE$2:BE$574,LEFT($B14,3))</f>
        <v>0</v>
      </c>
      <c r="Y14" s="454">
        <f>COUNTIF(URS確認!BF$2:BF$574,LEFT($B14,3))</f>
        <v>0</v>
      </c>
      <c r="Z14" s="603">
        <f>COUNTIF(URS確認!BG$2:BG$574,LEFT($B14,3))</f>
        <v>0</v>
      </c>
      <c r="AA14" s="506">
        <f>COUNTIF(URS確認!AU$2:AU$574,LEFT(B14,3))</f>
        <v>0</v>
      </c>
      <c r="AB14" s="461">
        <f>COUNTIF(URS確認!AV$2:AV$574,LEFT(B14,3))</f>
        <v>0</v>
      </c>
      <c r="AC14" s="472">
        <f>COUNTIF(URS確認!AW$2:AW$575,LEFT(B14,3))</f>
        <v>0</v>
      </c>
      <c r="AD14" s="4">
        <f t="shared" si="4"/>
        <v>9</v>
      </c>
      <c r="AE14" s="481" t="str">
        <f t="shared" si="7"/>
        <v/>
      </c>
    </row>
    <row r="15" spans="1:31" outlineLevel="1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COUNTIF(URS確認!AR11:AR584,LEFT(B15,3))</f>
        <v>6</v>
      </c>
      <c r="G15" s="243">
        <v>5</v>
      </c>
      <c r="H15" s="243">
        <v>6</v>
      </c>
      <c r="I15" s="243">
        <f>COUNTIF(URS確認!AS11:AS585,LEFT(B15,3))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COUNTIF(URS確認!BD$2:BD$574,LEFT($B15,3))</f>
        <v>0</v>
      </c>
      <c r="X15" s="45">
        <f>COUNTIF(URS確認!BE$2:BE$574,LEFT($B15,3))</f>
        <v>0</v>
      </c>
      <c r="Y15" s="454">
        <f>COUNTIF(URS確認!BF$2:BF$574,LEFT($B15,3))</f>
        <v>6</v>
      </c>
      <c r="Z15" s="603">
        <f>COUNTIF(URS確認!BG$2:BG$574,LEFT($B15,3))</f>
        <v>0</v>
      </c>
      <c r="AA15" s="506">
        <f>COUNTIF(URS確認!AU$2:AU$574,LEFT(B15,3))</f>
        <v>0</v>
      </c>
      <c r="AB15" s="461">
        <f>COUNTIF(URS確認!AV$2:AV$574,LEFT(B15,3))</f>
        <v>0</v>
      </c>
      <c r="AC15" s="472">
        <f>COUNTIF(URS確認!AW$2:AW$575,LEFT(B15,3))</f>
        <v>0</v>
      </c>
      <c r="AD15" s="4">
        <f t="shared" si="4"/>
        <v>6</v>
      </c>
      <c r="AE15" s="481" t="str">
        <f t="shared" si="7"/>
        <v/>
      </c>
    </row>
    <row r="16" spans="1:31" outlineLevel="1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COUNTIF(URS確認!AR12:AR585,LEFT(B16,3))</f>
        <v>12</v>
      </c>
      <c r="G16" s="243">
        <v>11</v>
      </c>
      <c r="H16" s="243">
        <v>11</v>
      </c>
      <c r="I16" s="243">
        <f>COUNTIF(URS確認!AS12:AS586,LEFT(B16,3))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COUNTIF(URS確認!BD$2:BD$574,LEFT($B16,3))</f>
        <v>12</v>
      </c>
      <c r="X16" s="45">
        <f>COUNTIF(URS確認!BE$2:BE$574,LEFT($B16,3))</f>
        <v>0</v>
      </c>
      <c r="Y16" s="454">
        <f>COUNTIF(URS確認!BF$2:BF$574,LEFT($B16,3))</f>
        <v>0</v>
      </c>
      <c r="Z16" s="603">
        <f>COUNTIF(URS確認!BG$2:BG$574,LEFT($B16,3))</f>
        <v>0</v>
      </c>
      <c r="AA16" s="506">
        <f>COUNTIF(URS確認!AU$2:AU$574,LEFT(B16,3))</f>
        <v>0</v>
      </c>
      <c r="AB16" s="461">
        <f>COUNTIF(URS確認!AV$2:AV$574,LEFT(B16,3))</f>
        <v>0</v>
      </c>
      <c r="AC16" s="472">
        <f>COUNTIF(URS確認!AW$2:AW$575,LEFT(B16,3))</f>
        <v>0</v>
      </c>
      <c r="AD16" s="4">
        <f t="shared" si="4"/>
        <v>12</v>
      </c>
      <c r="AE16" s="481" t="str">
        <f t="shared" si="7"/>
        <v/>
      </c>
    </row>
    <row r="17" spans="1:31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COUNTIF(URS確認!AR15:AR588,LEFT(B18,3))</f>
        <v>7</v>
      </c>
      <c r="G18" s="243">
        <v>7</v>
      </c>
      <c r="H18" s="243">
        <v>7</v>
      </c>
      <c r="I18" s="243">
        <f>COUNTIF(URS確認!AS15:AS589,LEFT(B18,3))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COUNTIF(URS確認!BD$2:BD$574,LEFT($B18,3))</f>
        <v>6</v>
      </c>
      <c r="X18" s="45">
        <f>COUNTIF(URS確認!BE$2:BE$574,LEFT($B18,3))</f>
        <v>0</v>
      </c>
      <c r="Y18" s="454">
        <f>COUNTIF(URS確認!BF$2:BF$574,LEFT($B18,3))</f>
        <v>1</v>
      </c>
      <c r="Z18" s="603">
        <f>COUNTIF(URS確認!BG$2:BG$574,LEFT($B18,3))</f>
        <v>0</v>
      </c>
      <c r="AA18" s="506">
        <f>COUNTIF(URS確認!AU$2:AU$574,LEFT(B18,3))</f>
        <v>0</v>
      </c>
      <c r="AB18" s="461">
        <f>COUNTIF(URS確認!AV$2:AV$574,LEFT(B18,3))</f>
        <v>0</v>
      </c>
      <c r="AC18" s="472">
        <f>COUNTIF(URS確認!AW$2:AW$575,LEFT(B18,3))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COUNTIF(URS確認!AR16:AR589,LEFT(B19,3))</f>
        <v>9</v>
      </c>
      <c r="G19" s="243">
        <v>9</v>
      </c>
      <c r="H19" s="243">
        <v>9</v>
      </c>
      <c r="I19" s="243">
        <f>COUNTIF(URS確認!AS16:AS590,LEFT(B19,3))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COUNTIF(URS確認!BD$2:BD$574,LEFT($B19,3))</f>
        <v>3</v>
      </c>
      <c r="X19" s="45">
        <f>COUNTIF(URS確認!BE$2:BE$574,LEFT($B19,3))</f>
        <v>6</v>
      </c>
      <c r="Y19" s="454">
        <f>COUNTIF(URS確認!BF$2:BF$574,LEFT($B19,3))</f>
        <v>0</v>
      </c>
      <c r="Z19" s="603">
        <f>COUNTIF(URS確認!BG$2:BG$574,LEFT($B19,3))</f>
        <v>0</v>
      </c>
      <c r="AA19" s="506">
        <f>COUNTIF(URS確認!AU$2:AU$574,LEFT(B19,3))</f>
        <v>0</v>
      </c>
      <c r="AB19" s="461">
        <f>COUNTIF(URS確認!AV$2:AV$574,LEFT(B19,3))</f>
        <v>0</v>
      </c>
      <c r="AC19" s="472">
        <f>COUNTIF(URS確認!AW$2:AW$575,LEFT(B19,3))</f>
        <v>0</v>
      </c>
      <c r="AD19" s="4">
        <f t="shared" si="4"/>
        <v>9</v>
      </c>
      <c r="AE19" s="481">
        <f t="shared" ref="AE19:AE22" si="11">IF(AND(X19&gt;0,Y19=0,AA19=0,AB19=0,AC19=0),X19,"")</f>
        <v>6</v>
      </c>
    </row>
    <row r="20" spans="1:31" outlineLevel="1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COUNTIF(URS確認!AR17:AR590,LEFT(B20,3))</f>
        <v>16</v>
      </c>
      <c r="G20" s="243">
        <v>16</v>
      </c>
      <c r="H20" s="243">
        <v>16</v>
      </c>
      <c r="I20" s="243">
        <f>COUNTIF(URS確認!AS17:AS591,LEFT(B20,3))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COUNTIF(URS確認!BD$2:BD$574,LEFT($B20,3))</f>
        <v>2</v>
      </c>
      <c r="X20" s="45">
        <f>COUNTIF(URS確認!BE$2:BE$574,LEFT($B20,3))</f>
        <v>11</v>
      </c>
      <c r="Y20" s="454">
        <f>COUNTIF(URS確認!BF$2:BF$574,LEFT($B20,3))</f>
        <v>0</v>
      </c>
      <c r="Z20" s="603">
        <f>COUNTIF(URS確認!BG$2:BG$574,LEFT($B20,3))</f>
        <v>3</v>
      </c>
      <c r="AA20" s="506">
        <f>COUNTIF(URS確認!AU$2:AU$574,LEFT(B20,3))</f>
        <v>0</v>
      </c>
      <c r="AB20" s="461">
        <f>COUNTIF(URS確認!AV$2:AV$574,LEFT(B20,3))</f>
        <v>0</v>
      </c>
      <c r="AC20" s="472">
        <f>COUNTIF(URS確認!AW$2:AW$575,LEFT(B20,3))</f>
        <v>0</v>
      </c>
      <c r="AD20" s="4">
        <f t="shared" si="4"/>
        <v>16</v>
      </c>
      <c r="AE20" s="481">
        <f t="shared" si="11"/>
        <v>11</v>
      </c>
    </row>
    <row r="21" spans="1:31" outlineLevel="1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COUNTIF(URS確認!AR18:AR591,LEFT(B21,3))</f>
        <v>3</v>
      </c>
      <c r="G21" s="243">
        <v>3</v>
      </c>
      <c r="H21" s="243">
        <v>3</v>
      </c>
      <c r="I21" s="243">
        <f>COUNTIF(URS確認!AS18:AS592,LEFT(B21,3))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COUNTIF(URS確認!BD$2:BD$574,LEFT($B21,3))</f>
        <v>0</v>
      </c>
      <c r="X21" s="45">
        <f>COUNTIF(URS確認!BE$2:BE$574,LEFT($B21,3))</f>
        <v>2</v>
      </c>
      <c r="Y21" s="454">
        <f>COUNTIF(URS確認!BF$2:BF$574,LEFT($B21,3))</f>
        <v>0</v>
      </c>
      <c r="Z21" s="603">
        <f>COUNTIF(URS確認!BG$2:BG$574,LEFT($B21,3))</f>
        <v>1</v>
      </c>
      <c r="AA21" s="506">
        <f>COUNTIF(URS確認!AU$2:AU$574,LEFT(B21,3))</f>
        <v>0</v>
      </c>
      <c r="AB21" s="461">
        <f>COUNTIF(URS確認!AV$2:AV$574,LEFT(B21,3))</f>
        <v>0</v>
      </c>
      <c r="AC21" s="472">
        <f>COUNTIF(URS確認!AW$2:AW$575,LEFT(B21,3))</f>
        <v>0</v>
      </c>
      <c r="AD21" s="4">
        <f t="shared" si="4"/>
        <v>3</v>
      </c>
      <c r="AE21" s="481">
        <f t="shared" si="11"/>
        <v>2</v>
      </c>
    </row>
    <row r="22" spans="1:31" outlineLevel="1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COUNTIF(URS確認!AR19:AR592,LEFT(B22,3))</f>
        <v>3</v>
      </c>
      <c r="G22" s="243">
        <v>3</v>
      </c>
      <c r="H22" s="243">
        <v>3</v>
      </c>
      <c r="I22" s="243">
        <f>COUNTIF(URS確認!AS19:AS593,LEFT(B22,3))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COUNTIF(URS確認!BD$2:BD$574,LEFT($B22,3))</f>
        <v>2</v>
      </c>
      <c r="X22" s="45">
        <f>COUNTIF(URS確認!BE$2:BE$574,LEFT($B22,3))</f>
        <v>1</v>
      </c>
      <c r="Y22" s="454">
        <f>COUNTIF(URS確認!BF$2:BF$574,LEFT($B22,3))</f>
        <v>0</v>
      </c>
      <c r="Z22" s="603">
        <f>COUNTIF(URS確認!BG$2:BG$574,LEFT($B22,3))</f>
        <v>0</v>
      </c>
      <c r="AA22" s="506">
        <f>COUNTIF(URS確認!AU$2:AU$574,LEFT(B22,3))</f>
        <v>0</v>
      </c>
      <c r="AB22" s="461">
        <f>COUNTIF(URS確認!AV$2:AV$574,LEFT(B22,3))</f>
        <v>0</v>
      </c>
      <c r="AC22" s="472">
        <f>COUNTIF(URS確認!AW$2:AW$575,LEFT(B22,3))</f>
        <v>0</v>
      </c>
      <c r="AD22" s="4">
        <f t="shared" si="4"/>
        <v>3</v>
      </c>
      <c r="AE22" s="481">
        <f t="shared" si="11"/>
        <v>1</v>
      </c>
    </row>
    <row r="23" spans="1:31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COUNTIF(URS確認!AR21:AR594,LEFT(B24,3))</f>
        <v>6</v>
      </c>
      <c r="G24" s="243">
        <v>5</v>
      </c>
      <c r="H24" s="243">
        <v>5</v>
      </c>
      <c r="I24" s="243">
        <f>COUNTIF(URS確認!AS21:AS595,LEFT(B24,3))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COUNTIF(URS確認!BD$2:BD$574,LEFT($B24,3))</f>
        <v>5</v>
      </c>
      <c r="X24" s="45">
        <f>COUNTIF(URS確認!BE$2:BE$574,LEFT($B24,3))</f>
        <v>0</v>
      </c>
      <c r="Y24" s="454">
        <f>COUNTIF(URS確認!BF$2:BF$574,LEFT($B24,3))</f>
        <v>0</v>
      </c>
      <c r="Z24" s="603">
        <f>COUNTIF(URS確認!BG$2:BG$574,LEFT($B24,3))</f>
        <v>1</v>
      </c>
      <c r="AA24" s="506">
        <f>COUNTIF(URS確認!AU$2:AU$574,LEFT(B24,3))</f>
        <v>0</v>
      </c>
      <c r="AB24" s="461">
        <f>COUNTIF(URS確認!AV$2:AV$574,LEFT(B24,3))</f>
        <v>0</v>
      </c>
      <c r="AC24" s="472">
        <f>COUNTIF(URS確認!AW$2:AW$575,LEFT(B24,3))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COUNTIF(URS確認!AR22:AR595,LEFT(B25,3))</f>
        <v>17</v>
      </c>
      <c r="G25" s="243">
        <v>16</v>
      </c>
      <c r="H25" s="243">
        <v>16</v>
      </c>
      <c r="I25" s="243">
        <f>COUNTIF(URS確認!AS22:AS596,LEFT(B25,3))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COUNTIF(URS確認!BD$2:BD$574,LEFT($B25,3))</f>
        <v>12</v>
      </c>
      <c r="X25" s="45">
        <f>COUNTIF(URS確認!BE$2:BE$574,LEFT($B25,3))</f>
        <v>5</v>
      </c>
      <c r="Y25" s="454">
        <f>COUNTIF(URS確認!BF$2:BF$574,LEFT($B25,3))</f>
        <v>0</v>
      </c>
      <c r="Z25" s="603">
        <f>COUNTIF(URS確認!BG$2:BG$574,LEFT($B25,3))</f>
        <v>0</v>
      </c>
      <c r="AA25" s="506">
        <f>COUNTIF(URS確認!AU$2:AU$574,LEFT(B25,3))</f>
        <v>0</v>
      </c>
      <c r="AB25" s="461">
        <f>COUNTIF(URS確認!AV$2:AV$574,LEFT(B25,3))</f>
        <v>0</v>
      </c>
      <c r="AC25" s="472">
        <f>COUNTIF(URS確認!AW$2:AW$575,LEFT(B25,3))</f>
        <v>0</v>
      </c>
      <c r="AD25" s="4">
        <f t="shared" si="4"/>
        <v>17</v>
      </c>
      <c r="AE25" s="481">
        <f t="shared" ref="AE25:AE30" si="13">IF(AND(X25&gt;0,Y25=0,AA25=0,AB25=0,AC25=0),X25,"")</f>
        <v>5</v>
      </c>
    </row>
    <row r="26" spans="1:31" outlineLevel="1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COUNTIF(URS確認!AR23:AR596,LEFT(B26,3))</f>
        <v>8</v>
      </c>
      <c r="G26" s="243">
        <v>8</v>
      </c>
      <c r="H26" s="243">
        <v>8</v>
      </c>
      <c r="I26" s="243">
        <f>COUNTIF(URS確認!AS23:AS597,LEFT(B26,3))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COUNTIF(URS確認!BD$2:BD$574,LEFT($B26,3))</f>
        <v>7</v>
      </c>
      <c r="X26" s="45">
        <f>COUNTIF(URS確認!BE$2:BE$574,LEFT($B26,3))</f>
        <v>1</v>
      </c>
      <c r="Y26" s="454">
        <f>COUNTIF(URS確認!BF$2:BF$574,LEFT($B26,3))</f>
        <v>0</v>
      </c>
      <c r="Z26" s="603">
        <f>COUNTIF(URS確認!BG$2:BG$574,LEFT($B26,3))</f>
        <v>0</v>
      </c>
      <c r="AA26" s="506">
        <f>COUNTIF(URS確認!AU$2:AU$574,LEFT(B26,3))</f>
        <v>0</v>
      </c>
      <c r="AB26" s="461">
        <f>COUNTIF(URS確認!AV$2:AV$574,LEFT(B26,3))</f>
        <v>0</v>
      </c>
      <c r="AC26" s="472">
        <f>COUNTIF(URS確認!AW$2:AW$575,LEFT(B26,3))</f>
        <v>0</v>
      </c>
      <c r="AD26" s="4">
        <f t="shared" si="4"/>
        <v>8</v>
      </c>
      <c r="AE26" s="481">
        <f t="shared" si="13"/>
        <v>1</v>
      </c>
    </row>
    <row r="27" spans="1:31" outlineLevel="1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COUNTIF(URS確認!AR25:AR598,LEFT(B27,3))</f>
        <v>17</v>
      </c>
      <c r="G27" s="243">
        <v>10</v>
      </c>
      <c r="H27" s="243">
        <v>10</v>
      </c>
      <c r="I27" s="243">
        <f>COUNTIF(URS確認!AS25:AS599,LEFT(B27,3))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COUNTIF(URS確認!BD$2:BD$574,LEFT($B27,3))</f>
        <v>17</v>
      </c>
      <c r="X27" s="45">
        <f>COUNTIF(URS確認!BE$2:BE$574,LEFT($B27,3))</f>
        <v>0</v>
      </c>
      <c r="Y27" s="454">
        <f>COUNTIF(URS確認!BF$2:BF$574,LEFT($B27,3))</f>
        <v>0</v>
      </c>
      <c r="Z27" s="603">
        <f>COUNTIF(URS確認!BG$2:BG$574,LEFT($B27,3))</f>
        <v>0</v>
      </c>
      <c r="AA27" s="506">
        <f>COUNTIF(URS確認!AU$2:AU$574,LEFT(B27,3))</f>
        <v>0</v>
      </c>
      <c r="AB27" s="461">
        <f>COUNTIF(URS確認!AV$2:AV$574,LEFT(B27,3))</f>
        <v>0</v>
      </c>
      <c r="AC27" s="472">
        <f>COUNTIF(URS確認!AW$2:AW$575,LEFT(B27,3))</f>
        <v>0</v>
      </c>
      <c r="AD27" s="4">
        <f t="shared" si="4"/>
        <v>17</v>
      </c>
      <c r="AE27" s="481" t="str">
        <f t="shared" si="13"/>
        <v/>
      </c>
    </row>
    <row r="28" spans="1:31" outlineLevel="1">
      <c r="B28" s="4" t="s">
        <v>2577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COUNTIF(URS確認!AR26:AR599,LEFT(B28,3))</f>
        <v>8</v>
      </c>
      <c r="G28" s="243">
        <v>7</v>
      </c>
      <c r="H28" s="243">
        <v>6</v>
      </c>
      <c r="I28" s="243">
        <f>COUNTIF(URS確認!AS26:AS600,LEFT(B28,3))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COUNTIF(URS確認!BD$2:BD$574,LEFT($B28,3))</f>
        <v>6</v>
      </c>
      <c r="X28" s="45">
        <f>COUNTIF(URS確認!BE$2:BE$574,LEFT($B28,3))</f>
        <v>2</v>
      </c>
      <c r="Y28" s="454">
        <f>COUNTIF(URS確認!BF$2:BF$574,LEFT($B28,3))</f>
        <v>0</v>
      </c>
      <c r="Z28" s="603">
        <f>COUNTIF(URS確認!BG$2:BG$574,LEFT($B28,3))</f>
        <v>0</v>
      </c>
      <c r="AA28" s="506">
        <f>COUNTIF(URS確認!AU$2:AU$574,LEFT(B28,3))</f>
        <v>0</v>
      </c>
      <c r="AB28" s="461">
        <f>COUNTIF(URS確認!AV$2:AV$574,LEFT(B28,3))</f>
        <v>0</v>
      </c>
      <c r="AC28" s="472">
        <f>COUNTIF(URS確認!AW$2:AW$575,LEFT(B28,3))</f>
        <v>0</v>
      </c>
      <c r="AD28" s="4">
        <f t="shared" si="4"/>
        <v>8</v>
      </c>
      <c r="AE28" s="481">
        <f t="shared" si="13"/>
        <v>2</v>
      </c>
    </row>
    <row r="29" spans="1:31" outlineLevel="1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COUNTIF(URS確認!AR28:AR601,LEFT(B29,3))</f>
        <v>17</v>
      </c>
      <c r="G29" s="243">
        <v>16</v>
      </c>
      <c r="H29" s="243">
        <v>16</v>
      </c>
      <c r="I29" s="243">
        <f>COUNTIF(URS確認!AS28:AS602,LEFT(B29,3))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COUNTIF(URS確認!BD$2:BD$574,LEFT($B29,3))</f>
        <v>13</v>
      </c>
      <c r="X29" s="45">
        <f>COUNTIF(URS確認!BE$2:BE$574,LEFT($B29,3))</f>
        <v>4</v>
      </c>
      <c r="Y29" s="454">
        <f>COUNTIF(URS確認!BF$2:BF$574,LEFT($B29,3))</f>
        <v>0</v>
      </c>
      <c r="Z29" s="603">
        <f>COUNTIF(URS確認!BG$2:BG$574,LEFT($B29,3))</f>
        <v>0</v>
      </c>
      <c r="AA29" s="506">
        <f>COUNTIF(URS確認!AU$2:AU$574,LEFT(B29,3))</f>
        <v>0</v>
      </c>
      <c r="AB29" s="461">
        <f>COUNTIF(URS確認!AV$2:AV$574,LEFT(B29,3))</f>
        <v>0</v>
      </c>
      <c r="AC29" s="472">
        <f>COUNTIF(URS確認!AW$2:AW$575,LEFT(B29,3))</f>
        <v>0</v>
      </c>
      <c r="AD29" s="4">
        <f t="shared" si="4"/>
        <v>17</v>
      </c>
      <c r="AE29" s="481">
        <f t="shared" si="13"/>
        <v>4</v>
      </c>
    </row>
    <row r="30" spans="1:31" outlineLevel="1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COUNTIF(URS確認!AR29:AR602,LEFT(B30,3))</f>
        <v>3</v>
      </c>
      <c r="G30" s="243">
        <v>2</v>
      </c>
      <c r="H30" s="243">
        <v>2</v>
      </c>
      <c r="I30" s="243">
        <f>COUNTIF(URS確認!AS29:AS603,LEFT(B30,3))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COUNTIF(URS確認!BD$2:BD$574,LEFT($B30,3))</f>
        <v>3</v>
      </c>
      <c r="X30" s="45">
        <f>COUNTIF(URS確認!BE$2:BE$574,LEFT($B30,3))</f>
        <v>0</v>
      </c>
      <c r="Y30" s="454">
        <f>COUNTIF(URS確認!BF$2:BF$574,LEFT($B30,3))</f>
        <v>0</v>
      </c>
      <c r="Z30" s="603">
        <f>COUNTIF(URS確認!BG$2:BG$574,LEFT($B30,3))</f>
        <v>0</v>
      </c>
      <c r="AA30" s="506">
        <f>COUNTIF(URS確認!AU$2:AU$574,LEFT(B30,3))</f>
        <v>0</v>
      </c>
      <c r="AB30" s="461">
        <f>COUNTIF(URS確認!AV$2:AV$574,LEFT(B30,3))</f>
        <v>0</v>
      </c>
      <c r="AC30" s="472">
        <f>COUNTIF(URS確認!AW$2:AW$575,LEFT(B30,3))</f>
        <v>0</v>
      </c>
      <c r="AD30" s="4">
        <f t="shared" si="4"/>
        <v>3</v>
      </c>
      <c r="AE30" s="481" t="str">
        <f t="shared" si="13"/>
        <v/>
      </c>
    </row>
    <row r="31" spans="1:31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COUNTIF(URS確認!AR31:AR604,LEFT(B32,3))</f>
        <v>15</v>
      </c>
      <c r="G32" s="243">
        <v>15</v>
      </c>
      <c r="H32" s="243">
        <v>15</v>
      </c>
      <c r="I32" s="243">
        <f>COUNTIF(URS確認!AS31:AS605,LEFT(B32,3))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COUNTIF(URS確認!BD$2:BD$574,LEFT($B32,3))</f>
        <v>6</v>
      </c>
      <c r="X32" s="45">
        <f>COUNTIF(URS確認!BE$2:BE$574,LEFT($B32,3))</f>
        <v>0</v>
      </c>
      <c r="Y32" s="454">
        <f>COUNTIF(URS確認!BF$2:BF$574,LEFT($B32,3))</f>
        <v>9</v>
      </c>
      <c r="Z32" s="603">
        <f>COUNTIF(URS確認!BG$2:BG$574,LEFT($B32,3))</f>
        <v>0</v>
      </c>
      <c r="AA32" s="506">
        <f>COUNTIF(URS確認!AU$2:AU$574,LEFT(B32,3))</f>
        <v>0</v>
      </c>
      <c r="AB32" s="461">
        <f>COUNTIF(URS確認!AV$2:AV$574,LEFT(B32,3))</f>
        <v>0</v>
      </c>
      <c r="AC32" s="472">
        <f>COUNTIF(URS確認!AW$2:AW$575,LEFT(B32,3))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COUNTIF(URS確認!AR32:AR605,LEFT(B33,3))</f>
        <v>12</v>
      </c>
      <c r="G33" s="243">
        <v>11</v>
      </c>
      <c r="H33" s="243">
        <v>11</v>
      </c>
      <c r="I33" s="243">
        <f>COUNTIF(URS確認!AS32:AS606,LEFT(B33,3))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COUNTIF(URS確認!BD$2:BD$574,LEFT($B33,3))</f>
        <v>6</v>
      </c>
      <c r="X33" s="45">
        <f>COUNTIF(URS確認!BE$2:BE$574,LEFT($B33,3))</f>
        <v>6</v>
      </c>
      <c r="Y33" s="454">
        <f>COUNTIF(URS確認!BF$2:BF$574,LEFT($B33,3))</f>
        <v>0</v>
      </c>
      <c r="Z33" s="603">
        <f>COUNTIF(URS確認!BG$2:BG$574,LEFT($B33,3))</f>
        <v>0</v>
      </c>
      <c r="AA33" s="506">
        <f>COUNTIF(URS確認!AU$2:AU$574,LEFT(B33,3))</f>
        <v>0</v>
      </c>
      <c r="AB33" s="461">
        <f>COUNTIF(URS確認!AV$2:AV$574,LEFT(B33,3))</f>
        <v>0</v>
      </c>
      <c r="AC33" s="472">
        <f>COUNTIF(URS確認!AW$2:AW$575,LEFT(B33,3))</f>
        <v>0</v>
      </c>
      <c r="AD33" s="4">
        <f t="shared" si="4"/>
        <v>12</v>
      </c>
      <c r="AE33" s="481">
        <f t="shared" ref="AE33:AE37" si="15">IF(AND(X33&gt;0,Y33=0,AA33=0,AB33=0,AC33=0),X33,"")</f>
        <v>6</v>
      </c>
    </row>
    <row r="34" spans="1:31" outlineLevel="1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COUNTIF(URS確認!AR33:AR606,LEFT(B34,3))</f>
        <v>15</v>
      </c>
      <c r="G34" s="243">
        <v>15</v>
      </c>
      <c r="H34" s="243">
        <v>12</v>
      </c>
      <c r="I34" s="243">
        <f>COUNTIF(URS確認!AS33:AS607,LEFT(B34,3))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COUNTIF(URS確認!BD$2:BD$574,LEFT($B34,3))</f>
        <v>0</v>
      </c>
      <c r="X34" s="45">
        <f>COUNTIF(URS確認!BE$2:BE$574,LEFT($B34,3))</f>
        <v>2</v>
      </c>
      <c r="Y34" s="454">
        <f>COUNTIF(URS確認!BF$2:BF$574,LEFT($B34,3))</f>
        <v>0</v>
      </c>
      <c r="Z34" s="603">
        <f>COUNTIF(URS確認!BG$2:BG$574,LEFT($B34,3))</f>
        <v>13</v>
      </c>
      <c r="AA34" s="506">
        <f>COUNTIF(URS確認!AU$2:AU$574,LEFT(B34,3))</f>
        <v>0</v>
      </c>
      <c r="AB34" s="461">
        <f>COUNTIF(URS確認!AV$2:AV$574,LEFT(B34,3))</f>
        <v>0</v>
      </c>
      <c r="AC34" s="472">
        <f>COUNTIF(URS確認!AW$2:AW$575,LEFT(B34,3))</f>
        <v>0</v>
      </c>
      <c r="AD34" s="4">
        <f t="shared" si="4"/>
        <v>15</v>
      </c>
      <c r="AE34" s="481">
        <f t="shared" si="15"/>
        <v>2</v>
      </c>
    </row>
    <row r="35" spans="1:31" outlineLevel="1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COUNTIF(URS確認!AR34:AR607,LEFT(B35,3))</f>
        <v>15</v>
      </c>
      <c r="G35" s="243">
        <v>15</v>
      </c>
      <c r="H35" s="243">
        <v>14</v>
      </c>
      <c r="I35" s="243">
        <f>COUNTIF(URS確認!AS34:AS608,LEFT(B35,3))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COUNTIF(URS確認!BD$2:BD$574,LEFT($B35,3))</f>
        <v>0</v>
      </c>
      <c r="X35" s="45">
        <f>COUNTIF(URS確認!BE$2:BE$574,LEFT($B35,3))</f>
        <v>0</v>
      </c>
      <c r="Y35" s="454">
        <f>COUNTIF(URS確認!BF$2:BF$574,LEFT($B35,3))</f>
        <v>14</v>
      </c>
      <c r="Z35" s="603">
        <f>COUNTIF(URS確認!BG$2:BG$574,LEFT($B35,3))</f>
        <v>1</v>
      </c>
      <c r="AA35" s="506">
        <f>COUNTIF(URS確認!AU$2:AU$574,LEFT(B35,3))</f>
        <v>0</v>
      </c>
      <c r="AB35" s="461">
        <f>COUNTIF(URS確認!AV$2:AV$574,LEFT(B35,3))</f>
        <v>0</v>
      </c>
      <c r="AC35" s="472">
        <f>COUNTIF(URS確認!AW$2:AW$575,LEFT(B35,3))</f>
        <v>0</v>
      </c>
      <c r="AD35" s="4">
        <f t="shared" si="4"/>
        <v>15</v>
      </c>
      <c r="AE35" s="481" t="str">
        <f t="shared" si="15"/>
        <v/>
      </c>
    </row>
    <row r="36" spans="1:31" outlineLevel="1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COUNTIF(URS確認!AR35:AR608,LEFT(B36,3))</f>
        <v>26</v>
      </c>
      <c r="G36" s="243">
        <v>26</v>
      </c>
      <c r="H36" s="243">
        <v>26</v>
      </c>
      <c r="I36" s="243">
        <f>COUNTIF(URS確認!AS35:AS609,LEFT(B36,3))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COUNTIF(URS確認!BD$2:BD$574,LEFT($B36,3))</f>
        <v>0</v>
      </c>
      <c r="X36" s="45">
        <f>COUNTIF(URS確認!BE$2:BE$574,LEFT($B36,3))</f>
        <v>0</v>
      </c>
      <c r="Y36" s="454">
        <f>COUNTIF(URS確認!BF$2:BF$574,LEFT($B36,3))</f>
        <v>26</v>
      </c>
      <c r="Z36" s="603">
        <f>COUNTIF(URS確認!BG$2:BG$574,LEFT($B36,3))</f>
        <v>0</v>
      </c>
      <c r="AA36" s="506">
        <f>COUNTIF(URS確認!AU$2:AU$574,LEFT(B36,3))</f>
        <v>0</v>
      </c>
      <c r="AB36" s="461">
        <f>COUNTIF(URS確認!AV$2:AV$574,LEFT(B36,3))</f>
        <v>0</v>
      </c>
      <c r="AC36" s="472">
        <f>COUNTIF(URS確認!AW$2:AW$575,LEFT(B36,3))</f>
        <v>0</v>
      </c>
      <c r="AD36" s="4">
        <f t="shared" si="4"/>
        <v>26</v>
      </c>
      <c r="AE36" s="481" t="str">
        <f t="shared" si="15"/>
        <v/>
      </c>
    </row>
    <row r="37" spans="1:31" outlineLevel="1">
      <c r="B37" s="4" t="s">
        <v>2510</v>
      </c>
      <c r="C37" s="243">
        <f>COUNTIF(URS確認!$D:$D,B37)</f>
        <v>4</v>
      </c>
      <c r="D37" s="243">
        <v>4</v>
      </c>
      <c r="F37" s="243">
        <f>COUNTIF(URS確認!AR36:AR609,LEFT(B37,3))</f>
        <v>4</v>
      </c>
      <c r="G37" s="243">
        <v>4</v>
      </c>
      <c r="H37" s="243">
        <v>4</v>
      </c>
      <c r="I37" s="243">
        <f>COUNTIF(URS確認!AS36:AS610,LEFT(B37,3))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COUNTIF(URS確認!BD$2:BD$574,LEFT($B37,3))</f>
        <v>0</v>
      </c>
      <c r="X37" s="45">
        <f>COUNTIF(URS確認!BE$2:BE$574,LEFT($B37,3))</f>
        <v>0</v>
      </c>
      <c r="Y37" s="454">
        <f>COUNTIF(URS確認!BF$2:BF$574,LEFT($B37,3))</f>
        <v>4</v>
      </c>
      <c r="Z37" s="603">
        <f>COUNTIF(URS確認!BG$2:BG$574,LEFT($B37,3))</f>
        <v>0</v>
      </c>
      <c r="AA37" s="506">
        <f>COUNTIF(URS確認!AU$2:AU$574,LEFT(B37,3))</f>
        <v>0</v>
      </c>
      <c r="AB37" s="461">
        <f>COUNTIF(URS確認!AV$2:AV$574,LEFT(B37,3))</f>
        <v>0</v>
      </c>
      <c r="AC37" s="472">
        <f>COUNTIF(URS確認!AW$2:AW$575,LEFT(B37,3))</f>
        <v>0</v>
      </c>
      <c r="AD37" s="4">
        <f t="shared" si="4"/>
        <v>4</v>
      </c>
      <c r="AE37" s="481" t="str">
        <f t="shared" si="15"/>
        <v/>
      </c>
    </row>
    <row r="38" spans="1:31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COUNTIF(URS確認!AR38:AR611,LEFT(B39,3))</f>
        <v>4</v>
      </c>
      <c r="G39" s="243">
        <v>3</v>
      </c>
      <c r="H39" s="243">
        <v>3</v>
      </c>
      <c r="I39" s="243">
        <f>COUNTIF(URS確認!AS38:AS612,LEFT(B39,3))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COUNTIF(URS確認!BD$2:BD$574,LEFT($B39,3))</f>
        <v>3</v>
      </c>
      <c r="X39" s="45">
        <f>COUNTIF(URS確認!BE$2:BE$574,LEFT($B39,3))</f>
        <v>0</v>
      </c>
      <c r="Y39" s="454">
        <f>COUNTIF(URS確認!BF$2:BF$574,LEFT($B39,3))</f>
        <v>1</v>
      </c>
      <c r="Z39" s="603">
        <f>COUNTIF(URS確認!BG$2:BG$574,LEFT($B39,3))</f>
        <v>0</v>
      </c>
      <c r="AA39" s="506">
        <f>COUNTIF(URS確認!AU$2:AU$574,LEFT(B39,3))</f>
        <v>0</v>
      </c>
      <c r="AB39" s="461">
        <f>COUNTIF(URS確認!AV$2:AV$574,LEFT(B39,3))</f>
        <v>0</v>
      </c>
      <c r="AC39" s="472">
        <f>COUNTIF(URS確認!AW$2:AW$575,LEFT(B39,3))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COUNTIF(URS確認!AR39:AR612,LEFT(B40,3))</f>
        <v>9</v>
      </c>
      <c r="G40" s="243">
        <v>9</v>
      </c>
      <c r="H40" s="243">
        <v>9</v>
      </c>
      <c r="I40" s="243">
        <f>COUNTIF(URS確認!AS39:AS613,LEFT(B40,3))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COUNTIF(URS確認!BD$2:BD$574,LEFT($B40,3))</f>
        <v>9</v>
      </c>
      <c r="X40" s="45">
        <f>COUNTIF(URS確認!BE$2:BE$574,LEFT($B40,3))</f>
        <v>0</v>
      </c>
      <c r="Y40" s="454">
        <f>COUNTIF(URS確認!BF$2:BF$574,LEFT($B40,3))</f>
        <v>0</v>
      </c>
      <c r="Z40" s="603">
        <f>COUNTIF(URS確認!BG$2:BG$574,LEFT($B40,3))</f>
        <v>0</v>
      </c>
      <c r="AA40" s="506">
        <f>COUNTIF(URS確認!AU$2:AU$574,LEFT(B40,3))</f>
        <v>0</v>
      </c>
      <c r="AB40" s="461">
        <f>COUNTIF(URS確認!AV$2:AV$574,LEFT(B40,3))</f>
        <v>0</v>
      </c>
      <c r="AC40" s="472">
        <f>COUNTIF(URS確認!AW$2:AW$575,LEFT(B40,3))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COUNTIF(URS確認!AR40:AR613,LEFT(B41,3))</f>
        <v>6</v>
      </c>
      <c r="G41" s="243">
        <v>6</v>
      </c>
      <c r="H41" s="243">
        <v>6</v>
      </c>
      <c r="I41" s="243">
        <f>COUNTIF(URS確認!AS40:AS614,LEFT(B41,3))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COUNTIF(URS確認!BD$2:BD$574,LEFT($B41,3))</f>
        <v>6</v>
      </c>
      <c r="X41" s="45">
        <f>COUNTIF(URS確認!BE$2:BE$574,LEFT($B41,3))</f>
        <v>0</v>
      </c>
      <c r="Y41" s="454">
        <f>COUNTIF(URS確認!BF$2:BF$574,LEFT($B41,3))</f>
        <v>0</v>
      </c>
      <c r="Z41" s="603">
        <f>COUNTIF(URS確認!BG$2:BG$574,LEFT($B41,3))</f>
        <v>0</v>
      </c>
      <c r="AA41" s="506">
        <f>COUNTIF(URS確認!AU$2:AU$574,LEFT(B41,3))</f>
        <v>0</v>
      </c>
      <c r="AB41" s="461">
        <f>COUNTIF(URS確認!AV$2:AV$574,LEFT(B41,3))</f>
        <v>0</v>
      </c>
      <c r="AC41" s="472">
        <f>COUNTIF(URS確認!AW$2:AW$575,LEFT(B41,3))</f>
        <v>0</v>
      </c>
      <c r="AD41" s="4">
        <f t="shared" si="4"/>
        <v>6</v>
      </c>
      <c r="AE41" s="481" t="str">
        <f t="shared" si="17"/>
        <v/>
      </c>
    </row>
    <row r="42" spans="1:31" outlineLevel="1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COUNTIF(URS確認!AR41:AR614,LEFT(B42,3))</f>
        <v>11</v>
      </c>
      <c r="G42" s="243">
        <v>7</v>
      </c>
      <c r="H42" s="243">
        <v>8</v>
      </c>
      <c r="I42" s="243">
        <f>COUNTIF(URS確認!AS41:AS615,LEFT(B42,3))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COUNTIF(URS確認!BD$2:BD$574,LEFT($B42,3))</f>
        <v>11</v>
      </c>
      <c r="X42" s="45">
        <f>COUNTIF(URS確認!BE$2:BE$574,LEFT($B42,3))</f>
        <v>0</v>
      </c>
      <c r="Y42" s="454">
        <f>COUNTIF(URS確認!BF$2:BF$574,LEFT($B42,3))</f>
        <v>0</v>
      </c>
      <c r="Z42" s="603">
        <f>COUNTIF(URS確認!BG$2:BG$574,LEFT($B42,3))</f>
        <v>0</v>
      </c>
      <c r="AA42" s="506">
        <f>COUNTIF(URS確認!AU$2:AU$574,LEFT(B42,3))</f>
        <v>0</v>
      </c>
      <c r="AB42" s="461">
        <f>COUNTIF(URS確認!AV$2:AV$574,LEFT(B42,3))</f>
        <v>0</v>
      </c>
      <c r="AC42" s="472">
        <f>COUNTIF(URS確認!AW$2:AW$575,LEFT(B42,3))</f>
        <v>0</v>
      </c>
      <c r="AD42" s="4">
        <f t="shared" si="4"/>
        <v>11</v>
      </c>
      <c r="AE42" s="481" t="str">
        <f t="shared" si="17"/>
        <v/>
      </c>
    </row>
    <row r="43" spans="1:31" outlineLevel="1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COUNTIF(URS確認!AR42:AR615,LEFT(B43,3))</f>
        <v>7</v>
      </c>
      <c r="G43" s="243">
        <v>6</v>
      </c>
      <c r="H43" s="243">
        <v>6</v>
      </c>
      <c r="I43" s="243">
        <f>COUNTIF(URS確認!AS42:AS616,LEFT(B43,3))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COUNTIF(URS確認!BD$2:BD$574,LEFT($B43,3))</f>
        <v>7</v>
      </c>
      <c r="X43" s="45">
        <f>COUNTIF(URS確認!BE$2:BE$574,LEFT($B43,3))</f>
        <v>0</v>
      </c>
      <c r="Y43" s="454">
        <f>COUNTIF(URS確認!BF$2:BF$574,LEFT($B43,3))</f>
        <v>0</v>
      </c>
      <c r="Z43" s="603">
        <f>COUNTIF(URS確認!BG$2:BG$574,LEFT($B43,3))</f>
        <v>0</v>
      </c>
      <c r="AA43" s="506">
        <f>COUNTIF(URS確認!AU$2:AU$574,LEFT(B43,3))</f>
        <v>0</v>
      </c>
      <c r="AB43" s="461">
        <f>COUNTIF(URS確認!AV$2:AV$574,LEFT(B43,3))</f>
        <v>0</v>
      </c>
      <c r="AC43" s="472">
        <f>COUNTIF(URS確認!AW$2:AW$575,LEFT(B43,3))</f>
        <v>0</v>
      </c>
      <c r="AD43" s="4">
        <f t="shared" si="4"/>
        <v>7</v>
      </c>
      <c r="AE43" s="481" t="str">
        <f t="shared" si="17"/>
        <v/>
      </c>
    </row>
    <row r="44" spans="1:31" outlineLevel="1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COUNTIF(URS確認!AR43:AR616,LEFT(B44,3))</f>
        <v>21</v>
      </c>
      <c r="G44" s="243">
        <v>20</v>
      </c>
      <c r="H44" s="243">
        <v>20</v>
      </c>
      <c r="I44" s="243">
        <f>COUNTIF(URS確認!AS43:AS617,LEFT(B44,3))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COUNTIF(URS確認!BD$2:BD$574,LEFT($B44,3))</f>
        <v>23</v>
      </c>
      <c r="X44" s="45">
        <f>COUNTIF(URS確認!BE$2:BE$574,LEFT($B44,3))</f>
        <v>0</v>
      </c>
      <c r="Y44" s="454">
        <f>COUNTIF(URS確認!BF$2:BF$574,LEFT($B44,3))</f>
        <v>0</v>
      </c>
      <c r="Z44" s="603">
        <f>COUNTIF(URS確認!BG$2:BG$574,LEFT($B44,3))</f>
        <v>0</v>
      </c>
      <c r="AA44" s="506">
        <f>COUNTIF(URS確認!AU$2:AU$574,LEFT(B44,3))</f>
        <v>0</v>
      </c>
      <c r="AB44" s="461">
        <f>COUNTIF(URS確認!AV$2:AV$574,LEFT(B44,3))</f>
        <v>0</v>
      </c>
      <c r="AC44" s="472">
        <f>COUNTIF(URS確認!AW$2:AW$575,LEFT(B44,3))</f>
        <v>0</v>
      </c>
      <c r="AD44" s="4">
        <f t="shared" si="4"/>
        <v>23</v>
      </c>
      <c r="AE44" s="481" t="str">
        <f t="shared" si="17"/>
        <v/>
      </c>
    </row>
    <row r="45" spans="1:31" outlineLevel="1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COUNTIF(URS確認!AR44:AR617,LEFT(B45,3))</f>
        <v>30</v>
      </c>
      <c r="G45" s="243">
        <v>29</v>
      </c>
      <c r="H45" s="243">
        <v>29</v>
      </c>
      <c r="I45" s="243">
        <f>COUNTIF(URS確認!AS44:AS618,LEFT(B45,3))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COUNTIF(URS確認!BD$2:BD$574,LEFT($B45,3))</f>
        <v>29</v>
      </c>
      <c r="X45" s="45">
        <f>COUNTIF(URS確認!BE$2:BE$574,LEFT($B45,3))</f>
        <v>1</v>
      </c>
      <c r="Y45" s="454">
        <f>COUNTIF(URS確認!BF$2:BF$574,LEFT($B45,3))</f>
        <v>0</v>
      </c>
      <c r="Z45" s="603">
        <f>COUNTIF(URS確認!BG$2:BG$574,LEFT($B45,3))</f>
        <v>0</v>
      </c>
      <c r="AA45" s="506">
        <f>COUNTIF(URS確認!AU$2:AU$574,LEFT(B45,3))</f>
        <v>0</v>
      </c>
      <c r="AB45" s="461">
        <f>COUNTIF(URS確認!AV$2:AV$574,LEFT(B45,3))</f>
        <v>0</v>
      </c>
      <c r="AC45" s="472">
        <f>COUNTIF(URS確認!AW$2:AW$575,LEFT(B45,3))</f>
        <v>0</v>
      </c>
      <c r="AD45" s="4">
        <f t="shared" si="4"/>
        <v>30</v>
      </c>
      <c r="AE45" s="481">
        <f t="shared" si="17"/>
        <v>1</v>
      </c>
    </row>
    <row r="46" spans="1:31" outlineLevel="1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COUNTIF(URS確認!AR45:AR618,LEFT(B46,3))</f>
        <v>9</v>
      </c>
      <c r="G46" s="243">
        <v>5</v>
      </c>
      <c r="H46" s="243">
        <v>5</v>
      </c>
      <c r="I46" s="243">
        <f>COUNTIF(URS確認!AS45:AS619,LEFT(B46,3))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COUNTIF(URS確認!BD$2:BD$574,LEFT($B46,3))</f>
        <v>4</v>
      </c>
      <c r="X46" s="45">
        <f>COUNTIF(URS確認!BE$2:BE$574,LEFT($B46,3))</f>
        <v>1</v>
      </c>
      <c r="Y46" s="454">
        <f>COUNTIF(URS確認!BF$2:BF$574,LEFT($B46,3))</f>
        <v>1</v>
      </c>
      <c r="Z46" s="603">
        <f>COUNTIF(URS確認!BG$2:BG$574,LEFT($B46,3))</f>
        <v>4</v>
      </c>
      <c r="AA46" s="506">
        <f>COUNTIF(URS確認!AU$2:AU$574,LEFT(B46,3))</f>
        <v>0</v>
      </c>
      <c r="AB46" s="461">
        <f>COUNTIF(URS確認!AV$2:AV$574,LEFT(B46,3))</f>
        <v>3</v>
      </c>
      <c r="AC46" s="472">
        <f>COUNTIF(URS確認!AW$2:AW$575,LEFT(B46,3))</f>
        <v>0</v>
      </c>
      <c r="AD46" s="4">
        <f t="shared" si="4"/>
        <v>13</v>
      </c>
      <c r="AE46" s="481" t="str">
        <f t="shared" si="17"/>
        <v/>
      </c>
    </row>
    <row r="47" spans="1:31" outlineLevel="1">
      <c r="B47" s="4" t="s">
        <v>2956</v>
      </c>
      <c r="C47" s="243">
        <f>COUNTIF(URS確認!$D:$D,B47)</f>
        <v>5</v>
      </c>
      <c r="E47" s="450"/>
      <c r="V47" s="446"/>
      <c r="W47" s="443">
        <f>COUNTIF(URS確認!BD$2:BD$574,LEFT($B47,3))</f>
        <v>0</v>
      </c>
      <c r="X47" s="45">
        <f>COUNTIF(URS確認!BE$2:BE$574,LEFT($B47,3))</f>
        <v>0</v>
      </c>
      <c r="Y47" s="454">
        <f>COUNTIF(URS確認!BF$2:BF$574,LEFT($B47,3))</f>
        <v>0</v>
      </c>
      <c r="Z47" s="603">
        <f>COUNTIF(URS確認!BG$2:BG$574,LEFT($B47,3))</f>
        <v>5</v>
      </c>
      <c r="AA47" s="506">
        <f>COUNTIF(URS確認!AU$2:AU$574,LEFT(B47,3))</f>
        <v>0</v>
      </c>
      <c r="AB47" s="461">
        <f>COUNTIF(URS確認!AV$2:AV$574,LEFT(B47,3))</f>
        <v>4</v>
      </c>
      <c r="AC47" s="472">
        <f>COUNTIF(URS確認!AW$2:AW$575,LEFT(B47,3))</f>
        <v>1</v>
      </c>
      <c r="AD47" s="4">
        <f t="shared" ref="AD47" si="18">SUM(W47:AC47)</f>
        <v>10</v>
      </c>
      <c r="AE47" s="481"/>
    </row>
    <row r="48" spans="1:31">
      <c r="A48" s="443" t="s">
        <v>71</v>
      </c>
      <c r="B48" s="443"/>
      <c r="C48" s="242">
        <f>SUM(C49:C50)</f>
        <v>11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>
      <c r="B49" s="4" t="s">
        <v>2519</v>
      </c>
      <c r="C49" s="243">
        <f>COUNTIF(URS確認!$D:$D,B49)</f>
        <v>1</v>
      </c>
      <c r="D49" s="243">
        <v>1</v>
      </c>
      <c r="E49" s="450"/>
      <c r="F49" s="243">
        <f>COUNTIF(URS確認!AR47:AR620,LEFT(B49,3))</f>
        <v>1</v>
      </c>
      <c r="G49" s="243">
        <v>1</v>
      </c>
      <c r="H49" s="243">
        <v>1</v>
      </c>
      <c r="I49" s="243">
        <f>COUNTIF(URS確認!AS47:AS621,LEFT(B49,3))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COUNTIF(URS確認!BD$2:BD$574,LEFT($B49,3))</f>
        <v>0</v>
      </c>
      <c r="X49" s="45">
        <f>COUNTIF(URS確認!BE$2:BE$574,LEFT($B49,3))</f>
        <v>0</v>
      </c>
      <c r="Y49" s="454">
        <f>COUNTIF(URS確認!BF$2:BF$574,LEFT($B49,3))</f>
        <v>1</v>
      </c>
      <c r="Z49" s="603">
        <f>COUNTIF(URS確認!BG$2:BG$574,LEFT($B49,3))</f>
        <v>0</v>
      </c>
      <c r="AA49" s="506">
        <f>COUNTIF(URS確認!AU$2:AU$574,LEFT(B49,3))</f>
        <v>0</v>
      </c>
      <c r="AB49" s="461">
        <f>COUNTIF(URS確認!AV$2:AV$574,LEFT(B49,3))</f>
        <v>0</v>
      </c>
      <c r="AC49" s="472">
        <f>COUNTIF(URS確認!AW$2:AW$575,LEFT(B49,3))</f>
        <v>0</v>
      </c>
      <c r="AD49" s="4">
        <f t="shared" si="4"/>
        <v>1</v>
      </c>
      <c r="AE49" s="481" t="str">
        <f>IF(AND(X49&gt;0,Y49=0,AA49=0,AB49=0,AC49=0),X49,"")</f>
        <v/>
      </c>
    </row>
    <row r="50" spans="1:31" outlineLevel="1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COUNTIF(URS確認!AR48:AR621,LEFT(B50,3))</f>
        <v>10</v>
      </c>
      <c r="G50" s="243">
        <v>9</v>
      </c>
      <c r="H50" s="243">
        <v>8</v>
      </c>
      <c r="I50" s="243">
        <f>COUNTIF(URS確認!AS48:AS622,LEFT(B50,3))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COUNTIF(URS確認!BD$2:BD$574,LEFT($B50,3))</f>
        <v>0</v>
      </c>
      <c r="X50" s="45">
        <f>COUNTIF(URS確認!BE$2:BE$574,LEFT($B50,3))</f>
        <v>0</v>
      </c>
      <c r="Y50" s="454">
        <f>COUNTIF(URS確認!BF$2:BF$574,LEFT($B50,3))</f>
        <v>6</v>
      </c>
      <c r="Z50" s="603">
        <f>COUNTIF(URS確認!BG$2:BG$574,LEFT($B50,3))</f>
        <v>4</v>
      </c>
      <c r="AA50" s="506">
        <f>COUNTIF(URS確認!AU$2:AU$574,LEFT(B50,3))</f>
        <v>0</v>
      </c>
      <c r="AB50" s="461">
        <f>COUNTIF(URS確認!AV$2:AV$574,LEFT(B50,3))</f>
        <v>1</v>
      </c>
      <c r="AC50" s="472">
        <f>COUNTIF(URS確認!AW$2:AW$575,LEFT(B50,3))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COUNTIF(URS確認!AR50:AR623,LEFT(B52,3))</f>
        <v>8</v>
      </c>
      <c r="G52" s="243">
        <v>7</v>
      </c>
      <c r="H52" s="243">
        <v>2</v>
      </c>
      <c r="I52" s="243">
        <f>COUNTIF(URS確認!AS50:AS624,LEFT(B52,3))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COUNTIF(URS確認!BD$2:BD$574,LEFT($B52,3))</f>
        <v>2</v>
      </c>
      <c r="X52" s="45">
        <f>COUNTIF(URS確認!BE$2:BE$574,LEFT($B52,3))</f>
        <v>0</v>
      </c>
      <c r="Y52" s="454">
        <f>COUNTIF(URS確認!BF$2:BF$574,LEFT($B52,3))</f>
        <v>0</v>
      </c>
      <c r="Z52" s="603">
        <f>COUNTIF(URS確認!BG$2:BG$574,LEFT($B52,3))</f>
        <v>6</v>
      </c>
      <c r="AA52" s="506">
        <f>COUNTIF(URS確認!AU$2:AU$574,LEFT(B52,3))</f>
        <v>0</v>
      </c>
      <c r="AB52" s="461">
        <f>COUNTIF(URS確認!AV$2:AV$574,LEFT(B52,3))</f>
        <v>0</v>
      </c>
      <c r="AC52" s="472">
        <f>COUNTIF(URS確認!AW$2:AW$575,LEFT(B52,3))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COUNTIF(URS確認!AR51:AR624,LEFT(B53,3))</f>
        <v>10</v>
      </c>
      <c r="G53" s="243">
        <v>8</v>
      </c>
      <c r="H53" s="243">
        <v>8</v>
      </c>
      <c r="I53" s="243">
        <f>COUNTIF(URS確認!AS51:AS625,LEFT(B53,3))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COUNTIF(URS確認!BD$2:BD$574,LEFT($B53,3))</f>
        <v>4</v>
      </c>
      <c r="X53" s="45">
        <f>COUNTIF(URS確認!BE$2:BE$574,LEFT($B53,3))</f>
        <v>0</v>
      </c>
      <c r="Y53" s="454">
        <f>COUNTIF(URS確認!BF$2:BF$574,LEFT($B53,3))</f>
        <v>6</v>
      </c>
      <c r="Z53" s="603">
        <f>COUNTIF(URS確認!BG$2:BG$574,LEFT($B53,3))</f>
        <v>0</v>
      </c>
      <c r="AA53" s="506">
        <f>COUNTIF(URS確認!AU$2:AU$574,LEFT(B53,3))</f>
        <v>0</v>
      </c>
      <c r="AB53" s="461">
        <f>COUNTIF(URS確認!AV$2:AV$574,LEFT(B53,3))</f>
        <v>0</v>
      </c>
      <c r="AC53" s="472">
        <f>COUNTIF(URS確認!AW$2:AW$575,LEFT(B53,3))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COUNTIF(URS確認!AR52:AR625,LEFT(B54,3))</f>
        <v>112</v>
      </c>
      <c r="G54" s="243">
        <v>112</v>
      </c>
      <c r="H54" s="243">
        <v>75</v>
      </c>
      <c r="I54" s="243">
        <f>COUNTIF(URS確認!AS52:AS626,LEFT(B54,3))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COUNTIF(URS確認!BD$2:BD$574,LEFT($B54,3))</f>
        <v>0</v>
      </c>
      <c r="X54" s="45">
        <f>COUNTIF(URS確認!BE$2:BE$574,LEFT($B54,3))</f>
        <v>0</v>
      </c>
      <c r="Y54" s="454">
        <f>COUNTIF(URS確認!BF$2:BF$574,LEFT($B54,3))</f>
        <v>38</v>
      </c>
      <c r="Z54" s="603">
        <f>COUNTIF(URS確認!BG$2:BG$574,LEFT($B54,3))</f>
        <v>74</v>
      </c>
      <c r="AA54" s="506">
        <f>COUNTIF(URS確認!AU$2:AU$574,LEFT(B54,3))</f>
        <v>0</v>
      </c>
      <c r="AB54" s="461">
        <f>COUNTIF(URS確認!AV$2:AV$574,LEFT(B54,3))</f>
        <v>0</v>
      </c>
      <c r="AC54" s="472">
        <f>COUNTIF(URS確認!AW$2:AW$575,LEFT(B54,3))</f>
        <v>0</v>
      </c>
      <c r="AD54" s="4">
        <f t="shared" si="4"/>
        <v>112</v>
      </c>
      <c r="AE54" s="481" t="str">
        <f t="shared" si="20"/>
        <v/>
      </c>
    </row>
    <row r="55" spans="1:31" outlineLevel="1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COUNTIF(URS確認!AR55:AR626,LEFT(B55,3))</f>
        <v>2</v>
      </c>
      <c r="G55" s="243">
        <v>2</v>
      </c>
      <c r="H55" s="243">
        <v>2</v>
      </c>
      <c r="I55" s="243">
        <f>COUNTIF(URS確認!AS55:AS627,LEFT(B55,3))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COUNTIF(URS確認!BD$2:BD$574,LEFT($B55,3))</f>
        <v>0</v>
      </c>
      <c r="X55" s="45">
        <f>COUNTIF(URS確認!BE$2:BE$574,LEFT($B55,3))</f>
        <v>0</v>
      </c>
      <c r="Y55" s="454">
        <f>COUNTIF(URS確認!BF$2:BF$574,LEFT($B55,3))</f>
        <v>1</v>
      </c>
      <c r="Z55" s="603">
        <f>COUNTIF(URS確認!BG$2:BG$574,LEFT($B55,3))</f>
        <v>1</v>
      </c>
      <c r="AA55" s="506">
        <f>COUNTIF(URS確認!AU$2:AU$574,LEFT(B55,3))</f>
        <v>0</v>
      </c>
      <c r="AB55" s="461">
        <f>COUNTIF(URS確認!AV$2:AV$574,LEFT(B55,3))</f>
        <v>0</v>
      </c>
      <c r="AC55" s="472">
        <f>COUNTIF(URS確認!AW$2:AW$575,LEFT(B55,3))</f>
        <v>0</v>
      </c>
      <c r="AD55" s="4">
        <f t="shared" si="4"/>
        <v>2</v>
      </c>
      <c r="AE55" s="481" t="str">
        <f t="shared" si="20"/>
        <v/>
      </c>
    </row>
    <row r="56" spans="1:31" outlineLevel="1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COUNTIF(URS確認!AR56:AR627,LEFT(B56,3))</f>
        <v>3</v>
      </c>
      <c r="G56" s="243">
        <v>3</v>
      </c>
      <c r="H56" s="243">
        <v>3</v>
      </c>
      <c r="I56" s="243">
        <f>COUNTIF(URS確認!AS56:AS628,LEFT(B56,3))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COUNTIF(URS確認!BD$2:BD$574,LEFT($B56,3))</f>
        <v>0</v>
      </c>
      <c r="X56" s="45">
        <f>COUNTIF(URS確認!BE$2:BE$574,LEFT($B56,3))</f>
        <v>0</v>
      </c>
      <c r="Y56" s="454">
        <f>COUNTIF(URS確認!BF$2:BF$574,LEFT($B56,3))</f>
        <v>1</v>
      </c>
      <c r="Z56" s="603">
        <f>COUNTIF(URS確認!BG$2:BG$574,LEFT($B56,3))</f>
        <v>2</v>
      </c>
      <c r="AA56" s="506">
        <f>COUNTIF(URS確認!AU$2:AU$574,LEFT(B56,3))</f>
        <v>0</v>
      </c>
      <c r="AB56" s="461">
        <f>COUNTIF(URS確認!AV$2:AV$574,LEFT(B56,3))</f>
        <v>0</v>
      </c>
      <c r="AC56" s="472">
        <f>COUNTIF(URS確認!AW$2:AW$575,LEFT(B56,3))</f>
        <v>0</v>
      </c>
      <c r="AD56" s="4">
        <f t="shared" si="4"/>
        <v>3</v>
      </c>
      <c r="AE56" s="481" t="str">
        <f t="shared" si="20"/>
        <v/>
      </c>
    </row>
    <row r="57" spans="1:31" outlineLevel="1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COUNTIF(URS確認!AR57:AR628,LEFT(B57,3))</f>
        <v>1</v>
      </c>
      <c r="G57" s="243">
        <v>1</v>
      </c>
      <c r="H57" s="243">
        <v>1</v>
      </c>
      <c r="I57" s="243">
        <f>COUNTIF(URS確認!AS57:AS629,LEFT(B57,3))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COUNTIF(URS確認!BD$2:BD$574,LEFT($B57,3))</f>
        <v>0</v>
      </c>
      <c r="X57" s="45">
        <f>COUNTIF(URS確認!BE$2:BE$574,LEFT($B57,3))</f>
        <v>0</v>
      </c>
      <c r="Y57" s="454">
        <f>COUNTIF(URS確認!BF$2:BF$574,LEFT($B57,3))</f>
        <v>1</v>
      </c>
      <c r="Z57" s="603">
        <f>COUNTIF(URS確認!BG$2:BG$574,LEFT($B57,3))</f>
        <v>0</v>
      </c>
      <c r="AA57" s="506">
        <f>COUNTIF(URS確認!AU$2:AU$574,LEFT(B57,3))</f>
        <v>0</v>
      </c>
      <c r="AB57" s="461">
        <f>COUNTIF(URS確認!AV$2:AV$574,LEFT(B57,3))</f>
        <v>0</v>
      </c>
      <c r="AC57" s="472">
        <f>COUNTIF(URS確認!AW$2:AW$575,LEFT(B57,3))</f>
        <v>0</v>
      </c>
      <c r="AD57" s="4">
        <f t="shared" si="4"/>
        <v>1</v>
      </c>
      <c r="AE57" s="481" t="str">
        <f t="shared" si="20"/>
        <v/>
      </c>
    </row>
    <row r="58" spans="1:31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COUNTIF(URS確認!AR59:AR630,LEFT(B59,3))</f>
        <v>1</v>
      </c>
      <c r="G59" s="243">
        <v>1</v>
      </c>
      <c r="H59" s="243">
        <v>1</v>
      </c>
      <c r="I59" s="243">
        <f>COUNTIF(URS確認!AS59:AS631,LEFT(B59,3))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COUNTIF(URS確認!BD$2:BD$574,LEFT($B59,3))</f>
        <v>1</v>
      </c>
      <c r="X59" s="45">
        <f>COUNTIF(URS確認!BE$2:BE$574,LEFT($B59,3))</f>
        <v>0</v>
      </c>
      <c r="Y59" s="454">
        <f>COUNTIF(URS確認!BF$2:BF$574,LEFT($B59,3))</f>
        <v>0</v>
      </c>
      <c r="Z59" s="603">
        <f>COUNTIF(URS確認!BG$2:BG$574,LEFT($B59,3))</f>
        <v>0</v>
      </c>
      <c r="AA59" s="506">
        <f>COUNTIF(URS確認!AU$2:AU$574,LEFT(B59,3))</f>
        <v>0</v>
      </c>
      <c r="AB59" s="461">
        <f>COUNTIF(URS確認!AV$2:AV$574,LEFT(B59,3))</f>
        <v>0</v>
      </c>
      <c r="AC59" s="472">
        <f>COUNTIF(URS確認!AW$2:AW$575,LEFT(B59,3))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COUNTIF(URS確認!AR63:AR634,LEFT(B61,3))</f>
        <v>12</v>
      </c>
      <c r="G61" s="243">
        <v>9</v>
      </c>
      <c r="I61" s="243">
        <f>COUNTIF(URS確認!AS61:AS633,LEFT(B61,3))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COUNTIF(URS確認!BD$2:BD$574,LEFT($B61,3))</f>
        <v>0</v>
      </c>
      <c r="X61" s="45">
        <f>COUNTIF(URS確認!BE$2:BE$574,LEFT($B61,3))</f>
        <v>6</v>
      </c>
      <c r="Y61" s="454">
        <f>COUNTIF(URS確認!BF$2:BF$574,LEFT($B61,3))</f>
        <v>0</v>
      </c>
      <c r="Z61" s="603">
        <f>COUNTIF(URS確認!BG$2:BG$574,LEFT($B61,3))</f>
        <v>6</v>
      </c>
      <c r="AA61" s="506">
        <f>COUNTIF(URS確認!AU$2:AU$574,LEFT(B61,3))</f>
        <v>0</v>
      </c>
      <c r="AB61" s="461">
        <f>COUNTIF(URS確認!AV$2:AV$574,LEFT(B61,3))</f>
        <v>0</v>
      </c>
      <c r="AC61" s="472">
        <f>COUNTIF(URS確認!AW$2:AW$575,LEFT(B61,3))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>
      <c r="A63" s="454"/>
      <c r="B63" s="539" t="s">
        <v>2543</v>
      </c>
      <c r="C63" s="470">
        <f>C4+C9+C17+C23+C31+C38+C48+C51+C58+C60</f>
        <v>560</v>
      </c>
      <c r="D63" s="242"/>
      <c r="E63" s="242"/>
      <c r="F63" s="455">
        <f>SUM(F5:F61)</f>
        <v>552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955</v>
      </c>
      <c r="V63" s="460"/>
      <c r="W63" s="454">
        <f>SUM(W5:W61)</f>
        <v>268</v>
      </c>
      <c r="X63" s="454">
        <f t="shared" ref="X63:AE63" si="22">SUM(X5:X61)</f>
        <v>54</v>
      </c>
      <c r="Y63" s="454">
        <f t="shared" si="22"/>
        <v>117</v>
      </c>
      <c r="Z63" s="454">
        <f t="shared" si="22"/>
        <v>121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560</v>
      </c>
      <c r="AE63" s="481">
        <f t="shared" si="22"/>
        <v>53</v>
      </c>
    </row>
    <row r="64" spans="1:31">
      <c r="A64" s="473"/>
      <c r="B64" s="540" t="s">
        <v>2547</v>
      </c>
      <c r="C64" s="474"/>
      <c r="F64" s="462">
        <f t="shared" ref="F64:L64" si="23">F63/$C$63</f>
        <v>0.98571428571428577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0.27321428571428569</v>
      </c>
      <c r="M64" s="462"/>
      <c r="N64" s="462"/>
      <c r="O64" s="462"/>
      <c r="P64" s="462"/>
      <c r="Q64" s="463"/>
      <c r="R64" s="464">
        <f>R63/C63</f>
        <v>0.44642857142857145</v>
      </c>
      <c r="S64" s="465">
        <f>S63/$C$63</f>
        <v>0.15892857142857142</v>
      </c>
      <c r="T64" s="466" t="s">
        <v>2561</v>
      </c>
      <c r="U64" s="466"/>
      <c r="V64" s="467"/>
      <c r="W64" s="509">
        <f>W63/$AD$63</f>
        <v>0.47857142857142859</v>
      </c>
      <c r="X64" s="509">
        <f t="shared" ref="X64:AC64" si="24">X63/$AD$63</f>
        <v>9.6428571428571433E-2</v>
      </c>
      <c r="Y64" s="509">
        <f t="shared" si="24"/>
        <v>0.20892857142857144</v>
      </c>
      <c r="Z64" s="509">
        <f t="shared" si="24"/>
        <v>0.21607142857142858</v>
      </c>
      <c r="AA64" s="509">
        <f t="shared" si="24"/>
        <v>0</v>
      </c>
      <c r="AB64" s="509">
        <f t="shared" si="24"/>
        <v>1.4285714285714285E-2</v>
      </c>
      <c r="AC64" s="509">
        <f t="shared" si="24"/>
        <v>1.7857142857142857E-3</v>
      </c>
      <c r="AD64" s="475">
        <f>SUM(W64:Z64)</f>
        <v>1</v>
      </c>
      <c r="AE64" s="510">
        <f>AE63/AD63</f>
        <v>9.464285714285714E-2</v>
      </c>
    </row>
    <row r="65" spans="6:29">
      <c r="R65" s="468"/>
      <c r="AC65" s="511">
        <f>SUM(AA63:AC63)/AD63</f>
        <v>1.607142857142857E-2</v>
      </c>
    </row>
    <row r="66" spans="6:29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65"/>
  <sheetViews>
    <sheetView tabSelected="1" zoomScaleNormal="100" workbookViewId="0">
      <pane xSplit="6" ySplit="1" topLeftCell="G88" activePane="bottomRight" state="frozen"/>
      <selection pane="topRight" activeCell="H1" sqref="H1"/>
      <selection pane="bottomLeft" activeCell="A2" sqref="A2"/>
      <selection pane="bottomRight" activeCell="M320" sqref="M320"/>
    </sheetView>
  </sheetViews>
  <sheetFormatPr defaultColWidth="8.75" defaultRowHeight="15"/>
  <cols>
    <col min="1" max="1" width="11.5" style="513" customWidth="1"/>
    <col min="2" max="2" width="2.375" style="266" hidden="1" customWidth="1"/>
    <col min="3" max="3" width="10.25" style="265" customWidth="1"/>
    <col min="4" max="4" width="22.25" style="208" customWidth="1"/>
    <col min="5" max="5" width="9.25" style="266" customWidth="1"/>
    <col min="6" max="6" width="34.25" style="279" customWidth="1"/>
    <col min="7" max="7" width="13.5" style="279" customWidth="1"/>
    <col min="8" max="8" width="9" style="266" customWidth="1"/>
    <col min="9" max="9" width="11.375" style="279" customWidth="1"/>
    <col min="10" max="10" width="10.875" style="280" customWidth="1"/>
    <col min="11" max="11" width="19.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125" style="265" hidden="1" customWidth="1"/>
    <col min="17" max="17" width="14.125" style="266" customWidth="1"/>
    <col min="18" max="18" width="11.375" style="266" customWidth="1"/>
    <col min="19" max="19" width="15.625" style="252" customWidth="1"/>
    <col min="20" max="20" width="9.375" style="265" hidden="1" customWidth="1"/>
    <col min="21" max="21" width="5.375" style="265" hidden="1" customWidth="1"/>
    <col min="22" max="22" width="9.375" style="265" hidden="1" customWidth="1"/>
    <col min="23" max="23" width="5.375" style="281" hidden="1" customWidth="1"/>
    <col min="24" max="24" width="5.375" style="265" hidden="1" customWidth="1"/>
    <col min="25" max="25" width="5.375" style="266" hidden="1" customWidth="1"/>
    <col min="26" max="26" width="9.125" style="266" hidden="1" customWidth="1"/>
    <col min="27" max="27" width="16.125" style="266" hidden="1" customWidth="1"/>
    <col min="28" max="28" width="12.875" style="265" hidden="1" customWidth="1"/>
    <col min="29" max="29" width="18.5" style="265" hidden="1" customWidth="1"/>
    <col min="30" max="30" width="16.25" style="266" hidden="1" customWidth="1"/>
    <col min="31" max="31" width="12.375" style="266" hidden="1" customWidth="1"/>
    <col min="32" max="32" width="14.375" style="252" bestFit="1" customWidth="1"/>
    <col min="33" max="33" width="15.875" style="266" hidden="1" customWidth="1"/>
    <col min="34" max="34" width="18.125" style="323" hidden="1" customWidth="1"/>
    <col min="35" max="35" width="11.75" style="209" hidden="1" customWidth="1"/>
    <col min="36" max="36" width="9.375" style="266" hidden="1" customWidth="1"/>
    <col min="37" max="38" width="11.375" style="279" hidden="1" customWidth="1"/>
    <col min="39" max="39" width="8.75" style="279" hidden="1" customWidth="1"/>
    <col min="40" max="40" width="48.5" style="211" hidden="1" customWidth="1"/>
    <col min="41" max="41" width="14.25" style="265" customWidth="1"/>
    <col min="42" max="42" width="33.375" style="266" customWidth="1"/>
    <col min="43" max="43" width="4" style="413" customWidth="1"/>
    <col min="44" max="44" width="9.875" style="408" hidden="1" customWidth="1"/>
    <col min="45" max="46" width="9.875" style="266" hidden="1" customWidth="1"/>
    <col min="47" max="48" width="12.375" style="266" hidden="1" customWidth="1"/>
    <col min="49" max="49" width="8.75" style="266" hidden="1" customWidth="1"/>
    <col min="50" max="50" width="8.75" style="408"/>
    <col min="51" max="51" width="11.5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75" style="265" customWidth="1"/>
    <col min="57" max="57" width="6.625" style="265" customWidth="1"/>
    <col min="58" max="58" width="7.125" style="265" customWidth="1"/>
    <col min="59" max="59" width="6.5" style="265" customWidth="1"/>
    <col min="60" max="60" width="6.875" style="266" bestFit="1" customWidth="1"/>
    <col min="61" max="16384" width="8.75" style="266"/>
  </cols>
  <sheetData>
    <row r="1" spans="1:60" ht="42" thickBot="1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2986</v>
      </c>
      <c r="L1" s="580" t="s">
        <v>3172</v>
      </c>
      <c r="M1" s="580" t="s">
        <v>2933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2851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413" t="s">
        <v>2575</v>
      </c>
      <c r="AR1" s="484" t="s">
        <v>2565</v>
      </c>
      <c r="AS1" s="485" t="s">
        <v>2578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2940</v>
      </c>
      <c r="AY1" s="408" t="s">
        <v>3116</v>
      </c>
      <c r="AZ1" s="588" t="s">
        <v>3003</v>
      </c>
      <c r="BA1" s="587" t="s">
        <v>3004</v>
      </c>
      <c r="BB1" s="587" t="s">
        <v>3093</v>
      </c>
      <c r="BC1" s="594" t="s">
        <v>3095</v>
      </c>
      <c r="BD1" s="598" t="s">
        <v>3094</v>
      </c>
      <c r="BE1" s="598" t="s">
        <v>3097</v>
      </c>
      <c r="BF1" s="598" t="s">
        <v>3098</v>
      </c>
      <c r="BG1" s="598" t="s">
        <v>3099</v>
      </c>
      <c r="BH1" s="593" t="s">
        <v>3096</v>
      </c>
    </row>
    <row r="2" spans="1:60" hidden="1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2923</v>
      </c>
      <c r="K2" s="212"/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2945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3080</v>
      </c>
      <c r="BB2" s="515" t="s">
        <v>3008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hidden="1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3126</v>
      </c>
      <c r="K3" s="212" t="s">
        <v>3125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3124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3080</v>
      </c>
      <c r="BB3" s="266" t="s">
        <v>3008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hidden="1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2923</v>
      </c>
      <c r="K4" s="212"/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2946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3080</v>
      </c>
      <c r="BB4" s="266" t="s">
        <v>3008</v>
      </c>
      <c r="BC4" s="596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hidden="1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2944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2948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3080</v>
      </c>
      <c r="BB5" s="266" t="s">
        <v>3008</v>
      </c>
      <c r="BC5" s="596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hidden="1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2923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2947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3080</v>
      </c>
      <c r="BB6" s="266" t="s">
        <v>3008</v>
      </c>
      <c r="BC6" s="596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hidden="1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3080</v>
      </c>
      <c r="BB7" s="266" t="s">
        <v>3008</v>
      </c>
      <c r="BC7" s="596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hidden="1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2983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3080</v>
      </c>
      <c r="BB8" s="266" t="s">
        <v>3008</v>
      </c>
      <c r="BC8" s="596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hidden="1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112</v>
      </c>
      <c r="K9" s="212"/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2925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3080</v>
      </c>
      <c r="BB9" s="266" t="s">
        <v>3008</v>
      </c>
      <c r="BC9" s="596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hidden="1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3127</v>
      </c>
      <c r="K10" s="212" t="s">
        <v>3125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3123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3080</v>
      </c>
      <c r="BB10" s="266" t="s">
        <v>3008</v>
      </c>
      <c r="BC10" s="596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hidden="1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65"/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2983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3080</v>
      </c>
      <c r="BB11" s="266" t="s">
        <v>3008</v>
      </c>
      <c r="BC11" s="596"/>
      <c r="BD11" s="265" t="str">
        <f t="shared" si="5"/>
        <v/>
      </c>
      <c r="BE11" s="265" t="str">
        <f t="shared" si="6"/>
        <v>1-3</v>
      </c>
      <c r="BF11" s="265" t="str">
        <f t="shared" si="7"/>
        <v/>
      </c>
      <c r="BG11" s="265" t="str">
        <f t="shared" si="8"/>
        <v/>
      </c>
    </row>
    <row r="12" spans="1:60" hidden="1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65"/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2983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3080</v>
      </c>
      <c r="BB12" s="266" t="s">
        <v>3008</v>
      </c>
      <c r="BC12" s="596"/>
      <c r="BD12" s="265" t="str">
        <f t="shared" si="5"/>
        <v/>
      </c>
      <c r="BE12" s="265" t="str">
        <f t="shared" si="6"/>
        <v>1-3</v>
      </c>
      <c r="BF12" s="265" t="str">
        <f t="shared" si="7"/>
        <v/>
      </c>
      <c r="BG12" s="265" t="str">
        <f t="shared" si="8"/>
        <v/>
      </c>
    </row>
    <row r="13" spans="1:60" hidden="1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65"/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3080</v>
      </c>
      <c r="BB13" s="266" t="s">
        <v>3008</v>
      </c>
      <c r="BC13" s="596"/>
      <c r="BD13" s="265" t="str">
        <f t="shared" si="5"/>
        <v/>
      </c>
      <c r="BE13" s="265" t="str">
        <f t="shared" si="6"/>
        <v>1-1</v>
      </c>
      <c r="BF13" s="265" t="str">
        <f t="shared" si="7"/>
        <v/>
      </c>
      <c r="BG13" s="265" t="str">
        <f t="shared" si="8"/>
        <v/>
      </c>
    </row>
    <row r="14" spans="1:60" hidden="1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3080</v>
      </c>
      <c r="BB14" s="266" t="s">
        <v>3008</v>
      </c>
      <c r="BC14" s="596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 hidden="1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2983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3080</v>
      </c>
      <c r="BB15" s="266" t="s">
        <v>3008</v>
      </c>
      <c r="BC15" s="596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 hidden="1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3080</v>
      </c>
      <c r="BB16" s="266" t="s">
        <v>3008</v>
      </c>
      <c r="BC16" s="596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8" hidden="1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2955</v>
      </c>
      <c r="K17" s="212" t="s">
        <v>2997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2970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3080</v>
      </c>
      <c r="BB17" s="266" t="s">
        <v>3009</v>
      </c>
      <c r="BC17" s="596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8" hidden="1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2584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3080</v>
      </c>
      <c r="BB18" s="266" t="s">
        <v>3009</v>
      </c>
      <c r="BC18" s="596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8" hidden="1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2755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3080</v>
      </c>
      <c r="BB19" s="266" t="s">
        <v>3010</v>
      </c>
      <c r="BC19" s="596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8" hidden="1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2755</v>
      </c>
      <c r="K20" s="212"/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>
        <v>44544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3080</v>
      </c>
      <c r="BB20" s="266" t="s">
        <v>3010</v>
      </c>
      <c r="BC20" s="596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8" hidden="1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3128</v>
      </c>
      <c r="K21" s="212" t="s">
        <v>3125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3122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3080</v>
      </c>
      <c r="BB21" s="266" t="s">
        <v>3011</v>
      </c>
      <c r="BC21" s="596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8" hidden="1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2755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3080</v>
      </c>
      <c r="BB22" s="266" t="s">
        <v>3010</v>
      </c>
      <c r="BC22" s="596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8" hidden="1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2755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3080</v>
      </c>
      <c r="BB23" s="266" t="s">
        <v>3010</v>
      </c>
      <c r="BC23" s="596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8" hidden="1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2755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3080</v>
      </c>
      <c r="BB24" s="266" t="s">
        <v>3012</v>
      </c>
      <c r="BC24" s="596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8" hidden="1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2755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3080</v>
      </c>
      <c r="BB25" s="266" t="s">
        <v>3012</v>
      </c>
      <c r="BC25" s="596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8" hidden="1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2755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3080</v>
      </c>
      <c r="BB26" s="266" t="s">
        <v>3013</v>
      </c>
      <c r="BC26" s="596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8" hidden="1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2584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3080</v>
      </c>
      <c r="BB27" s="266" t="s">
        <v>3014</v>
      </c>
      <c r="BC27" s="596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8" hidden="1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2584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3080</v>
      </c>
      <c r="BB28" s="266" t="s">
        <v>3014</v>
      </c>
      <c r="BC28" s="596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8" hidden="1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2584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3080</v>
      </c>
      <c r="BB29" s="266" t="s">
        <v>3015</v>
      </c>
      <c r="BC29" s="596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8" hidden="1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2855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3080</v>
      </c>
      <c r="BB30" s="266" t="s">
        <v>3016</v>
      </c>
      <c r="BC30" s="596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8" hidden="1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2855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3080</v>
      </c>
      <c r="BB31" s="266" t="s">
        <v>3016</v>
      </c>
      <c r="BC31" s="596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8" hidden="1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2755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3080</v>
      </c>
      <c r="BB32" s="266" t="s">
        <v>3016</v>
      </c>
      <c r="BC32" s="596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8" hidden="1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3128</v>
      </c>
      <c r="K33" s="212" t="s">
        <v>3125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3122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3080</v>
      </c>
      <c r="BB33" s="266" t="s">
        <v>3016</v>
      </c>
      <c r="BC33" s="596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8" hidden="1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2755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3080</v>
      </c>
      <c r="BB34" s="266" t="s">
        <v>3014</v>
      </c>
      <c r="BC34" s="596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8" hidden="1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2955</v>
      </c>
      <c r="K35" s="212" t="s">
        <v>2996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2971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3080</v>
      </c>
      <c r="BB35" s="266" t="s">
        <v>3014</v>
      </c>
      <c r="BC35" s="596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8" hidden="1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2755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3080</v>
      </c>
      <c r="BB36" s="266" t="s">
        <v>3014</v>
      </c>
      <c r="BC36" s="596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8" hidden="1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2755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3080</v>
      </c>
      <c r="BB37" s="266" t="s">
        <v>3017</v>
      </c>
      <c r="BC37" s="596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8" hidden="1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2755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3080</v>
      </c>
      <c r="BB38" s="266" t="s">
        <v>3017</v>
      </c>
      <c r="BC38" s="596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8" hidden="1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2755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3080</v>
      </c>
      <c r="BB39" s="266" t="s">
        <v>3017</v>
      </c>
      <c r="BC39" s="596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8" hidden="1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2584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3080</v>
      </c>
      <c r="BB40" s="266" t="s">
        <v>3018</v>
      </c>
      <c r="BC40" s="596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8" hidden="1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2584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3080</v>
      </c>
      <c r="BB41" s="266" t="s">
        <v>3018</v>
      </c>
      <c r="BC41" s="596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8" hidden="1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2755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3080</v>
      </c>
      <c r="BB42" s="266" t="s">
        <v>3013</v>
      </c>
      <c r="BC42" s="596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8" hidden="1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2755</v>
      </c>
      <c r="K43" s="212"/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>
        <v>44544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3080</v>
      </c>
      <c r="BB43" s="266" t="s">
        <v>3013</v>
      </c>
      <c r="BC43" s="596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8" hidden="1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2755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3080</v>
      </c>
      <c r="BB44" s="266" t="s">
        <v>3013</v>
      </c>
      <c r="BC44" s="596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8" hidden="1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2755</v>
      </c>
      <c r="K45" s="212"/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>
        <v>44544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3080</v>
      </c>
      <c r="BB45" s="266" t="s">
        <v>3013</v>
      </c>
      <c r="BC45" s="596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8" hidden="1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2755</v>
      </c>
      <c r="K46" s="212"/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>
        <v>44544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3080</v>
      </c>
      <c r="BB46" s="266" t="s">
        <v>3013</v>
      </c>
      <c r="BC46" s="596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8" hidden="1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2755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3080</v>
      </c>
      <c r="BB47" s="266" t="s">
        <v>3013</v>
      </c>
      <c r="BC47" s="596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8" hidden="1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2755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3080</v>
      </c>
      <c r="BB48" s="266" t="s">
        <v>3013</v>
      </c>
      <c r="BC48" s="596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8" hidden="1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2755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3080</v>
      </c>
      <c r="BB49" s="266" t="s">
        <v>3013</v>
      </c>
      <c r="BC49" s="596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8" hidden="1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2755</v>
      </c>
      <c r="K50" s="212"/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>
        <v>44544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3080</v>
      </c>
      <c r="BB50" s="266" t="s">
        <v>3013</v>
      </c>
      <c r="BC50" s="596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8" hidden="1">
      <c r="C51" s="266" t="s">
        <v>70</v>
      </c>
      <c r="D51" s="266" t="s">
        <v>2465</v>
      </c>
      <c r="E51" s="265" t="s">
        <v>2686</v>
      </c>
      <c r="F51" s="266" t="s">
        <v>2689</v>
      </c>
      <c r="G51" s="266" t="s">
        <v>2690</v>
      </c>
      <c r="H51" s="265" t="s">
        <v>166</v>
      </c>
      <c r="I51" s="265" t="s">
        <v>167</v>
      </c>
      <c r="J51" s="212" t="s">
        <v>2855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3007</v>
      </c>
      <c r="BB51" s="266" t="s">
        <v>3019</v>
      </c>
      <c r="BC51" s="596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8" hidden="1">
      <c r="C52" s="266" t="s">
        <v>70</v>
      </c>
      <c r="D52" s="266" t="s">
        <v>2465</v>
      </c>
      <c r="E52" s="265" t="s">
        <v>2687</v>
      </c>
      <c r="F52" s="266" t="s">
        <v>2688</v>
      </c>
      <c r="G52" s="266" t="s">
        <v>2690</v>
      </c>
      <c r="H52" s="265" t="s">
        <v>166</v>
      </c>
      <c r="I52" s="265" t="s">
        <v>167</v>
      </c>
      <c r="J52" s="212" t="s">
        <v>2855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3007</v>
      </c>
      <c r="BB52" s="266" t="s">
        <v>3019</v>
      </c>
      <c r="BC52" s="596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8" hidden="1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2755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3080</v>
      </c>
      <c r="BB53" s="266" t="s">
        <v>3014</v>
      </c>
      <c r="BC53" s="596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8" hidden="1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2755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3080</v>
      </c>
      <c r="BB54" s="266" t="s">
        <v>3014</v>
      </c>
      <c r="BC54" s="596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8" hidden="1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2755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3080</v>
      </c>
      <c r="BB55" s="266" t="s">
        <v>3013</v>
      </c>
      <c r="BC55" s="596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8" hidden="1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2755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3080</v>
      </c>
      <c r="BB56" s="266" t="s">
        <v>3013</v>
      </c>
      <c r="BC56" s="596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8" hidden="1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2755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3080</v>
      </c>
      <c r="BB57" s="266" t="s">
        <v>3013</v>
      </c>
      <c r="BC57" s="596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8" hidden="1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2755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3080</v>
      </c>
      <c r="BB58" s="266" t="s">
        <v>3013</v>
      </c>
      <c r="BC58" s="596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8" hidden="1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2755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3080</v>
      </c>
      <c r="BB59" s="266" t="s">
        <v>3013</v>
      </c>
      <c r="BC59" s="596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8" hidden="1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2755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3080</v>
      </c>
      <c r="BB60" s="266" t="s">
        <v>3013</v>
      </c>
      <c r="BC60" s="596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8" hidden="1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2844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3080</v>
      </c>
      <c r="BB61" s="266" t="s">
        <v>3020</v>
      </c>
      <c r="BC61" s="596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8" hidden="1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2844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3080</v>
      </c>
      <c r="BB62" s="266" t="s">
        <v>3020</v>
      </c>
      <c r="BC62" s="596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8" hidden="1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2979</v>
      </c>
      <c r="K63" s="252" t="s">
        <v>2995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2980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3080</v>
      </c>
      <c r="BB63" s="266" t="s">
        <v>3016</v>
      </c>
      <c r="BC63" s="596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8" hidden="1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2754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3080</v>
      </c>
      <c r="BB64" s="266" t="s">
        <v>3021</v>
      </c>
      <c r="BC64" s="596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8" hidden="1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2979</v>
      </c>
      <c r="K65" s="252" t="s">
        <v>2995</v>
      </c>
      <c r="L65" s="273">
        <v>44581</v>
      </c>
      <c r="M65" s="265"/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2980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3080</v>
      </c>
      <c r="BB65" s="266" t="s">
        <v>3017</v>
      </c>
      <c r="BC65" s="596"/>
      <c r="BD65" s="265" t="str">
        <f t="shared" si="5"/>
        <v/>
      </c>
      <c r="BE65" s="265" t="str">
        <f t="shared" si="6"/>
        <v>3-2</v>
      </c>
      <c r="BF65" s="265" t="str">
        <f t="shared" si="7"/>
        <v/>
      </c>
      <c r="BG65" s="265" t="str">
        <f t="shared" si="8"/>
        <v/>
      </c>
    </row>
    <row r="66" spans="2:59" ht="13.8" hidden="1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2979</v>
      </c>
      <c r="K66" s="252" t="s">
        <v>2995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2980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3080</v>
      </c>
      <c r="BB66" s="266" t="s">
        <v>3017</v>
      </c>
      <c r="BC66" s="596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8" hidden="1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2984</v>
      </c>
      <c r="G67" s="266" t="s">
        <v>2985</v>
      </c>
      <c r="H67" s="265" t="s">
        <v>166</v>
      </c>
      <c r="I67" s="265" t="s">
        <v>167</v>
      </c>
      <c r="J67" s="212" t="s">
        <v>2979</v>
      </c>
      <c r="K67" s="252" t="s">
        <v>2995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2980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3080</v>
      </c>
      <c r="BB67" s="266" t="s">
        <v>3022</v>
      </c>
      <c r="BC67" s="596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8" hidden="1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2855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3080</v>
      </c>
      <c r="BB68" s="266" t="s">
        <v>3017</v>
      </c>
      <c r="BC68" s="596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8" hidden="1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2979</v>
      </c>
      <c r="K69" s="252" t="s">
        <v>2995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2980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3080</v>
      </c>
      <c r="BB69" s="266" t="s">
        <v>3017</v>
      </c>
      <c r="BC69" s="596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8" hidden="1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2979</v>
      </c>
      <c r="K70" s="252" t="s">
        <v>2995</v>
      </c>
      <c r="L70" s="273">
        <v>44581</v>
      </c>
      <c r="M70" s="265"/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2980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3080</v>
      </c>
      <c r="BB70" s="266" t="s">
        <v>3022</v>
      </c>
      <c r="BC70" s="596"/>
      <c r="BD70" s="265" t="str">
        <f t="shared" si="16"/>
        <v/>
      </c>
      <c r="BE70" s="265" t="str">
        <f t="shared" si="17"/>
        <v>3-2</v>
      </c>
      <c r="BF70" s="265" t="str">
        <f t="shared" si="18"/>
        <v/>
      </c>
      <c r="BG70" s="265" t="str">
        <f t="shared" si="19"/>
        <v/>
      </c>
    </row>
    <row r="71" spans="2:59" ht="13.8" hidden="1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2979</v>
      </c>
      <c r="K71" s="252" t="s">
        <v>2995</v>
      </c>
      <c r="L71" s="273">
        <v>44581</v>
      </c>
      <c r="M71" s="265"/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2980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3080</v>
      </c>
      <c r="BB71" s="266" t="s">
        <v>3022</v>
      </c>
      <c r="BC71" s="596"/>
      <c r="BD71" s="265" t="str">
        <f t="shared" si="16"/>
        <v/>
      </c>
      <c r="BE71" s="265" t="str">
        <f t="shared" si="17"/>
        <v>3-2</v>
      </c>
      <c r="BF71" s="265" t="str">
        <f t="shared" si="18"/>
        <v/>
      </c>
      <c r="BG71" s="265" t="str">
        <f t="shared" si="19"/>
        <v/>
      </c>
    </row>
    <row r="72" spans="2:59" ht="13.8" hidden="1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2979</v>
      </c>
      <c r="K72" s="252" t="s">
        <v>2995</v>
      </c>
      <c r="L72" s="273">
        <v>44581</v>
      </c>
      <c r="M72" s="265"/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2980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3080</v>
      </c>
      <c r="BB72" s="266" t="s">
        <v>3017</v>
      </c>
      <c r="BC72" s="596"/>
      <c r="BD72" s="265" t="str">
        <f t="shared" si="16"/>
        <v/>
      </c>
      <c r="BE72" s="265" t="str">
        <f t="shared" si="17"/>
        <v>3-2</v>
      </c>
      <c r="BF72" s="265" t="str">
        <f t="shared" si="18"/>
        <v/>
      </c>
      <c r="BG72" s="265" t="str">
        <f t="shared" si="19"/>
        <v/>
      </c>
    </row>
    <row r="73" spans="2:59" ht="13.8" hidden="1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2844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3080</v>
      </c>
      <c r="BB73" s="266" t="s">
        <v>3010</v>
      </c>
      <c r="BC73" s="596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8" hidden="1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2844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3080</v>
      </c>
      <c r="BB74" s="266" t="s">
        <v>3010</v>
      </c>
      <c r="BC74" s="596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8" hidden="1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2863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3080</v>
      </c>
      <c r="BB75" s="266" t="s">
        <v>3023</v>
      </c>
      <c r="BC75" s="596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8" hidden="1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2863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3080</v>
      </c>
      <c r="BB76" s="266" t="s">
        <v>3023</v>
      </c>
      <c r="BC76" s="596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8" hidden="1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2855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3080</v>
      </c>
      <c r="BB77" s="266" t="s">
        <v>3024</v>
      </c>
      <c r="BC77" s="596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8" hidden="1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2855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3080</v>
      </c>
      <c r="BB78" s="266" t="s">
        <v>3024</v>
      </c>
      <c r="BC78" s="596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8" hidden="1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2979</v>
      </c>
      <c r="K79" s="252" t="s">
        <v>2995</v>
      </c>
      <c r="L79" s="273">
        <v>44581</v>
      </c>
      <c r="M79" s="265"/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2980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3080</v>
      </c>
      <c r="BB79" s="266" t="s">
        <v>3025</v>
      </c>
      <c r="BC79" s="596"/>
      <c r="BD79" s="265" t="str">
        <f t="shared" si="16"/>
        <v/>
      </c>
      <c r="BE79" s="265" t="str">
        <f t="shared" si="17"/>
        <v>3-2</v>
      </c>
      <c r="BF79" s="265" t="str">
        <f t="shared" si="18"/>
        <v/>
      </c>
      <c r="BG79" s="265" t="str">
        <f t="shared" si="19"/>
        <v/>
      </c>
    </row>
    <row r="80" spans="2:59" ht="13.8" hidden="1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65"/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3007</v>
      </c>
      <c r="BB80" s="266" t="s">
        <v>3026</v>
      </c>
      <c r="BC80" s="596"/>
      <c r="BD80" s="265" t="str">
        <f t="shared" si="16"/>
        <v/>
      </c>
      <c r="BE80" s="265" t="str">
        <f t="shared" si="17"/>
        <v>3-2</v>
      </c>
      <c r="BF80" s="265" t="str">
        <f t="shared" si="18"/>
        <v/>
      </c>
      <c r="BG80" s="265" t="str">
        <f t="shared" si="19"/>
        <v/>
      </c>
    </row>
    <row r="81" spans="2:59" ht="13.8" hidden="1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65"/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3007</v>
      </c>
      <c r="BB81" s="266" t="s">
        <v>3027</v>
      </c>
      <c r="BC81" s="596"/>
      <c r="BD81" s="265" t="str">
        <f t="shared" si="16"/>
        <v/>
      </c>
      <c r="BE81" s="265" t="str">
        <f t="shared" si="17"/>
        <v>3-5</v>
      </c>
      <c r="BF81" s="265" t="str">
        <f t="shared" si="18"/>
        <v/>
      </c>
      <c r="BG81" s="265" t="str">
        <f t="shared" si="19"/>
        <v/>
      </c>
    </row>
    <row r="82" spans="2:59" ht="13.8" hidden="1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3007</v>
      </c>
      <c r="BB82" s="266" t="s">
        <v>3028</v>
      </c>
      <c r="BC82" s="596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8" hidden="1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2979</v>
      </c>
      <c r="K83" s="252" t="s">
        <v>2995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2980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3080</v>
      </c>
      <c r="BB83" s="266" t="s">
        <v>3029</v>
      </c>
      <c r="BC83" s="596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5.2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167</v>
      </c>
      <c r="J84" s="212" t="s">
        <v>2587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2660</v>
      </c>
      <c r="AP84" s="206" t="s">
        <v>2661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3080</v>
      </c>
      <c r="BB84" s="266" t="s">
        <v>3025</v>
      </c>
      <c r="BC84" s="596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8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2587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2662</v>
      </c>
      <c r="AP85" s="214" t="s">
        <v>2662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3080</v>
      </c>
      <c r="BB85" s="266" t="s">
        <v>3025</v>
      </c>
      <c r="BC85" s="596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8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2587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2662</v>
      </c>
      <c r="AP86" s="214" t="s">
        <v>2662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3080</v>
      </c>
      <c r="BB86" s="266" t="s">
        <v>3025</v>
      </c>
      <c r="BC86" s="596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8" hidden="1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2855</v>
      </c>
      <c r="K87" s="212"/>
      <c r="L87" s="273">
        <v>44581</v>
      </c>
      <c r="M87" s="265"/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3080</v>
      </c>
      <c r="BB87" s="266" t="s">
        <v>3017</v>
      </c>
      <c r="BC87" s="596"/>
      <c r="BD87" s="265" t="str">
        <f t="shared" si="16"/>
        <v/>
      </c>
      <c r="BE87" s="265" t="str">
        <f t="shared" si="17"/>
        <v>6-8</v>
      </c>
      <c r="BF87" s="265" t="str">
        <f t="shared" si="18"/>
        <v/>
      </c>
      <c r="BG87" s="265" t="str">
        <f t="shared" si="19"/>
        <v/>
      </c>
    </row>
    <row r="88" spans="2:59" ht="13.8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2587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2628</v>
      </c>
      <c r="AP88" s="214" t="s">
        <v>2628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3007</v>
      </c>
      <c r="BB88" s="266" t="s">
        <v>3030</v>
      </c>
      <c r="BC88" s="596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.6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2587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2663</v>
      </c>
      <c r="AP89" s="206" t="s">
        <v>2664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3007</v>
      </c>
      <c r="BB89" s="266" t="s">
        <v>3030</v>
      </c>
      <c r="BC89" s="596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1.4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2587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2666</v>
      </c>
      <c r="AP90" s="206" t="s">
        <v>2665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3007</v>
      </c>
      <c r="BB90" s="266" t="s">
        <v>3030</v>
      </c>
      <c r="BC90" s="596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.6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2587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2672</v>
      </c>
      <c r="AP91" s="206" t="s">
        <v>2671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3007</v>
      </c>
      <c r="BB91" s="266" t="s">
        <v>3031</v>
      </c>
      <c r="BC91" s="596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8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2587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2628</v>
      </c>
      <c r="AP92" s="214" t="s">
        <v>2628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3007</v>
      </c>
      <c r="BB92" s="266" t="s">
        <v>3030</v>
      </c>
      <c r="BC92" s="596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8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2587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2628</v>
      </c>
      <c r="AP93" s="214" t="s">
        <v>2628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3007</v>
      </c>
      <c r="BB93" s="266" t="s">
        <v>3030</v>
      </c>
      <c r="BC93" s="596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8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2587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2628</v>
      </c>
      <c r="AP94" s="214" t="s">
        <v>2628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3007</v>
      </c>
      <c r="BB94" s="266" t="s">
        <v>3032</v>
      </c>
      <c r="BC94" s="596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.6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2587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2667</v>
      </c>
      <c r="AP95" s="206" t="s">
        <v>2668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3007</v>
      </c>
      <c r="BB95" s="266" t="s">
        <v>3032</v>
      </c>
      <c r="BC95" s="596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1.4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2587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2670</v>
      </c>
      <c r="AP96" s="206" t="s">
        <v>2669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3007</v>
      </c>
      <c r="BB96" s="266" t="s">
        <v>3032</v>
      </c>
      <c r="BC96" s="596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8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2587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2628</v>
      </c>
      <c r="AP97" s="214" t="s">
        <v>2628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3007</v>
      </c>
      <c r="BB97" s="266" t="s">
        <v>3032</v>
      </c>
      <c r="BC97" s="596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8" hidden="1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2979</v>
      </c>
      <c r="K98" s="252" t="s">
        <v>2995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2980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3007</v>
      </c>
      <c r="BB98" s="266" t="s">
        <v>3033</v>
      </c>
      <c r="BC98" s="596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8" hidden="1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2979</v>
      </c>
      <c r="K99" s="252" t="s">
        <v>2995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2981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3007</v>
      </c>
      <c r="BB99" s="266" t="s">
        <v>3034</v>
      </c>
      <c r="BC99" s="596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8" hidden="1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2587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2662</v>
      </c>
      <c r="AP100" s="214" t="s">
        <v>2662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3080</v>
      </c>
      <c r="BB100" s="266" t="s">
        <v>3025</v>
      </c>
      <c r="BC100" s="596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8" hidden="1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2587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2662</v>
      </c>
      <c r="AP101" s="214" t="s">
        <v>2662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3007</v>
      </c>
      <c r="BB101" s="266" t="s">
        <v>3034</v>
      </c>
      <c r="BC101" s="596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8" hidden="1">
      <c r="A102" s="536"/>
      <c r="B102" s="361"/>
      <c r="C102" s="266" t="s">
        <v>68</v>
      </c>
      <c r="D102" s="213" t="s">
        <v>340</v>
      </c>
      <c r="E102" s="265" t="s">
        <v>2973</v>
      </c>
      <c r="F102" s="266" t="s">
        <v>2974</v>
      </c>
      <c r="G102" s="266" t="s">
        <v>2975</v>
      </c>
      <c r="H102" s="265" t="s">
        <v>166</v>
      </c>
      <c r="I102" s="265" t="s">
        <v>176</v>
      </c>
      <c r="J102" s="212" t="s">
        <v>2976</v>
      </c>
      <c r="K102" s="212" t="s">
        <v>3001</v>
      </c>
      <c r="L102" s="273">
        <v>44578</v>
      </c>
      <c r="M102" s="265"/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2604</v>
      </c>
      <c r="AP102" s="214" t="s">
        <v>2604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44582</v>
      </c>
      <c r="BA102" s="515" t="s">
        <v>2453</v>
      </c>
      <c r="BB102" s="266" t="s">
        <v>2453</v>
      </c>
      <c r="BC102" s="596"/>
      <c r="BD102" s="266" t="str">
        <f t="shared" si="16"/>
        <v/>
      </c>
      <c r="BE102" s="266" t="str">
        <f t="shared" si="17"/>
        <v/>
      </c>
      <c r="BF102" s="266" t="str">
        <f t="shared" si="18"/>
        <v/>
      </c>
      <c r="BG102" s="266" t="str">
        <f t="shared" si="19"/>
        <v>4-1</v>
      </c>
    </row>
    <row r="103" spans="1:59" ht="13.8" hidden="1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2587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2604</v>
      </c>
      <c r="AP103" s="265" t="s">
        <v>2604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3007</v>
      </c>
      <c r="BB103" s="266" t="s">
        <v>3035</v>
      </c>
      <c r="BC103" s="596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8" hidden="1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2587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2604</v>
      </c>
      <c r="AP104" s="265" t="s">
        <v>2604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3007</v>
      </c>
      <c r="BB104" s="266" t="s">
        <v>3035</v>
      </c>
      <c r="BC104" s="596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8" hidden="1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2754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3080</v>
      </c>
      <c r="BB105" s="266" t="s">
        <v>3021</v>
      </c>
      <c r="BC105" s="596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.6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2587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2629</v>
      </c>
      <c r="AP106" s="206" t="s">
        <v>2630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3007</v>
      </c>
      <c r="BB106" s="266" t="s">
        <v>3033</v>
      </c>
      <c r="BC106" s="596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8" hidden="1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2979</v>
      </c>
      <c r="K107" s="252" t="s">
        <v>2995</v>
      </c>
      <c r="L107" s="273">
        <v>44581</v>
      </c>
      <c r="M107" s="265"/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2980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3007</v>
      </c>
      <c r="BB107" s="266" t="s">
        <v>3033</v>
      </c>
      <c r="BC107" s="596"/>
      <c r="BD107" s="265" t="str">
        <f t="shared" si="16"/>
        <v/>
      </c>
      <c r="BE107" s="265" t="str">
        <f t="shared" si="17"/>
        <v>3-3</v>
      </c>
      <c r="BF107" s="265" t="str">
        <f t="shared" si="18"/>
        <v/>
      </c>
      <c r="BG107" s="265" t="str">
        <f t="shared" si="19"/>
        <v/>
      </c>
    </row>
    <row r="108" spans="1:59" ht="41.4" hidden="1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65"/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2673</v>
      </c>
      <c r="AP108" s="206" t="s">
        <v>2674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3007</v>
      </c>
      <c r="BB108" s="266" t="s">
        <v>3033</v>
      </c>
      <c r="BC108" s="596"/>
      <c r="BD108" s="265" t="str">
        <f t="shared" si="16"/>
        <v/>
      </c>
      <c r="BE108" s="265" t="str">
        <f t="shared" si="17"/>
        <v>3-3</v>
      </c>
      <c r="BF108" s="265" t="str">
        <f t="shared" si="18"/>
        <v/>
      </c>
      <c r="BG108" s="265" t="str">
        <f t="shared" si="19"/>
        <v/>
      </c>
    </row>
    <row r="109" spans="1:59" ht="13.8" hidden="1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2979</v>
      </c>
      <c r="K109" s="252" t="s">
        <v>2995</v>
      </c>
      <c r="L109" s="273">
        <v>44580</v>
      </c>
      <c r="M109" s="265"/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2980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3007</v>
      </c>
      <c r="BB109" s="266" t="s">
        <v>3033</v>
      </c>
      <c r="BC109" s="596"/>
      <c r="BD109" s="265" t="str">
        <f t="shared" si="16"/>
        <v/>
      </c>
      <c r="BE109" s="265" t="str">
        <f t="shared" si="17"/>
        <v>3-3</v>
      </c>
      <c r="BF109" s="265" t="str">
        <f t="shared" si="18"/>
        <v/>
      </c>
      <c r="BG109" s="265" t="str">
        <f t="shared" si="19"/>
        <v/>
      </c>
    </row>
    <row r="110" spans="1:59" ht="13.8" hidden="1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2844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3080</v>
      </c>
      <c r="BB110" s="266" t="s">
        <v>3029</v>
      </c>
      <c r="BC110" s="596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8" hidden="1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2844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3080</v>
      </c>
      <c r="BB111" s="266" t="s">
        <v>3029</v>
      </c>
      <c r="BC111" s="596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8" hidden="1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2844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3080</v>
      </c>
      <c r="BB112" s="266" t="s">
        <v>3029</v>
      </c>
      <c r="BC112" s="596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1:59" ht="13.8" hidden="1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2587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2604</v>
      </c>
      <c r="AP113" s="265" t="s">
        <v>2604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3080</v>
      </c>
      <c r="BB113" s="266" t="s">
        <v>3013</v>
      </c>
      <c r="BC113" s="596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1:59" ht="13.8" hidden="1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2587</v>
      </c>
      <c r="K114" s="212"/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>
        <v>44539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2590</v>
      </c>
      <c r="AP114" s="266" t="s">
        <v>2588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3007</v>
      </c>
      <c r="BB114" s="266" t="s">
        <v>3036</v>
      </c>
      <c r="BC114" s="596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1:59" ht="13.8" hidden="1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2587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2592</v>
      </c>
      <c r="AP115" s="266" t="s">
        <v>2591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3007</v>
      </c>
      <c r="BB115" s="266" t="s">
        <v>3036</v>
      </c>
      <c r="BC115" s="596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1:59" ht="41.4" hidden="1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2587</v>
      </c>
      <c r="K116" s="212"/>
      <c r="L116" s="273">
        <v>44578</v>
      </c>
      <c r="M116" s="265"/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2594</v>
      </c>
      <c r="AP116" s="206" t="s">
        <v>2593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3007</v>
      </c>
      <c r="BB116" s="266" t="s">
        <v>3037</v>
      </c>
      <c r="BC116" s="596"/>
      <c r="BD116" s="265" t="str">
        <f t="shared" si="16"/>
        <v/>
      </c>
      <c r="BE116" s="265" t="str">
        <f t="shared" si="17"/>
        <v>4-6</v>
      </c>
      <c r="BF116" s="265" t="str">
        <f t="shared" si="18"/>
        <v/>
      </c>
      <c r="BG116" s="265" t="str">
        <f t="shared" si="19"/>
        <v/>
      </c>
    </row>
    <row r="117" spans="1:59" ht="13.8" hidden="1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2587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2589</v>
      </c>
      <c r="AP117" s="266" t="s">
        <v>2588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3007</v>
      </c>
      <c r="BB117" s="266" t="s">
        <v>3036</v>
      </c>
      <c r="BC117" s="596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1:59" ht="13.8" hidden="1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2587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2596</v>
      </c>
      <c r="AP118" s="266" t="s">
        <v>2595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3007</v>
      </c>
      <c r="BB118" s="266" t="s">
        <v>3037</v>
      </c>
      <c r="BC118" s="596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1:59" ht="27.6" hidden="1">
      <c r="A119" s="513">
        <v>44552</v>
      </c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2969</v>
      </c>
      <c r="K119" s="586" t="s">
        <v>3000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2972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2598</v>
      </c>
      <c r="AP119" s="266" t="s">
        <v>2597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3007</v>
      </c>
      <c r="BB119" s="266" t="s">
        <v>3037</v>
      </c>
      <c r="BC119" s="596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1:59" ht="27.6" hidden="1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2587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2600</v>
      </c>
      <c r="AP120" s="206" t="s">
        <v>2599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3007</v>
      </c>
      <c r="BB120" s="266" t="s">
        <v>3037</v>
      </c>
      <c r="BC120" s="596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1:59" ht="13.8" hidden="1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2587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2604</v>
      </c>
      <c r="AP121" s="265" t="s">
        <v>2604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3007</v>
      </c>
      <c r="BB121" s="266" t="s">
        <v>3038</v>
      </c>
      <c r="BC121" s="596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1:59" ht="13.8" hidden="1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2587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2604</v>
      </c>
      <c r="AP122" s="265" t="s">
        <v>2604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3007</v>
      </c>
      <c r="BB122" s="266" t="s">
        <v>3038</v>
      </c>
      <c r="BC122" s="596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1:59" ht="13.8" hidden="1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2587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2648</v>
      </c>
      <c r="AP123" s="266" t="s">
        <v>2601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3007</v>
      </c>
      <c r="BB123" s="266" t="s">
        <v>3036</v>
      </c>
      <c r="BC123" s="596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1:59" ht="13.8" hidden="1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2587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2649</v>
      </c>
      <c r="AP124" s="266" t="s">
        <v>2647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3080</v>
      </c>
      <c r="BB124" s="266" t="s">
        <v>3013</v>
      </c>
      <c r="BC124" s="596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1:59" ht="69" hidden="1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2587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2605</v>
      </c>
      <c r="AP125" s="206" t="s">
        <v>2608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3007</v>
      </c>
      <c r="BB125" s="266" t="s">
        <v>3039</v>
      </c>
      <c r="BC125" s="596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1:59" ht="27.6" hidden="1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2587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2613</v>
      </c>
      <c r="AP126" s="206" t="s">
        <v>2614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3007</v>
      </c>
      <c r="BB126" s="266" t="s">
        <v>3039</v>
      </c>
      <c r="BC126" s="596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1:59" ht="27.6" hidden="1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2587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2606</v>
      </c>
      <c r="AP127" s="206" t="s">
        <v>2607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3007</v>
      </c>
      <c r="BB127" s="266" t="s">
        <v>3039</v>
      </c>
      <c r="BC127" s="596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1:59" ht="41.4" hidden="1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2587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2609</v>
      </c>
      <c r="AP128" s="206" t="s">
        <v>2610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3007</v>
      </c>
      <c r="BB128" s="266" t="s">
        <v>3039</v>
      </c>
      <c r="BC128" s="596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.6" hidden="1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2587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2611</v>
      </c>
      <c r="AP129" s="206" t="s">
        <v>2612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3007</v>
      </c>
      <c r="BB129" s="266" t="s">
        <v>3039</v>
      </c>
      <c r="BC129" s="596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8" hidden="1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2681</v>
      </c>
      <c r="AP130" s="266" t="s">
        <v>2683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6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8" hidden="1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2681</v>
      </c>
      <c r="AP131" s="266" t="s">
        <v>2683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6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8" hidden="1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2680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2681</v>
      </c>
      <c r="AP132" s="266" t="s">
        <v>2683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6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8" hidden="1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2681</v>
      </c>
      <c r="AP133" s="266" t="s">
        <v>2683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6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8" hidden="1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2681</v>
      </c>
      <c r="AP134" s="266" t="s">
        <v>2683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6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8" hidden="1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2681</v>
      </c>
      <c r="AP135" s="266" t="s">
        <v>2683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6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8" hidden="1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2681</v>
      </c>
      <c r="AP136" s="266" t="s">
        <v>2683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6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8" hidden="1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2681</v>
      </c>
      <c r="AP137" s="266" t="s">
        <v>2683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6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8" hidden="1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2681</v>
      </c>
      <c r="AP138" s="266" t="s">
        <v>2683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6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8" hidden="1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2681</v>
      </c>
      <c r="AP139" s="266" t="s">
        <v>2683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6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8" hidden="1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2681</v>
      </c>
      <c r="AP140" s="266" t="s">
        <v>2683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6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8" hidden="1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2681</v>
      </c>
      <c r="AP141" s="266" t="s">
        <v>2683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6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8" hidden="1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2681</v>
      </c>
      <c r="AP142" s="266" t="s">
        <v>2683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6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8" hidden="1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2681</v>
      </c>
      <c r="AP143" s="266" t="s">
        <v>2683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6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8" hidden="1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2681</v>
      </c>
      <c r="AP144" s="266" t="s">
        <v>2683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6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8" hidden="1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2681</v>
      </c>
      <c r="AP145" s="266" t="s">
        <v>2683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6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8" hidden="1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2681</v>
      </c>
      <c r="AP146" s="266" t="s">
        <v>2683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6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8" hidden="1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2681</v>
      </c>
      <c r="AP147" s="266" t="s">
        <v>2683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6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8" hidden="1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2681</v>
      </c>
      <c r="AP148" s="266" t="s">
        <v>2683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6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8" hidden="1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2681</v>
      </c>
      <c r="AP149" s="266" t="s">
        <v>2683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6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8" hidden="1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2681</v>
      </c>
      <c r="AP150" s="266" t="s">
        <v>2683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6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8" hidden="1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2681</v>
      </c>
      <c r="AP151" s="266" t="s">
        <v>2683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6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8" hidden="1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2681</v>
      </c>
      <c r="AP152" s="266" t="s">
        <v>2683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6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8" hidden="1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2681</v>
      </c>
      <c r="AP153" s="266" t="s">
        <v>2683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6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8" hidden="1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2681</v>
      </c>
      <c r="AP154" s="266" t="s">
        <v>2683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6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8" hidden="1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2681</v>
      </c>
      <c r="AP155" s="266" t="s">
        <v>2683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6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8" hidden="1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2754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6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.6" hidden="1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3101</v>
      </c>
      <c r="K157" s="606" t="s">
        <v>3106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3117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6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8" hidden="1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2754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6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8" hidden="1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2754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2678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6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8" hidden="1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3101</v>
      </c>
      <c r="K160" s="209" t="s">
        <v>3107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2698</v>
      </c>
      <c r="AE160" s="273">
        <v>44544</v>
      </c>
      <c r="AF160" s="209" t="s">
        <v>3117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6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8" hidden="1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2754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2678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6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8" hidden="1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2754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2678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6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8" hidden="1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2855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2604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3007</v>
      </c>
      <c r="BB163" s="266" t="s">
        <v>3033</v>
      </c>
      <c r="BC163" s="596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8" hidden="1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2855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6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8" hidden="1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2855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3080</v>
      </c>
      <c r="BB165" s="266" t="s">
        <v>3040</v>
      </c>
      <c r="BC165" s="596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8" hidden="1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2855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3080</v>
      </c>
      <c r="BB166" s="266" t="s">
        <v>3040</v>
      </c>
      <c r="BC166" s="596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8" hidden="1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3007</v>
      </c>
      <c r="BB167" s="266" t="s">
        <v>3035</v>
      </c>
      <c r="BC167" s="596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8" hidden="1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3080</v>
      </c>
      <c r="BB168" s="266" t="s">
        <v>3041</v>
      </c>
      <c r="BC168" s="596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8" hidden="1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3080</v>
      </c>
      <c r="BB169" s="266" t="s">
        <v>3041</v>
      </c>
      <c r="BC169" s="596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8" hidden="1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3080</v>
      </c>
      <c r="BB170" s="266" t="s">
        <v>3041</v>
      </c>
      <c r="BC170" s="596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1.4" hidden="1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2675</v>
      </c>
      <c r="AP171" s="206" t="s">
        <v>2676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3080</v>
      </c>
      <c r="BB171" s="266" t="s">
        <v>3042</v>
      </c>
      <c r="BC171" s="596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8" hidden="1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2586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3080</v>
      </c>
      <c r="BB172" s="266" t="s">
        <v>3042</v>
      </c>
      <c r="BC172" s="596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8" hidden="1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3080</v>
      </c>
      <c r="BB173" s="266" t="s">
        <v>3041</v>
      </c>
      <c r="BC173" s="596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8" hidden="1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3080</v>
      </c>
      <c r="BB174" s="266" t="s">
        <v>3041</v>
      </c>
      <c r="BC174" s="596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8" hidden="1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2586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3080</v>
      </c>
      <c r="BB175" s="266" t="s">
        <v>3041</v>
      </c>
      <c r="BC175" s="596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8" hidden="1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2677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3007</v>
      </c>
      <c r="BB176" s="266" t="s">
        <v>3043</v>
      </c>
      <c r="BC176" s="596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8" hidden="1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2677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3007</v>
      </c>
      <c r="BB177" s="266" t="s">
        <v>3043</v>
      </c>
      <c r="BC177" s="596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8" hidden="1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2586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3007</v>
      </c>
      <c r="BB178" s="266" t="s">
        <v>3044</v>
      </c>
      <c r="BC178" s="596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8" hidden="1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2586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3007</v>
      </c>
      <c r="BB179" s="266" t="s">
        <v>3044</v>
      </c>
      <c r="BC179" s="596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8" hidden="1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2586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3007</v>
      </c>
      <c r="BB180" s="266" t="s">
        <v>3044</v>
      </c>
      <c r="BC180" s="596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8" hidden="1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2586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3007</v>
      </c>
      <c r="BB181" s="266" t="s">
        <v>3044</v>
      </c>
      <c r="BC181" s="596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8" hidden="1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2951</v>
      </c>
      <c r="K182" s="252" t="s">
        <v>2991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2586</v>
      </c>
      <c r="AE182" s="273">
        <v>44544</v>
      </c>
      <c r="AF182" s="209" t="s">
        <v>2971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3080</v>
      </c>
      <c r="BB182" s="266" t="s">
        <v>3045</v>
      </c>
      <c r="BC182" s="596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8" hidden="1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2951</v>
      </c>
      <c r="K183" s="252" t="s">
        <v>2993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2586</v>
      </c>
      <c r="AE183" s="273">
        <v>44544</v>
      </c>
      <c r="AF183" s="209" t="s">
        <v>2971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3080</v>
      </c>
      <c r="BB183" s="266" t="s">
        <v>3045</v>
      </c>
      <c r="BC183" s="596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8" hidden="1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2951</v>
      </c>
      <c r="K184" s="252" t="s">
        <v>2991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2586</v>
      </c>
      <c r="AE184" s="273">
        <v>44544</v>
      </c>
      <c r="AF184" s="209" t="s">
        <v>2971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3080</v>
      </c>
      <c r="BB184" s="266" t="s">
        <v>3046</v>
      </c>
      <c r="BC184" s="596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8" hidden="1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2859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2586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3080</v>
      </c>
      <c r="BB185" s="266" t="s">
        <v>3046</v>
      </c>
      <c r="BC185" s="596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8" hidden="1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2951</v>
      </c>
      <c r="K186" s="252" t="s">
        <v>2991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2586</v>
      </c>
      <c r="AE186" s="273">
        <v>44544</v>
      </c>
      <c r="AF186" s="209" t="s">
        <v>2971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3080</v>
      </c>
      <c r="BB186" s="266" t="s">
        <v>3040</v>
      </c>
      <c r="BC186" s="596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8" hidden="1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2951</v>
      </c>
      <c r="K187" s="252" t="s">
        <v>2992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2586</v>
      </c>
      <c r="AE187" s="273">
        <v>44544</v>
      </c>
      <c r="AF187" s="209" t="s">
        <v>2978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3080</v>
      </c>
      <c r="BB187" s="266" t="s">
        <v>3040</v>
      </c>
      <c r="BC187" s="596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8" hidden="1">
      <c r="A188" s="536"/>
      <c r="B188" s="361"/>
      <c r="C188" s="266" t="s">
        <v>70</v>
      </c>
      <c r="D188" s="408" t="s">
        <v>2463</v>
      </c>
      <c r="E188" s="265" t="s">
        <v>2852</v>
      </c>
      <c r="F188" s="266" t="s">
        <v>2853</v>
      </c>
      <c r="G188" s="258" t="s">
        <v>2854</v>
      </c>
      <c r="H188" s="265" t="s">
        <v>110</v>
      </c>
      <c r="I188" s="265" t="s">
        <v>287</v>
      </c>
      <c r="J188" s="212" t="s">
        <v>2855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2586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3080</v>
      </c>
      <c r="BB188" s="266" t="s">
        <v>3046</v>
      </c>
      <c r="BC188" s="596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8" hidden="1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2951</v>
      </c>
      <c r="K189" s="252" t="s">
        <v>2990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2586</v>
      </c>
      <c r="AE189" s="273">
        <v>44544</v>
      </c>
      <c r="AF189" s="209" t="s">
        <v>2978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3080</v>
      </c>
      <c r="BB189" s="266" t="s">
        <v>3040</v>
      </c>
      <c r="BC189" s="596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8" hidden="1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2586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3007</v>
      </c>
      <c r="BB190" s="266" t="s">
        <v>3047</v>
      </c>
      <c r="BC190" s="596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8" hidden="1">
      <c r="A191" s="536"/>
      <c r="B191" s="361"/>
      <c r="C191" s="266" t="s">
        <v>70</v>
      </c>
      <c r="D191" s="408" t="s">
        <v>2466</v>
      </c>
      <c r="E191" s="265" t="s">
        <v>2856</v>
      </c>
      <c r="F191" s="258" t="s">
        <v>140</v>
      </c>
      <c r="G191" s="258" t="s">
        <v>2860</v>
      </c>
      <c r="H191" s="265" t="s">
        <v>110</v>
      </c>
      <c r="I191" s="265" t="s">
        <v>111</v>
      </c>
      <c r="J191" s="212" t="s">
        <v>2855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3007</v>
      </c>
      <c r="BB191" s="266" t="s">
        <v>3043</v>
      </c>
      <c r="BC191" s="596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8" hidden="1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2587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2628</v>
      </c>
      <c r="AP192" s="265" t="s">
        <v>2604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3007</v>
      </c>
      <c r="BB192" s="266" t="s">
        <v>3048</v>
      </c>
      <c r="BC192" s="596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1:59" ht="13.8" hidden="1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2587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2616</v>
      </c>
      <c r="AP193" s="266" t="s">
        <v>2617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3007</v>
      </c>
      <c r="BB193" s="266" t="s">
        <v>3048</v>
      </c>
      <c r="BC193" s="596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1:59" ht="41.4" hidden="1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2587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2618</v>
      </c>
      <c r="AP194" s="206" t="s">
        <v>2619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3007</v>
      </c>
      <c r="BB194" s="266" t="s">
        <v>3048</v>
      </c>
      <c r="BC194" s="596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1:59" ht="13.8" hidden="1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2587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2620</v>
      </c>
      <c r="AP195" s="266" t="s">
        <v>2621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3007</v>
      </c>
      <c r="BB195" s="266" t="s">
        <v>3048</v>
      </c>
      <c r="BC195" s="596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1:59" ht="13.8" hidden="1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2587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2622</v>
      </c>
      <c r="AP196" s="266" t="s">
        <v>2623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3007</v>
      </c>
      <c r="BB196" s="266" t="s">
        <v>3048</v>
      </c>
      <c r="BC196" s="596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1:59" ht="41.4" hidden="1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2587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2624</v>
      </c>
      <c r="AP197" s="206" t="s">
        <v>2625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3007</v>
      </c>
      <c r="BB197" s="266" t="s">
        <v>3048</v>
      </c>
      <c r="BC197" s="596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1:59" ht="96.6" hidden="1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2587</v>
      </c>
      <c r="K198" s="212"/>
      <c r="L198" s="273">
        <v>44580</v>
      </c>
      <c r="M198" s="265"/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2639</v>
      </c>
      <c r="AP198" s="206" t="s">
        <v>2640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3007</v>
      </c>
      <c r="BB198" s="266" t="s">
        <v>3048</v>
      </c>
      <c r="BC198" s="596"/>
      <c r="BD198" s="265" t="str">
        <f t="shared" si="42"/>
        <v/>
      </c>
      <c r="BE198" s="265" t="str">
        <f t="shared" si="43"/>
        <v>4-2</v>
      </c>
      <c r="BF198" s="265" t="str">
        <f t="shared" si="44"/>
        <v/>
      </c>
      <c r="BG198" s="265" t="str">
        <f t="shared" si="45"/>
        <v/>
      </c>
    </row>
    <row r="199" spans="1:59" ht="27.6" hidden="1">
      <c r="A199" s="513">
        <v>44558</v>
      </c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2969</v>
      </c>
      <c r="K199" s="586" t="s">
        <v>3000</v>
      </c>
      <c r="L199" s="273">
        <v>44580</v>
      </c>
      <c r="M199" s="265"/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2972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2626</v>
      </c>
      <c r="AP199" s="266" t="s">
        <v>2627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3007</v>
      </c>
      <c r="BB199" s="266" t="s">
        <v>3048</v>
      </c>
      <c r="BC199" s="596"/>
      <c r="BD199" s="265" t="str">
        <f t="shared" si="42"/>
        <v/>
      </c>
      <c r="BE199" s="265" t="str">
        <f t="shared" si="43"/>
        <v>4-5</v>
      </c>
      <c r="BF199" s="265" t="str">
        <f t="shared" si="44"/>
        <v/>
      </c>
      <c r="BG199" s="265" t="str">
        <f t="shared" si="45"/>
        <v/>
      </c>
    </row>
    <row r="200" spans="1:59" ht="13.8" hidden="1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2587</v>
      </c>
      <c r="K200" s="212"/>
      <c r="L200" s="273">
        <v>44580</v>
      </c>
      <c r="M200" s="265"/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2604</v>
      </c>
      <c r="AP200" s="265" t="s">
        <v>2604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3007</v>
      </c>
      <c r="BB200" s="266" t="s">
        <v>3048</v>
      </c>
      <c r="BC200" s="596"/>
      <c r="BD200" s="265" t="str">
        <f t="shared" si="42"/>
        <v/>
      </c>
      <c r="BE200" s="265" t="str">
        <f t="shared" si="43"/>
        <v>4-5</v>
      </c>
      <c r="BF200" s="265" t="str">
        <f t="shared" si="44"/>
        <v/>
      </c>
      <c r="BG200" s="265" t="str">
        <f t="shared" si="45"/>
        <v/>
      </c>
    </row>
    <row r="201" spans="1:59" ht="13.8" hidden="1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2587</v>
      </c>
      <c r="K201" s="212"/>
      <c r="L201" s="273">
        <v>44580</v>
      </c>
      <c r="M201" s="265"/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2604</v>
      </c>
      <c r="AP201" s="265" t="s">
        <v>2604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3007</v>
      </c>
      <c r="BB201" s="266" t="s">
        <v>3034</v>
      </c>
      <c r="BC201" s="596"/>
      <c r="BD201" s="265" t="str">
        <f t="shared" si="42"/>
        <v/>
      </c>
      <c r="BE201" s="265" t="str">
        <f t="shared" si="43"/>
        <v>4-2</v>
      </c>
      <c r="BF201" s="265" t="str">
        <f t="shared" si="44"/>
        <v/>
      </c>
      <c r="BG201" s="265" t="str">
        <f t="shared" si="45"/>
        <v/>
      </c>
    </row>
    <row r="202" spans="1:59" ht="124.2" hidden="1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2587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2641</v>
      </c>
      <c r="AP202" s="206" t="s">
        <v>2642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3007</v>
      </c>
      <c r="BB202" s="266" t="s">
        <v>3039</v>
      </c>
      <c r="BC202" s="596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1:59" ht="13.8" hidden="1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2587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2604</v>
      </c>
      <c r="AP203" s="265" t="s">
        <v>2604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3007</v>
      </c>
      <c r="BB203" s="266" t="s">
        <v>3039</v>
      </c>
      <c r="BC203" s="596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1:59" ht="13.8" hidden="1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2587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2604</v>
      </c>
      <c r="AP204" s="265" t="s">
        <v>2604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3007</v>
      </c>
      <c r="BB204" s="266" t="s">
        <v>3039</v>
      </c>
      <c r="BC204" s="596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1:59" ht="27.6" hidden="1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2587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2637</v>
      </c>
      <c r="AP205" s="206" t="s">
        <v>2638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3007</v>
      </c>
      <c r="BB205" s="266" t="s">
        <v>3039</v>
      </c>
      <c r="BC205" s="596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1:59" ht="13.8" hidden="1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2587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2604</v>
      </c>
      <c r="AP206" s="265" t="s">
        <v>2604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3007</v>
      </c>
      <c r="BB206" s="266" t="s">
        <v>3035</v>
      </c>
      <c r="BC206" s="596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1:59" ht="13.8" hidden="1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2587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2604</v>
      </c>
      <c r="AP207" s="265" t="s">
        <v>2604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3007</v>
      </c>
      <c r="BB207" s="266" t="s">
        <v>3026</v>
      </c>
      <c r="BC207" s="596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1:59" ht="13.8" hidden="1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2587</v>
      </c>
      <c r="K208" s="212"/>
      <c r="L208" s="273">
        <v>44581</v>
      </c>
      <c r="M208" s="265"/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2604</v>
      </c>
      <c r="AP208" s="265" t="s">
        <v>2604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3007</v>
      </c>
      <c r="BB208" s="266" t="s">
        <v>3035</v>
      </c>
      <c r="BC208" s="596"/>
      <c r="BD208" s="265" t="str">
        <f t="shared" si="42"/>
        <v/>
      </c>
      <c r="BE208" s="265" t="str">
        <f t="shared" si="43"/>
        <v>4-2</v>
      </c>
      <c r="BF208" s="265" t="str">
        <f t="shared" si="44"/>
        <v/>
      </c>
      <c r="BG208" s="265" t="str">
        <f t="shared" si="45"/>
        <v/>
      </c>
    </row>
    <row r="209" spans="1:59" ht="13.8" hidden="1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2587</v>
      </c>
      <c r="K209" s="212"/>
      <c r="L209" s="273">
        <v>44582</v>
      </c>
      <c r="M209" s="265"/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2604</v>
      </c>
      <c r="AP209" s="265" t="s">
        <v>2604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3007</v>
      </c>
      <c r="BB209" s="266" t="s">
        <v>3035</v>
      </c>
      <c r="BC209" s="596"/>
      <c r="BD209" s="265" t="str">
        <f t="shared" si="42"/>
        <v/>
      </c>
      <c r="BE209" s="265" t="str">
        <f t="shared" si="43"/>
        <v>4-2</v>
      </c>
      <c r="BF209" s="265" t="str">
        <f t="shared" si="44"/>
        <v/>
      </c>
      <c r="BG209" s="265" t="str">
        <f t="shared" si="45"/>
        <v/>
      </c>
    </row>
    <row r="210" spans="1:59" ht="138" hidden="1">
      <c r="A210" s="513">
        <v>44554</v>
      </c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2969</v>
      </c>
      <c r="K210" s="586" t="s">
        <v>3000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2972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2643</v>
      </c>
      <c r="AP210" s="206" t="s">
        <v>2644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3007</v>
      </c>
      <c r="BB210" s="266" t="s">
        <v>3035</v>
      </c>
      <c r="BC210" s="596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1:59" ht="13.8" hidden="1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2587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2615</v>
      </c>
      <c r="AP211" s="265" t="s">
        <v>2604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3007</v>
      </c>
      <c r="BB211" s="266" t="s">
        <v>3035</v>
      </c>
      <c r="BC211" s="596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1:59" ht="13.8" hidden="1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2979</v>
      </c>
      <c r="K212" s="252" t="s">
        <v>2995</v>
      </c>
      <c r="L212" s="273">
        <v>44580</v>
      </c>
      <c r="M212" s="265"/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2981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3080</v>
      </c>
      <c r="BB212" s="266" t="s">
        <v>3049</v>
      </c>
      <c r="BC212" s="596"/>
      <c r="BD212" s="265" t="str">
        <f t="shared" si="42"/>
        <v/>
      </c>
      <c r="BE212" s="265" t="str">
        <f t="shared" si="43"/>
        <v>3-3</v>
      </c>
      <c r="BF212" s="265" t="str">
        <f t="shared" si="44"/>
        <v/>
      </c>
      <c r="BG212" s="265" t="str">
        <f t="shared" si="45"/>
        <v/>
      </c>
    </row>
    <row r="213" spans="1:59" ht="13.8" hidden="1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2979</v>
      </c>
      <c r="K213" s="252" t="s">
        <v>2995</v>
      </c>
      <c r="L213" s="273">
        <v>44580</v>
      </c>
      <c r="M213" s="265"/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2982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3080</v>
      </c>
      <c r="BB213" s="266" t="s">
        <v>3049</v>
      </c>
      <c r="BC213" s="596"/>
      <c r="BD213" s="265" t="str">
        <f t="shared" si="42"/>
        <v/>
      </c>
      <c r="BE213" s="265" t="str">
        <f t="shared" si="43"/>
        <v>3-3</v>
      </c>
      <c r="BF213" s="265" t="str">
        <f t="shared" si="44"/>
        <v/>
      </c>
      <c r="BG213" s="265" t="str">
        <f t="shared" si="45"/>
        <v/>
      </c>
    </row>
    <row r="214" spans="1:59" ht="13.8" hidden="1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2979</v>
      </c>
      <c r="K214" s="252" t="s">
        <v>2995</v>
      </c>
      <c r="L214" s="273">
        <v>44580</v>
      </c>
      <c r="M214" s="265"/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2980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3007</v>
      </c>
      <c r="BB214" s="266" t="s">
        <v>3026</v>
      </c>
      <c r="BC214" s="596"/>
      <c r="BD214" s="265" t="str">
        <f t="shared" si="42"/>
        <v/>
      </c>
      <c r="BE214" s="265" t="str">
        <f t="shared" si="43"/>
        <v>3-3</v>
      </c>
      <c r="BF214" s="265" t="str">
        <f t="shared" si="44"/>
        <v/>
      </c>
      <c r="BG214" s="265" t="str">
        <f t="shared" si="45"/>
        <v/>
      </c>
    </row>
    <row r="215" spans="1:59" ht="27.6" hidden="1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2587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2631</v>
      </c>
      <c r="AP215" s="266" t="s">
        <v>2632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3007</v>
      </c>
      <c r="BB215" s="266" t="s">
        <v>3026</v>
      </c>
      <c r="BC215" s="596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1:59" ht="13.8" hidden="1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2587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2604</v>
      </c>
      <c r="AP216" s="265" t="s">
        <v>2604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3007</v>
      </c>
      <c r="BB216" s="266" t="s">
        <v>3026</v>
      </c>
      <c r="BC216" s="596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1:59" ht="41.4" hidden="1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2587</v>
      </c>
      <c r="K217" s="212"/>
      <c r="L217" s="273">
        <v>44582</v>
      </c>
      <c r="M217" s="265"/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2633</v>
      </c>
      <c r="AP217" s="206" t="s">
        <v>2634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3007</v>
      </c>
      <c r="BB217" s="266" t="s">
        <v>3035</v>
      </c>
      <c r="BC217" s="596"/>
      <c r="BD217" s="265" t="str">
        <f t="shared" si="42"/>
        <v/>
      </c>
      <c r="BE217" s="265" t="str">
        <f t="shared" si="43"/>
        <v>4-2</v>
      </c>
      <c r="BF217" s="265" t="str">
        <f t="shared" si="44"/>
        <v/>
      </c>
      <c r="BG217" s="265" t="str">
        <f t="shared" si="45"/>
        <v/>
      </c>
    </row>
    <row r="218" spans="1:59" ht="27.6" hidden="1">
      <c r="A218" s="513">
        <v>44552</v>
      </c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2969</v>
      </c>
      <c r="K218" s="586" t="s">
        <v>3000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2972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2659</v>
      </c>
      <c r="AP218" s="206" t="s">
        <v>2658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3007</v>
      </c>
      <c r="BB218" s="266" t="s">
        <v>3035</v>
      </c>
      <c r="BC218" s="596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1:59" ht="13.8" hidden="1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2587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2604</v>
      </c>
      <c r="AP219" s="265" t="s">
        <v>2604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3080</v>
      </c>
      <c r="BB219" s="266" t="s">
        <v>3023</v>
      </c>
      <c r="BC219" s="596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1:59" ht="27.6" hidden="1">
      <c r="A220" s="513">
        <v>44554</v>
      </c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2969</v>
      </c>
      <c r="K220" s="586" t="s">
        <v>3000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2972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2635</v>
      </c>
      <c r="AP220" s="266" t="s">
        <v>2636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3007</v>
      </c>
      <c r="BB220" s="266" t="s">
        <v>3035</v>
      </c>
      <c r="BC220" s="596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1:59" ht="27.6" hidden="1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2587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2635</v>
      </c>
      <c r="AP221" s="266" t="s">
        <v>2636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3007</v>
      </c>
      <c r="BB221" s="266" t="s">
        <v>3035</v>
      </c>
      <c r="BC221" s="596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1:59" ht="13.8" hidden="1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2979</v>
      </c>
      <c r="K222" s="252" t="s">
        <v>2995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2981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3007</v>
      </c>
      <c r="BB222" s="266" t="s">
        <v>3035</v>
      </c>
      <c r="BC222" s="596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1:59" ht="13.8" hidden="1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3080</v>
      </c>
      <c r="BB223" s="266" t="s">
        <v>3050</v>
      </c>
      <c r="BC223" s="596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1:59" ht="13.8" hidden="1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2979</v>
      </c>
      <c r="K224" s="252" t="s">
        <v>2995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2980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44589</v>
      </c>
      <c r="BA224" s="515" t="s">
        <v>2453</v>
      </c>
      <c r="BB224" s="266" t="s">
        <v>2453</v>
      </c>
      <c r="BC224" s="596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8" hidden="1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3080</v>
      </c>
      <c r="BB225" s="266" t="s">
        <v>3051</v>
      </c>
      <c r="BC225" s="596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8" hidden="1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2979</v>
      </c>
      <c r="K226" s="252" t="s">
        <v>2995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2980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3080</v>
      </c>
      <c r="BB226" s="266" t="s">
        <v>3049</v>
      </c>
      <c r="BC226" s="596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8" hidden="1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2979</v>
      </c>
      <c r="K227" s="252" t="s">
        <v>2995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2980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3080</v>
      </c>
      <c r="BB227" s="266" t="s">
        <v>3049</v>
      </c>
      <c r="BC227" s="596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8" hidden="1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2979</v>
      </c>
      <c r="K228" s="252" t="s">
        <v>2995</v>
      </c>
      <c r="L228" s="273">
        <v>44580</v>
      </c>
      <c r="M228" s="265"/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2980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3080</v>
      </c>
      <c r="BB228" s="266" t="s">
        <v>3049</v>
      </c>
      <c r="BC228" s="596"/>
      <c r="BD228" s="265" t="str">
        <f t="shared" si="42"/>
        <v/>
      </c>
      <c r="BE228" s="265" t="str">
        <f t="shared" si="43"/>
        <v>3-3</v>
      </c>
      <c r="BF228" s="265" t="str">
        <f t="shared" si="44"/>
        <v/>
      </c>
      <c r="BG228" s="265" t="str">
        <f t="shared" si="45"/>
        <v/>
      </c>
    </row>
    <row r="229" spans="1:59" ht="13.8" hidden="1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65"/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3080</v>
      </c>
      <c r="BB229" s="266" t="s">
        <v>3049</v>
      </c>
      <c r="BC229" s="596"/>
      <c r="BD229" s="265" t="str">
        <f t="shared" si="42"/>
        <v/>
      </c>
      <c r="BE229" s="265" t="str">
        <f t="shared" si="43"/>
        <v>3-3</v>
      </c>
      <c r="BF229" s="265" t="str">
        <f t="shared" si="44"/>
        <v/>
      </c>
      <c r="BG229" s="265" t="str">
        <f t="shared" si="45"/>
        <v/>
      </c>
    </row>
    <row r="230" spans="1:59" ht="13.8" hidden="1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2979</v>
      </c>
      <c r="K230" s="252" t="s">
        <v>2995</v>
      </c>
      <c r="L230" s="273">
        <v>44578</v>
      </c>
      <c r="M230" s="265"/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2980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3080</v>
      </c>
      <c r="BB230" s="266" t="s">
        <v>3049</v>
      </c>
      <c r="BC230" s="596"/>
      <c r="BD230" s="265" t="str">
        <f t="shared" si="42"/>
        <v/>
      </c>
      <c r="BE230" s="265" t="str">
        <f t="shared" si="43"/>
        <v>3-3</v>
      </c>
      <c r="BF230" s="265" t="str">
        <f t="shared" si="44"/>
        <v/>
      </c>
      <c r="BG230" s="265" t="str">
        <f t="shared" si="45"/>
        <v/>
      </c>
    </row>
    <row r="231" spans="1:59" ht="13.8" hidden="1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2979</v>
      </c>
      <c r="K231" s="252" t="s">
        <v>2995</v>
      </c>
      <c r="L231" s="273">
        <v>44578</v>
      </c>
      <c r="M231" s="265"/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2980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3080</v>
      </c>
      <c r="BB231" s="266" t="s">
        <v>3023</v>
      </c>
      <c r="BC231" s="596"/>
      <c r="BD231" s="265" t="str">
        <f t="shared" si="42"/>
        <v/>
      </c>
      <c r="BE231" s="265" t="str">
        <f t="shared" si="43"/>
        <v>3-3</v>
      </c>
      <c r="BF231" s="265" t="str">
        <f t="shared" si="44"/>
        <v/>
      </c>
      <c r="BG231" s="265" t="str">
        <f t="shared" si="45"/>
        <v/>
      </c>
    </row>
    <row r="232" spans="1:59" ht="13.8" hidden="1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2685</v>
      </c>
      <c r="K232" s="212"/>
      <c r="L232" s="273">
        <v>44578</v>
      </c>
      <c r="M232" s="265"/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3007</v>
      </c>
      <c r="BB232" s="266" t="s">
        <v>3052</v>
      </c>
      <c r="BC232" s="596"/>
      <c r="BD232" s="265" t="str">
        <f t="shared" si="42"/>
        <v/>
      </c>
      <c r="BE232" s="265" t="str">
        <f t="shared" si="43"/>
        <v>3-3</v>
      </c>
      <c r="BF232" s="265" t="str">
        <f t="shared" si="44"/>
        <v/>
      </c>
      <c r="BG232" s="265" t="str">
        <f t="shared" si="45"/>
        <v/>
      </c>
    </row>
    <row r="233" spans="1:59" ht="13.8" hidden="1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65"/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44589</v>
      </c>
      <c r="BA233" s="515" t="s">
        <v>2453</v>
      </c>
      <c r="BB233" s="266" t="s">
        <v>2453</v>
      </c>
      <c r="BC233" s="596"/>
      <c r="BD233" s="266" t="str">
        <f t="shared" si="42"/>
        <v/>
      </c>
      <c r="BE233" s="266" t="str">
        <f t="shared" si="43"/>
        <v/>
      </c>
      <c r="BF233" s="266" t="str">
        <f t="shared" si="44"/>
        <v/>
      </c>
      <c r="BG233" s="266" t="str">
        <f t="shared" si="45"/>
        <v>3-4</v>
      </c>
    </row>
    <row r="234" spans="1:59" ht="13.8" hidden="1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65"/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3080</v>
      </c>
      <c r="BB234" s="266" t="s">
        <v>3050</v>
      </c>
      <c r="BC234" s="596"/>
      <c r="BD234" s="265" t="str">
        <f t="shared" si="42"/>
        <v/>
      </c>
      <c r="BE234" s="265" t="str">
        <f t="shared" si="43"/>
        <v>3-4</v>
      </c>
      <c r="BF234" s="265" t="str">
        <f t="shared" si="44"/>
        <v/>
      </c>
      <c r="BG234" s="265" t="str">
        <f t="shared" si="45"/>
        <v/>
      </c>
    </row>
    <row r="235" spans="1:59" ht="13.8" hidden="1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2979</v>
      </c>
      <c r="K235" s="252" t="s">
        <v>2995</v>
      </c>
      <c r="L235" s="273">
        <v>44579</v>
      </c>
      <c r="M235" s="265"/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2980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44589</v>
      </c>
      <c r="BA235" s="515" t="s">
        <v>2453</v>
      </c>
      <c r="BB235" s="266" t="s">
        <v>2453</v>
      </c>
      <c r="BC235" s="596"/>
      <c r="BD235" s="266" t="str">
        <f t="shared" si="42"/>
        <v/>
      </c>
      <c r="BE235" s="266" t="str">
        <f t="shared" si="43"/>
        <v/>
      </c>
      <c r="BF235" s="266" t="str">
        <f t="shared" si="44"/>
        <v/>
      </c>
      <c r="BG235" s="266" t="str">
        <f t="shared" si="45"/>
        <v>3-3</v>
      </c>
    </row>
    <row r="236" spans="1:59" ht="13.8" hidden="1">
      <c r="A236" s="536"/>
      <c r="B236" s="361"/>
      <c r="C236" s="266" t="s">
        <v>70</v>
      </c>
      <c r="D236" s="266" t="s">
        <v>2487</v>
      </c>
      <c r="E236" s="265" t="s">
        <v>2857</v>
      </c>
      <c r="F236" s="258" t="s">
        <v>2858</v>
      </c>
      <c r="G236" s="266" t="s">
        <v>2854</v>
      </c>
      <c r="H236" s="265" t="s">
        <v>166</v>
      </c>
      <c r="I236" s="265" t="s">
        <v>167</v>
      </c>
      <c r="J236" s="212" t="s">
        <v>2859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2604</v>
      </c>
      <c r="AP236" s="361"/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44589</v>
      </c>
      <c r="BA236" s="515" t="s">
        <v>2453</v>
      </c>
      <c r="BB236" s="266" t="s">
        <v>2453</v>
      </c>
      <c r="BC236" s="596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8" hidden="1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2979</v>
      </c>
      <c r="K237" s="252" t="s">
        <v>2995</v>
      </c>
      <c r="L237" s="273">
        <v>44579</v>
      </c>
      <c r="M237" s="265"/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2980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44589</v>
      </c>
      <c r="BA237" s="515" t="s">
        <v>2453</v>
      </c>
      <c r="BB237" s="266" t="s">
        <v>2453</v>
      </c>
      <c r="BC237" s="596"/>
      <c r="BD237" s="266" t="str">
        <f t="shared" si="42"/>
        <v/>
      </c>
      <c r="BE237" s="266" t="str">
        <f t="shared" si="43"/>
        <v/>
      </c>
      <c r="BF237" s="266" t="str">
        <f t="shared" si="44"/>
        <v/>
      </c>
      <c r="BG237" s="266" t="str">
        <f t="shared" si="45"/>
        <v>3-3</v>
      </c>
    </row>
    <row r="238" spans="1:59" ht="13.8" hidden="1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2979</v>
      </c>
      <c r="K238" s="252" t="s">
        <v>2995</v>
      </c>
      <c r="L238" s="273">
        <v>44579</v>
      </c>
      <c r="M238" s="265"/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2980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44589</v>
      </c>
      <c r="BA238" s="515" t="s">
        <v>2453</v>
      </c>
      <c r="BB238" s="266" t="s">
        <v>2453</v>
      </c>
      <c r="BC238" s="596"/>
      <c r="BD238" s="266" t="str">
        <f t="shared" si="42"/>
        <v/>
      </c>
      <c r="BE238" s="266" t="str">
        <f t="shared" si="43"/>
        <v/>
      </c>
      <c r="BF238" s="266" t="str">
        <f t="shared" si="44"/>
        <v/>
      </c>
      <c r="BG238" s="266" t="str">
        <f t="shared" si="45"/>
        <v>3-3</v>
      </c>
    </row>
    <row r="239" spans="1:59" ht="13.8" hidden="1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2584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3080</v>
      </c>
      <c r="BB239" s="266" t="s">
        <v>3053</v>
      </c>
      <c r="BC239" s="596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8" hidden="1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2584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3080</v>
      </c>
      <c r="BB240" s="266" t="s">
        <v>3050</v>
      </c>
      <c r="BC240" s="596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8" hidden="1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2584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3080</v>
      </c>
      <c r="BB241" s="266" t="s">
        <v>3053</v>
      </c>
      <c r="BC241" s="596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8" hidden="1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2584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3080</v>
      </c>
      <c r="BB242" s="266" t="s">
        <v>3053</v>
      </c>
      <c r="BC242" s="596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8" hidden="1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2584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3080</v>
      </c>
      <c r="BB243" s="266" t="s">
        <v>3053</v>
      </c>
      <c r="BC243" s="596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8" hidden="1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2584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3080</v>
      </c>
      <c r="BB244" s="266" t="s">
        <v>3053</v>
      </c>
      <c r="BC244" s="596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8" hidden="1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2584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3080</v>
      </c>
      <c r="BB245" s="266" t="s">
        <v>3053</v>
      </c>
      <c r="BC245" s="596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8" hidden="1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2584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3080</v>
      </c>
      <c r="BB246" s="266" t="s">
        <v>3050</v>
      </c>
      <c r="BC246" s="596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8" hidden="1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2584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3080</v>
      </c>
      <c r="BB247" s="266" t="s">
        <v>3050</v>
      </c>
      <c r="BC247" s="596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8" hidden="1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2587</v>
      </c>
      <c r="K248" s="212"/>
      <c r="L248" s="273">
        <v>44582</v>
      </c>
      <c r="M248" s="265"/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2604</v>
      </c>
      <c r="AP248" s="265" t="s">
        <v>2604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3007</v>
      </c>
      <c r="BB248" s="266" t="s">
        <v>3038</v>
      </c>
      <c r="BC248" s="596"/>
      <c r="BD248" s="265" t="str">
        <f t="shared" si="42"/>
        <v/>
      </c>
      <c r="BE248" s="265" t="str">
        <f t="shared" si="43"/>
        <v>4-6</v>
      </c>
      <c r="BF248" s="265" t="str">
        <f t="shared" si="44"/>
        <v/>
      </c>
      <c r="BG248" s="265" t="str">
        <f t="shared" si="45"/>
        <v/>
      </c>
    </row>
    <row r="249" spans="1:59" ht="13.8" hidden="1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2587</v>
      </c>
      <c r="K249" s="212"/>
      <c r="L249" s="273">
        <v>44582</v>
      </c>
      <c r="M249" s="265"/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2603</v>
      </c>
      <c r="AP249" s="266" t="s">
        <v>2602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3007</v>
      </c>
      <c r="BB249" s="266" t="s">
        <v>3038</v>
      </c>
      <c r="BC249" s="596"/>
      <c r="BD249" s="265" t="str">
        <f t="shared" si="42"/>
        <v/>
      </c>
      <c r="BE249" s="265" t="str">
        <f t="shared" si="43"/>
        <v>4-6</v>
      </c>
      <c r="BF249" s="265" t="str">
        <f t="shared" si="44"/>
        <v/>
      </c>
      <c r="BG249" s="265" t="str">
        <f t="shared" si="45"/>
        <v/>
      </c>
    </row>
    <row r="250" spans="1:59" ht="41.4" hidden="1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2587</v>
      </c>
      <c r="K250" s="212"/>
      <c r="L250" s="273">
        <v>44582</v>
      </c>
      <c r="M250" s="265"/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2645</v>
      </c>
      <c r="AP250" s="206" t="s">
        <v>2646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3007</v>
      </c>
      <c r="BB250" s="266" t="s">
        <v>3054</v>
      </c>
      <c r="BC250" s="596"/>
      <c r="BD250" s="265" t="str">
        <f t="shared" si="42"/>
        <v/>
      </c>
      <c r="BE250" s="265" t="str">
        <f t="shared" si="43"/>
        <v>4-6</v>
      </c>
      <c r="BF250" s="265" t="str">
        <f t="shared" si="44"/>
        <v/>
      </c>
      <c r="BG250" s="265" t="str">
        <f t="shared" si="45"/>
        <v/>
      </c>
    </row>
    <row r="251" spans="1:59" ht="13.8" hidden="1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2587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2604</v>
      </c>
      <c r="AP251" s="265" t="s">
        <v>2604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3007</v>
      </c>
      <c r="BB251" s="266" t="s">
        <v>3037</v>
      </c>
      <c r="BC251" s="596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8" hidden="1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2587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2604</v>
      </c>
      <c r="AP252" s="265" t="s">
        <v>2604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3007</v>
      </c>
      <c r="BB252" s="266" t="s">
        <v>3054</v>
      </c>
      <c r="BC252" s="596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8" hidden="1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2855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3080</v>
      </c>
      <c r="BB253" s="266" t="s">
        <v>3050</v>
      </c>
      <c r="BC253" s="596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8" hidden="1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2855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3080</v>
      </c>
      <c r="BB254" s="266" t="s">
        <v>3050</v>
      </c>
      <c r="BC254" s="596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8" hidden="1">
      <c r="A255" s="592"/>
      <c r="B255" s="361"/>
      <c r="C255" s="266" t="s">
        <v>70</v>
      </c>
      <c r="D255" s="266" t="s">
        <v>2487</v>
      </c>
      <c r="E255" s="265" t="s">
        <v>2937</v>
      </c>
      <c r="F255" s="258" t="s">
        <v>3081</v>
      </c>
      <c r="G255" s="258" t="s">
        <v>3087</v>
      </c>
      <c r="H255" s="265" t="s">
        <v>166</v>
      </c>
      <c r="I255" s="265" t="s">
        <v>167</v>
      </c>
      <c r="J255" s="212" t="s">
        <v>3130</v>
      </c>
      <c r="K255" s="272" t="s">
        <v>2836</v>
      </c>
      <c r="L255" s="273">
        <v>44578</v>
      </c>
      <c r="M255" s="265"/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2604</v>
      </c>
      <c r="AP255" s="266" t="s">
        <v>163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44560</v>
      </c>
      <c r="AZ255" s="589">
        <v>44560</v>
      </c>
      <c r="BA255" s="515" t="s">
        <v>3080</v>
      </c>
      <c r="BB255" s="361" t="s">
        <v>3085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/>
      </c>
      <c r="BG255" s="361" t="str">
        <f t="shared" si="45"/>
        <v>6-8</v>
      </c>
    </row>
    <row r="256" spans="1:59" ht="13.8" hidden="1">
      <c r="A256" s="592"/>
      <c r="B256" s="361"/>
      <c r="C256" s="266" t="s">
        <v>70</v>
      </c>
      <c r="D256" s="266" t="s">
        <v>2487</v>
      </c>
      <c r="E256" s="265" t="s">
        <v>2938</v>
      </c>
      <c r="F256" s="258" t="s">
        <v>3082</v>
      </c>
      <c r="G256" s="258" t="s">
        <v>3087</v>
      </c>
      <c r="H256" s="265" t="s">
        <v>166</v>
      </c>
      <c r="I256" s="265" t="s">
        <v>167</v>
      </c>
      <c r="J256" s="212" t="s">
        <v>3129</v>
      </c>
      <c r="K256" s="272" t="s">
        <v>2836</v>
      </c>
      <c r="L256" s="273">
        <v>44578</v>
      </c>
      <c r="M256" s="265"/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2604</v>
      </c>
      <c r="AP256" s="266" t="s">
        <v>163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44560</v>
      </c>
      <c r="AZ256" s="589">
        <v>44560</v>
      </c>
      <c r="BA256" s="515" t="s">
        <v>3080</v>
      </c>
      <c r="BB256" s="361" t="s">
        <v>3084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/>
      </c>
      <c r="BG256" s="361" t="str">
        <f>IF(AND(COUNTIF(AX256,"&gt;&lt;0")=0,COUNTA(M256)=0),LEFT(D256,3),"")</f>
        <v>6-8</v>
      </c>
    </row>
    <row r="257" spans="1:59" ht="13.8" hidden="1">
      <c r="A257" s="592"/>
      <c r="B257" s="361"/>
      <c r="C257" s="266" t="s">
        <v>70</v>
      </c>
      <c r="D257" s="266" t="s">
        <v>2487</v>
      </c>
      <c r="E257" s="265" t="s">
        <v>3131</v>
      </c>
      <c r="F257" s="258" t="s">
        <v>3132</v>
      </c>
      <c r="G257" s="258" t="s">
        <v>3087</v>
      </c>
      <c r="H257" s="265" t="s">
        <v>166</v>
      </c>
      <c r="I257" s="265" t="s">
        <v>167</v>
      </c>
      <c r="J257" s="212" t="s">
        <v>3129</v>
      </c>
      <c r="K257" s="272" t="s">
        <v>2836</v>
      </c>
      <c r="L257" s="273">
        <v>44578</v>
      </c>
      <c r="M257" s="265"/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2604</v>
      </c>
      <c r="AP257" s="266" t="s">
        <v>163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44560</v>
      </c>
      <c r="AZ257" s="589">
        <v>44560</v>
      </c>
      <c r="BA257" s="515" t="s">
        <v>3080</v>
      </c>
      <c r="BB257" s="361" t="s">
        <v>3084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/>
      </c>
      <c r="BG257" s="361" t="str">
        <f>IF(AND(COUNTIF(AX257,"&gt;&lt;0")=0,COUNTA(M257)=0),LEFT(D257,3),"")</f>
        <v>6-8</v>
      </c>
    </row>
    <row r="258" spans="1:59" hidden="1">
      <c r="A258" s="591"/>
      <c r="C258" s="266" t="s">
        <v>70</v>
      </c>
      <c r="D258" s="266" t="s">
        <v>2487</v>
      </c>
      <c r="E258" s="265" t="s">
        <v>1785</v>
      </c>
      <c r="F258" s="258" t="s">
        <v>3083</v>
      </c>
      <c r="G258" s="258" t="s">
        <v>3087</v>
      </c>
      <c r="H258" s="265" t="s">
        <v>166</v>
      </c>
      <c r="I258" s="265" t="s">
        <v>167</v>
      </c>
      <c r="J258" s="212" t="s">
        <v>3129</v>
      </c>
      <c r="K258" s="272" t="s">
        <v>2836</v>
      </c>
      <c r="L258" s="273">
        <v>44578</v>
      </c>
      <c r="M258" s="265"/>
      <c r="Q258" s="265" t="s">
        <v>1</v>
      </c>
      <c r="R258" s="265" t="s">
        <v>15</v>
      </c>
      <c r="AF258" s="585">
        <v>44578</v>
      </c>
      <c r="AO258" s="557" t="s">
        <v>2604</v>
      </c>
      <c r="AP258" s="266" t="s">
        <v>163</v>
      </c>
      <c r="AX258" s="515" t="str">
        <f>IFERROR(VLOOKUP(功能_33[[#This Row],[功能代號]],SIT_FT_2021tmp!D:D,1,FALSE),"")</f>
        <v/>
      </c>
      <c r="AY258" s="589">
        <v>44540</v>
      </c>
      <c r="AZ258" s="589">
        <v>44540</v>
      </c>
      <c r="BA258" s="515" t="s">
        <v>3007</v>
      </c>
      <c r="BB258" s="266" t="s">
        <v>3086</v>
      </c>
      <c r="BC258" s="596"/>
      <c r="BD258" s="266" t="str">
        <f t="shared" si="42"/>
        <v/>
      </c>
      <c r="BE258" s="266" t="str">
        <f t="shared" si="43"/>
        <v/>
      </c>
      <c r="BF258" s="266" t="str">
        <f t="shared" si="44"/>
        <v/>
      </c>
      <c r="BG258" s="266" t="str">
        <f t="shared" si="45"/>
        <v>6-8</v>
      </c>
    </row>
    <row r="259" spans="1:59" ht="13.8" hidden="1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65"/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3080</v>
      </c>
      <c r="BB259" s="266" t="s">
        <v>3051</v>
      </c>
      <c r="BC259" s="596"/>
      <c r="BD259" s="265" t="str">
        <f t="shared" ref="BD259:BD322" si="46">IF(AND(COUNTIF(AX259,"&gt;&lt;0")=1,COUNTA(M259)=1),LEFT(D259,3),"")</f>
        <v/>
      </c>
      <c r="BE259" s="265" t="str">
        <f t="shared" ref="BE259:BE322" si="47">IF(AND(COUNTIF(AX259,"&gt;&lt;")=1,COUNTA(M259)=0),LEFT(D259,3),"")</f>
        <v>3-4</v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8" hidden="1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2955</v>
      </c>
      <c r="K260" s="212" t="s">
        <v>2996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2971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6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8" hidden="1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2855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3007</v>
      </c>
      <c r="BB261" s="266" t="s">
        <v>3055</v>
      </c>
      <c r="BC261" s="596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8" hidden="1">
      <c r="A262" s="536"/>
      <c r="B262" s="361"/>
      <c r="C262" s="266" t="s">
        <v>70</v>
      </c>
      <c r="D262" s="408" t="s">
        <v>2463</v>
      </c>
      <c r="E262" s="265" t="s">
        <v>2805</v>
      </c>
      <c r="F262" s="266" t="s">
        <v>2807</v>
      </c>
      <c r="G262" s="266" t="s">
        <v>2809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2586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2586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3007</v>
      </c>
      <c r="BB262" s="266" t="s">
        <v>3047</v>
      </c>
      <c r="BC262" s="596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8" hidden="1">
      <c r="A263" s="536"/>
      <c r="B263" s="361"/>
      <c r="C263" s="266" t="s">
        <v>70</v>
      </c>
      <c r="D263" s="408" t="s">
        <v>2463</v>
      </c>
      <c r="E263" s="265" t="s">
        <v>2806</v>
      </c>
      <c r="F263" s="266" t="s">
        <v>2808</v>
      </c>
      <c r="G263" s="266" t="s">
        <v>2809</v>
      </c>
      <c r="H263" s="265" t="s">
        <v>166</v>
      </c>
      <c r="I263" s="265" t="s">
        <v>287</v>
      </c>
      <c r="J263" s="212" t="s">
        <v>2859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2586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2586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3007</v>
      </c>
      <c r="BB263" s="266" t="s">
        <v>3047</v>
      </c>
      <c r="BC263" s="596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8" hidden="1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3007</v>
      </c>
      <c r="BB264" s="266" t="s">
        <v>3056</v>
      </c>
      <c r="BC264" s="596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8" hidden="1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3007</v>
      </c>
      <c r="BB265" s="266" t="s">
        <v>3056</v>
      </c>
      <c r="BC265" s="596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8" hidden="1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3007</v>
      </c>
      <c r="BB266" s="266" t="s">
        <v>3056</v>
      </c>
      <c r="BC266" s="596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8" hidden="1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2855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3080</v>
      </c>
      <c r="BB267" s="266" t="s">
        <v>3041</v>
      </c>
      <c r="BC267" s="596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8" hidden="1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2855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3007</v>
      </c>
      <c r="BB268" s="266" t="s">
        <v>3057</v>
      </c>
      <c r="BC268" s="596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8" hidden="1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2855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3007</v>
      </c>
      <c r="BB269" s="266" t="s">
        <v>3058</v>
      </c>
      <c r="BC269" s="596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8" hidden="1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2855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3007</v>
      </c>
      <c r="BB270" s="266" t="s">
        <v>3059</v>
      </c>
      <c r="BC270" s="596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8" hidden="1">
      <c r="C271" s="266" t="s">
        <v>70</v>
      </c>
      <c r="D271" s="266" t="s">
        <v>2465</v>
      </c>
      <c r="E271" s="265" t="s">
        <v>2967</v>
      </c>
      <c r="F271" s="266" t="s">
        <v>2968</v>
      </c>
      <c r="G271" s="266" t="s">
        <v>2975</v>
      </c>
      <c r="H271" s="265" t="s">
        <v>166</v>
      </c>
      <c r="I271" s="265" t="s">
        <v>287</v>
      </c>
      <c r="J271" s="212" t="s">
        <v>2951</v>
      </c>
      <c r="K271" s="252" t="s">
        <v>2994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2604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3007</v>
      </c>
      <c r="BB271" s="266" t="s">
        <v>3059</v>
      </c>
      <c r="BC271" s="596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8" hidden="1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2855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3007</v>
      </c>
      <c r="BB272" s="266" t="s">
        <v>3060</v>
      </c>
      <c r="BC272" s="596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1:59" ht="13.8" hidden="1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2755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2679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44583</v>
      </c>
      <c r="BA273" s="515" t="s">
        <v>2453</v>
      </c>
      <c r="BB273" s="266" t="s">
        <v>2453</v>
      </c>
      <c r="BC273" s="596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1:59" ht="13.8" hidden="1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2755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44583</v>
      </c>
      <c r="BA274" s="515" t="s">
        <v>2453</v>
      </c>
      <c r="BB274" s="266" t="s">
        <v>2453</v>
      </c>
      <c r="BC274" s="596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1:59" ht="13.8" hidden="1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2755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44583</v>
      </c>
      <c r="BA275" s="515" t="s">
        <v>2453</v>
      </c>
      <c r="BB275" s="266" t="s">
        <v>2453</v>
      </c>
      <c r="BC275" s="596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1:59" ht="13.8" hidden="1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2755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44583</v>
      </c>
      <c r="BA276" s="515" t="s">
        <v>2453</v>
      </c>
      <c r="BB276" s="266" t="s">
        <v>2453</v>
      </c>
      <c r="BC276" s="596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1:59" ht="13.8" hidden="1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2755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44583</v>
      </c>
      <c r="BA277" s="515" t="s">
        <v>2453</v>
      </c>
      <c r="BB277" s="266" t="s">
        <v>2453</v>
      </c>
      <c r="BC277" s="596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1:59" ht="13.8" hidden="1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2755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44583</v>
      </c>
      <c r="BA278" s="515" t="s">
        <v>2453</v>
      </c>
      <c r="BB278" s="266" t="s">
        <v>2453</v>
      </c>
      <c r="BC278" s="596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1:59" ht="27.6" hidden="1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2587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2650</v>
      </c>
      <c r="AP279" s="266" t="s">
        <v>2651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3007</v>
      </c>
      <c r="BB279" s="266" t="s">
        <v>3027</v>
      </c>
      <c r="BC279" s="596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1:59" ht="41.4" hidden="1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2587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2652</v>
      </c>
      <c r="AP280" s="206" t="s">
        <v>2653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3007</v>
      </c>
      <c r="BB280" s="266" t="s">
        <v>3027</v>
      </c>
      <c r="BC280" s="596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1:59" ht="13.8" hidden="1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2587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2604</v>
      </c>
      <c r="AP281" s="265" t="s">
        <v>2604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3007</v>
      </c>
      <c r="BB281" s="266" t="s">
        <v>3027</v>
      </c>
      <c r="BC281" s="596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1:59" ht="27.6" hidden="1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2587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2654</v>
      </c>
      <c r="AP282" s="206" t="s">
        <v>2655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3007</v>
      </c>
      <c r="BB282" s="266" t="s">
        <v>3027</v>
      </c>
      <c r="BC282" s="596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1:59" ht="13.8" hidden="1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2587</v>
      </c>
      <c r="K283" s="212"/>
      <c r="L283" s="273">
        <v>44582</v>
      </c>
      <c r="M283" s="265"/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2604</v>
      </c>
      <c r="AP283" s="265" t="s">
        <v>2604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3007</v>
      </c>
      <c r="BB283" s="266" t="s">
        <v>3061</v>
      </c>
      <c r="BC283" s="596"/>
      <c r="BD283" s="265" t="str">
        <f t="shared" si="46"/>
        <v/>
      </c>
      <c r="BE283" s="265" t="str">
        <f t="shared" si="47"/>
        <v>4-3</v>
      </c>
      <c r="BF283" s="265" t="str">
        <f t="shared" si="48"/>
        <v/>
      </c>
      <c r="BG283" s="265" t="str">
        <f t="shared" si="49"/>
        <v/>
      </c>
    </row>
    <row r="284" spans="1:59" ht="13.8" hidden="1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2587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2604</v>
      </c>
      <c r="AP284" s="265" t="s">
        <v>2604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3007</v>
      </c>
      <c r="BB284" s="266" t="s">
        <v>3027</v>
      </c>
      <c r="BC284" s="596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1:59" ht="27.6" hidden="1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2587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2656</v>
      </c>
      <c r="AP285" s="266" t="s">
        <v>2657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3007</v>
      </c>
      <c r="BB285" s="266" t="s">
        <v>3027</v>
      </c>
      <c r="BC285" s="596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1:59" ht="13.8" hidden="1">
      <c r="A286" s="513">
        <v>44554</v>
      </c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2862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2604</v>
      </c>
      <c r="AP286" s="265" t="s">
        <v>2604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3007</v>
      </c>
      <c r="BB286" s="266" t="s">
        <v>3028</v>
      </c>
      <c r="BC286" s="596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1:59" ht="13.8" hidden="1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2855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3007</v>
      </c>
      <c r="BB287" s="266" t="s">
        <v>3062</v>
      </c>
      <c r="BC287" s="596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1:59" ht="13.8" hidden="1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2855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3007</v>
      </c>
      <c r="BB288" s="266" t="s">
        <v>3063</v>
      </c>
      <c r="BC288" s="596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8" hidden="1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2855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3007</v>
      </c>
      <c r="BB289" s="266" t="s">
        <v>3056</v>
      </c>
      <c r="BC289" s="596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8" hidden="1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2855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3080</v>
      </c>
      <c r="BB290" s="266" t="s">
        <v>3021</v>
      </c>
      <c r="BC290" s="596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8" hidden="1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2584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3080</v>
      </c>
      <c r="BB291" s="266" t="s">
        <v>3018</v>
      </c>
      <c r="BC291" s="596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8" hidden="1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2584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3080</v>
      </c>
      <c r="BB292" s="266" t="s">
        <v>3018</v>
      </c>
      <c r="BC292" s="596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8" hidden="1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2584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3080</v>
      </c>
      <c r="BB293" s="266" t="s">
        <v>3018</v>
      </c>
      <c r="BC293" s="596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8" hidden="1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2584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3080</v>
      </c>
      <c r="BB294" s="266" t="s">
        <v>3018</v>
      </c>
      <c r="BC294" s="596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8" hidden="1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2755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3080</v>
      </c>
      <c r="BB295" s="266" t="s">
        <v>3018</v>
      </c>
      <c r="BC295" s="596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8" hidden="1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2755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3080</v>
      </c>
      <c r="BB296" s="266" t="s">
        <v>3018</v>
      </c>
      <c r="BC296" s="596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8" hidden="1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2755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3080</v>
      </c>
      <c r="BB297" s="266" t="s">
        <v>3018</v>
      </c>
      <c r="BC297" s="596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8" hidden="1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2584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3080</v>
      </c>
      <c r="BB298" s="266" t="s">
        <v>3018</v>
      </c>
      <c r="BC298" s="596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8" hidden="1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2844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3007</v>
      </c>
      <c r="BB299" s="266" t="s">
        <v>3064</v>
      </c>
      <c r="BC299" s="596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8" hidden="1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2844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3080</v>
      </c>
      <c r="BB300" s="266" t="s">
        <v>3065</v>
      </c>
      <c r="BC300" s="596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8" hidden="1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2844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3080</v>
      </c>
      <c r="BB301" s="266" t="s">
        <v>3065</v>
      </c>
      <c r="BC301" s="596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8" hidden="1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2755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3080</v>
      </c>
      <c r="BB302" s="266" t="s">
        <v>3066</v>
      </c>
      <c r="BC302" s="596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8" hidden="1">
      <c r="A303" s="536"/>
      <c r="B303" s="361"/>
      <c r="C303" s="266" t="s">
        <v>66</v>
      </c>
      <c r="D303" s="266" t="s">
        <v>2479</v>
      </c>
      <c r="E303" s="265" t="s">
        <v>2803</v>
      </c>
      <c r="F303" s="552" t="s">
        <v>2804</v>
      </c>
      <c r="G303" s="266"/>
      <c r="H303" s="265" t="s">
        <v>166</v>
      </c>
      <c r="I303" s="265" t="s">
        <v>176</v>
      </c>
      <c r="J303" s="212" t="s">
        <v>2844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3080</v>
      </c>
      <c r="BB303" s="266" t="s">
        <v>3013</v>
      </c>
      <c r="BC303" s="596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8" hidden="1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2755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3080</v>
      </c>
      <c r="BB304" s="266" t="s">
        <v>3066</v>
      </c>
      <c r="BC304" s="596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8" hidden="1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3115</v>
      </c>
      <c r="K305" s="212" t="s">
        <v>3102</v>
      </c>
      <c r="L305" s="273">
        <v>44571</v>
      </c>
      <c r="M305" s="265"/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2585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3118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2681</v>
      </c>
      <c r="AP305" s="266" t="s">
        <v>2682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6"/>
      <c r="BD305" s="266" t="str">
        <f t="shared" si="46"/>
        <v/>
      </c>
      <c r="BE305" s="266" t="str">
        <f t="shared" si="47"/>
        <v/>
      </c>
      <c r="BF305" s="266" t="str">
        <f t="shared" si="48"/>
        <v/>
      </c>
      <c r="BG305" s="266" t="str">
        <f t="shared" si="49"/>
        <v>5-4</v>
      </c>
    </row>
    <row r="306" spans="3:59" ht="13.8" hidden="1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2684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2585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2681</v>
      </c>
      <c r="AP306" s="266" t="s">
        <v>2682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6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8" hidden="1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2952</v>
      </c>
      <c r="K307" s="212" t="s">
        <v>2999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2585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2970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2681</v>
      </c>
      <c r="AP307" s="266" t="s">
        <v>2682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6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8" hidden="1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3101</v>
      </c>
      <c r="K308" s="212" t="s">
        <v>3102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2585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3118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2681</v>
      </c>
      <c r="AP308" s="266" t="s">
        <v>2682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6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8" hidden="1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2952</v>
      </c>
      <c r="K309" s="212" t="s">
        <v>2999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2585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2970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2681</v>
      </c>
      <c r="AP309" s="266" t="s">
        <v>2682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6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8" hidden="1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3101</v>
      </c>
      <c r="K310" s="212" t="s">
        <v>3102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2585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3118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2681</v>
      </c>
      <c r="AP310" s="266" t="s">
        <v>2682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6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8" hidden="1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2952</v>
      </c>
      <c r="K311" s="212" t="s">
        <v>2999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2585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2970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2681</v>
      </c>
      <c r="AP311" s="266" t="s">
        <v>2682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6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8" hidden="1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3101</v>
      </c>
      <c r="K312" s="212" t="s">
        <v>3102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2585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3119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2681</v>
      </c>
      <c r="AP312" s="266" t="s">
        <v>2682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6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8" hidden="1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2952</v>
      </c>
      <c r="K313" s="212" t="s">
        <v>2999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2585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2970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2681</v>
      </c>
      <c r="AP313" s="266" t="s">
        <v>2682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6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8" hidden="1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3101</v>
      </c>
      <c r="K314" s="212" t="s">
        <v>3102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2585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3119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2681</v>
      </c>
      <c r="AP314" s="266" t="s">
        <v>2682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6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8" hidden="1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2952</v>
      </c>
      <c r="K315" s="212" t="s">
        <v>2999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2585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2970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2681</v>
      </c>
      <c r="AP315" s="266" t="s">
        <v>2682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6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8" hidden="1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3101</v>
      </c>
      <c r="K316" s="212" t="s">
        <v>3102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2585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3118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2681</v>
      </c>
      <c r="AP316" s="266" t="s">
        <v>2682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6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8" hidden="1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2684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2585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2681</v>
      </c>
      <c r="AP317" s="266" t="s">
        <v>2682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6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8" hidden="1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2684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2585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2681</v>
      </c>
      <c r="AP318" s="266" t="s">
        <v>2682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6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8" hidden="1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2684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2585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2681</v>
      </c>
      <c r="AP319" s="266" t="s">
        <v>2682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6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8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2843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3007</v>
      </c>
      <c r="BB320" s="266" t="s">
        <v>3039</v>
      </c>
      <c r="BC320" s="596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8" hidden="1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2855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3007</v>
      </c>
      <c r="BB321" s="266" t="s">
        <v>3057</v>
      </c>
      <c r="BC321" s="596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8" hidden="1">
      <c r="C322" s="266" t="s">
        <v>72</v>
      </c>
      <c r="D322" s="364" t="s">
        <v>2497</v>
      </c>
      <c r="E322" s="265" t="s">
        <v>896</v>
      </c>
      <c r="F322" s="266" t="s">
        <v>2811</v>
      </c>
      <c r="G322" s="266"/>
      <c r="H322" s="265" t="s">
        <v>110</v>
      </c>
      <c r="I322" s="265" t="s">
        <v>110</v>
      </c>
      <c r="J322" s="212" t="s">
        <v>2843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6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8" hidden="1">
      <c r="C323" s="266" t="s">
        <v>72</v>
      </c>
      <c r="D323" s="364" t="s">
        <v>2497</v>
      </c>
      <c r="E323" s="265" t="s">
        <v>2810</v>
      </c>
      <c r="F323" s="266" t="s">
        <v>2812</v>
      </c>
      <c r="G323" s="266" t="s">
        <v>898</v>
      </c>
      <c r="H323" s="265" t="s">
        <v>110</v>
      </c>
      <c r="I323" s="265" t="s">
        <v>110</v>
      </c>
      <c r="J323" s="212" t="s">
        <v>2843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6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8" hidden="1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2843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2813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6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8" hidden="1">
      <c r="C325" s="266" t="s">
        <v>72</v>
      </c>
      <c r="D325" s="364" t="s">
        <v>2497</v>
      </c>
      <c r="E325" s="265" t="s">
        <v>2696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2843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6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8" hidden="1">
      <c r="A326" s="536"/>
      <c r="B326" s="361"/>
      <c r="C326" s="266" t="s">
        <v>72</v>
      </c>
      <c r="D326" s="364" t="s">
        <v>2497</v>
      </c>
      <c r="E326" s="265" t="s">
        <v>2815</v>
      </c>
      <c r="F326" s="258" t="s">
        <v>2816</v>
      </c>
      <c r="G326" s="258"/>
      <c r="H326" s="265" t="s">
        <v>110</v>
      </c>
      <c r="I326" s="265" t="s">
        <v>110</v>
      </c>
      <c r="J326" s="212" t="s">
        <v>2843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6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8" hidden="1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2843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6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8" hidden="1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2855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3007</v>
      </c>
      <c r="BB328" s="266" t="s">
        <v>3058</v>
      </c>
      <c r="BC328" s="596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8" hidden="1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2855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3007</v>
      </c>
      <c r="BB329" s="266" t="s">
        <v>3059</v>
      </c>
      <c r="BC329" s="596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8" hidden="1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2855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3007</v>
      </c>
      <c r="BB330" s="266" t="s">
        <v>3060</v>
      </c>
      <c r="BC330" s="596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8" hidden="1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2855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3007</v>
      </c>
      <c r="BB331" s="266" t="s">
        <v>3062</v>
      </c>
      <c r="BC331" s="596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8" hidden="1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2855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3007</v>
      </c>
      <c r="BB332" s="266" t="s">
        <v>3063</v>
      </c>
      <c r="BC332" s="596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8" hidden="1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2951</v>
      </c>
      <c r="K333" s="252" t="s">
        <v>2989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2972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3007</v>
      </c>
      <c r="BB333" s="266" t="s">
        <v>3056</v>
      </c>
      <c r="BC333" s="596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8" hidden="1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2855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3007</v>
      </c>
      <c r="BB334" s="266" t="s">
        <v>3067</v>
      </c>
      <c r="BC334" s="596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8" hidden="1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2951</v>
      </c>
      <c r="K335" s="252" t="s">
        <v>2987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2972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3080</v>
      </c>
      <c r="BB335" s="266" t="s">
        <v>3068</v>
      </c>
      <c r="BC335" s="596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8" hidden="1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2855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3007</v>
      </c>
      <c r="BB336" s="266" t="s">
        <v>3069</v>
      </c>
      <c r="BC336" s="596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8" hidden="1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2855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3007</v>
      </c>
      <c r="BB337" s="266" t="s">
        <v>3070</v>
      </c>
      <c r="BC337" s="596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8" hidden="1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2855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3007</v>
      </c>
      <c r="BB338" s="266" t="s">
        <v>3070</v>
      </c>
      <c r="BC338" s="596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8" hidden="1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2754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2604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6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8" hidden="1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2855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3080</v>
      </c>
      <c r="BB340" s="266" t="s">
        <v>3021</v>
      </c>
      <c r="BC340" s="596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8" hidden="1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2855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3080</v>
      </c>
      <c r="BB341" s="266" t="s">
        <v>3021</v>
      </c>
      <c r="BC341" s="596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8" hidden="1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2855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3080</v>
      </c>
      <c r="BB342" s="266" t="s">
        <v>3042</v>
      </c>
      <c r="BC342" s="596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8" hidden="1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2855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2941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3007</v>
      </c>
      <c r="BB343" s="266" t="s">
        <v>3071</v>
      </c>
      <c r="BC343" s="596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8" hidden="1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2855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2790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3007</v>
      </c>
      <c r="BB344" s="266" t="s">
        <v>3072</v>
      </c>
      <c r="BC344" s="596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8" hidden="1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2855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2941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3007</v>
      </c>
      <c r="BB345" s="266" t="s">
        <v>3071</v>
      </c>
      <c r="BC345" s="596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8" hidden="1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2754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3007</v>
      </c>
      <c r="BB346" s="266" t="s">
        <v>3073</v>
      </c>
      <c r="BC346" s="596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8" hidden="1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2952</v>
      </c>
      <c r="K347" s="212" t="s">
        <v>2998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2971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3007</v>
      </c>
      <c r="BB347" s="266" t="s">
        <v>3073</v>
      </c>
      <c r="BC347" s="596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8" hidden="1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2855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3007</v>
      </c>
      <c r="BB348" s="266" t="s">
        <v>3043</v>
      </c>
      <c r="BC348" s="596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8" hidden="1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2855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3007</v>
      </c>
      <c r="BB349" s="266" t="s">
        <v>3043</v>
      </c>
      <c r="BC349" s="596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8" hidden="1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2855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3007</v>
      </c>
      <c r="BB350" s="266" t="s">
        <v>3067</v>
      </c>
      <c r="BC350" s="596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8" hidden="1">
      <c r="C351" s="266" t="s">
        <v>69</v>
      </c>
      <c r="D351" s="266" t="s">
        <v>2468</v>
      </c>
      <c r="E351" s="265" t="s">
        <v>964</v>
      </c>
      <c r="F351" s="266" t="s">
        <v>2760</v>
      </c>
      <c r="G351" s="266"/>
      <c r="H351" s="265" t="s">
        <v>166</v>
      </c>
      <c r="I351" s="265" t="s">
        <v>111</v>
      </c>
      <c r="J351" s="272" t="s">
        <v>2754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2767</v>
      </c>
      <c r="AP351" s="266" t="s">
        <v>2768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6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8" hidden="1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2754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2767</v>
      </c>
      <c r="AP352" s="266" t="s">
        <v>2768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6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8" hidden="1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2754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2767</v>
      </c>
      <c r="AP353" s="266" t="s">
        <v>2768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6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8" hidden="1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2754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2769</v>
      </c>
      <c r="AP354" s="266" t="s">
        <v>2770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3080</v>
      </c>
      <c r="BB354" s="266" t="s">
        <v>3074</v>
      </c>
      <c r="BC354" s="596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8" hidden="1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2754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2769</v>
      </c>
      <c r="AP355" s="266" t="s">
        <v>2770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3080</v>
      </c>
      <c r="BB355" s="266" t="s">
        <v>3074</v>
      </c>
      <c r="BC355" s="596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8" hidden="1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2754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2604</v>
      </c>
      <c r="AP356" s="265" t="s">
        <v>2604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6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8" hidden="1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2754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2604</v>
      </c>
      <c r="AP357" s="265" t="s">
        <v>2604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6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8" hidden="1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2951</v>
      </c>
      <c r="K358" s="252" t="s">
        <v>2988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2972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3080</v>
      </c>
      <c r="BB358" s="266" t="s">
        <v>3068</v>
      </c>
      <c r="BC358" s="596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8" hidden="1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2855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3007</v>
      </c>
      <c r="BB359" s="266" t="s">
        <v>3069</v>
      </c>
      <c r="BC359" s="596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6.2" hidden="1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2861</v>
      </c>
      <c r="K360" s="272"/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2790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2793</v>
      </c>
      <c r="AP360" s="543" t="s">
        <v>2794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3007</v>
      </c>
      <c r="BB360" s="266" t="s">
        <v>3075</v>
      </c>
      <c r="BC360" s="596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6.2" hidden="1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2861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2790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2793</v>
      </c>
      <c r="AP361" s="544" t="s">
        <v>2794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3007</v>
      </c>
      <c r="BB361" s="266" t="s">
        <v>3075</v>
      </c>
      <c r="BC361" s="596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6.2" hidden="1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2861</v>
      </c>
      <c r="K362" s="272"/>
      <c r="L362" s="273">
        <v>44582</v>
      </c>
      <c r="M362" s="265"/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2790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2793</v>
      </c>
      <c r="AP362" s="545" t="s">
        <v>2794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3007</v>
      </c>
      <c r="BB362" s="266" t="s">
        <v>3075</v>
      </c>
      <c r="BC362" s="596"/>
      <c r="BD362" s="265" t="str">
        <f t="shared" si="63"/>
        <v/>
      </c>
      <c r="BE362" s="265" t="str">
        <f t="shared" si="64"/>
        <v>5-2</v>
      </c>
      <c r="BF362" s="265" t="str">
        <f t="shared" si="65"/>
        <v/>
      </c>
      <c r="BG362" s="265" t="str">
        <f t="shared" si="66"/>
        <v/>
      </c>
    </row>
    <row r="363" spans="3:59" ht="16.2" hidden="1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2861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2793</v>
      </c>
      <c r="AP363" s="546" t="s">
        <v>2794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3007</v>
      </c>
      <c r="BB363" s="266" t="s">
        <v>3076</v>
      </c>
      <c r="BC363" s="596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6.2" hidden="1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2943</v>
      </c>
      <c r="K364" s="272"/>
      <c r="L364" s="273">
        <v>44582</v>
      </c>
      <c r="M364" s="265"/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2793</v>
      </c>
      <c r="AP364" s="547" t="s">
        <v>2794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3007</v>
      </c>
      <c r="BB364" s="266" t="s">
        <v>3076</v>
      </c>
      <c r="BC364" s="596"/>
      <c r="BD364" s="265" t="str">
        <f t="shared" si="63"/>
        <v/>
      </c>
      <c r="BE364" s="265" t="str">
        <f t="shared" si="64"/>
        <v>5-2</v>
      </c>
      <c r="BF364" s="265" t="str">
        <f t="shared" si="65"/>
        <v/>
      </c>
      <c r="BG364" s="265" t="str">
        <f t="shared" si="66"/>
        <v/>
      </c>
    </row>
    <row r="365" spans="3:59" ht="16.2" hidden="1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2861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2790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2793</v>
      </c>
      <c r="AP365" s="548" t="s">
        <v>2794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3007</v>
      </c>
      <c r="BB365" s="266" t="s">
        <v>3077</v>
      </c>
      <c r="BC365" s="596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6.2" hidden="1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2943</v>
      </c>
      <c r="K366" s="272"/>
      <c r="L366" s="273">
        <v>44582</v>
      </c>
      <c r="M366" s="265"/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2790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2793</v>
      </c>
      <c r="AP366" s="549" t="s">
        <v>2794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3007</v>
      </c>
      <c r="BB366" s="266" t="s">
        <v>3077</v>
      </c>
      <c r="BC366" s="596"/>
      <c r="BD366" s="265" t="str">
        <f t="shared" si="63"/>
        <v/>
      </c>
      <c r="BE366" s="265" t="str">
        <f t="shared" si="64"/>
        <v>5-2</v>
      </c>
      <c r="BF366" s="265" t="str">
        <f t="shared" si="65"/>
        <v/>
      </c>
      <c r="BG366" s="265" t="str">
        <f t="shared" si="66"/>
        <v/>
      </c>
    </row>
    <row r="367" spans="3:59" ht="16.2" hidden="1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3114</v>
      </c>
      <c r="K367" s="272" t="s">
        <v>3102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2790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3120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2793</v>
      </c>
      <c r="AP367" s="551" t="s">
        <v>2794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3007</v>
      </c>
      <c r="BB367" s="266" t="s">
        <v>3047</v>
      </c>
      <c r="BC367" s="596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8" hidden="1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2861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2790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2604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3007</v>
      </c>
      <c r="BB368" s="266" t="s">
        <v>3078</v>
      </c>
      <c r="BC368" s="596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6.2" hidden="1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2861</v>
      </c>
      <c r="K369" s="272"/>
      <c r="L369" s="273">
        <v>44582</v>
      </c>
      <c r="M369" s="265"/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2790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2793</v>
      </c>
      <c r="AP369" s="551" t="s">
        <v>2794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3007</v>
      </c>
      <c r="BB369" s="266" t="s">
        <v>3047</v>
      </c>
      <c r="BC369" s="596"/>
      <c r="BD369" s="265" t="str">
        <f t="shared" si="63"/>
        <v/>
      </c>
      <c r="BE369" s="265" t="str">
        <f t="shared" si="64"/>
        <v>5-2</v>
      </c>
      <c r="BF369" s="265" t="str">
        <f t="shared" si="65"/>
        <v/>
      </c>
      <c r="BG369" s="265" t="str">
        <f t="shared" si="66"/>
        <v/>
      </c>
    </row>
    <row r="370" spans="3:59" ht="13.8" hidden="1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2855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3007</v>
      </c>
      <c r="BB370" s="266" t="s">
        <v>3070</v>
      </c>
      <c r="BC370" s="596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8" hidden="1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2855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2790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2604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3007</v>
      </c>
      <c r="BB371" s="266" t="s">
        <v>3071</v>
      </c>
      <c r="BC371" s="596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8" hidden="1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2855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3007</v>
      </c>
      <c r="BB372" s="266" t="s">
        <v>3070</v>
      </c>
      <c r="BC372" s="596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8" hidden="1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2855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2790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2604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3007</v>
      </c>
      <c r="BB373" s="266" t="s">
        <v>3071</v>
      </c>
      <c r="BC373" s="596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8" hidden="1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2855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3080</v>
      </c>
      <c r="BB374" s="266" t="s">
        <v>3021</v>
      </c>
      <c r="BC374" s="596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8" hidden="1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2855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3080</v>
      </c>
      <c r="BB375" s="266" t="s">
        <v>3021</v>
      </c>
      <c r="BC375" s="596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8" hidden="1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2855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2790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2604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3007</v>
      </c>
      <c r="BB376" s="266" t="s">
        <v>3071</v>
      </c>
      <c r="BC376" s="596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8" hidden="1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2855</v>
      </c>
      <c r="K377" s="212"/>
      <c r="L377" s="273">
        <v>44582</v>
      </c>
      <c r="M377" s="265"/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2790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2604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3007</v>
      </c>
      <c r="BB377" s="266" t="s">
        <v>3071</v>
      </c>
      <c r="BC377" s="596"/>
      <c r="BD377" s="265" t="str">
        <f t="shared" si="63"/>
        <v/>
      </c>
      <c r="BE377" s="265" t="str">
        <f t="shared" si="64"/>
        <v>6-7</v>
      </c>
      <c r="BF377" s="265" t="str">
        <f t="shared" si="65"/>
        <v/>
      </c>
      <c r="BG377" s="265" t="str">
        <f t="shared" si="66"/>
        <v/>
      </c>
    </row>
    <row r="378" spans="3:59" ht="13.8" hidden="1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2855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3080</v>
      </c>
      <c r="BB378" s="266" t="s">
        <v>3042</v>
      </c>
      <c r="BC378" s="596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8" hidden="1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2790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2604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3007</v>
      </c>
      <c r="BB379" s="266" t="s">
        <v>3071</v>
      </c>
      <c r="BC379" s="596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8" hidden="1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2790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2604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3007</v>
      </c>
      <c r="BB380" s="266" t="s">
        <v>3071</v>
      </c>
      <c r="BC380" s="596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8" hidden="1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2790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2604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3007</v>
      </c>
      <c r="BB381" s="266" t="s">
        <v>3071</v>
      </c>
      <c r="BC381" s="596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8" hidden="1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2790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2604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3007</v>
      </c>
      <c r="BB382" s="266" t="s">
        <v>3071</v>
      </c>
      <c r="BC382" s="596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8" hidden="1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2943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2604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6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8" hidden="1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2861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2800</v>
      </c>
      <c r="AP384" s="266" t="s">
        <v>2733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6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8" hidden="1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2861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2796</v>
      </c>
      <c r="AP385" s="266" t="s">
        <v>2797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6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8" hidden="1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2943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2604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3007</v>
      </c>
      <c r="BB386" s="266" t="s">
        <v>3047</v>
      </c>
      <c r="BC386" s="596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8" hidden="1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2861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2845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2798</v>
      </c>
      <c r="AP387" s="252" t="s">
        <v>1047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3007</v>
      </c>
      <c r="BB387" s="266" t="s">
        <v>3047</v>
      </c>
      <c r="BC387" s="596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8" hidden="1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2861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2604</v>
      </c>
      <c r="AP388" s="252"/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6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8" hidden="1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2861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2799</v>
      </c>
      <c r="AP389" s="252" t="s">
        <v>1051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6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8" hidden="1">
      <c r="C390" s="266" t="s">
        <v>69</v>
      </c>
      <c r="D390" s="408" t="s">
        <v>2692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2861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2790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2604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6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8" hidden="1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2861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2790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2604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6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8" hidden="1">
      <c r="C392" s="266" t="s">
        <v>69</v>
      </c>
      <c r="D392" s="408" t="s">
        <v>2452</v>
      </c>
      <c r="E392" s="265" t="s">
        <v>1056</v>
      </c>
      <c r="F392" s="252" t="s">
        <v>2795</v>
      </c>
      <c r="G392" s="266"/>
      <c r="H392" s="265" t="s">
        <v>110</v>
      </c>
      <c r="I392" s="265" t="s">
        <v>110</v>
      </c>
      <c r="J392" s="272" t="s">
        <v>2861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2604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6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8" hidden="1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2861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2604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6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8" hidden="1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2861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2604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6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8" hidden="1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2861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2790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2604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6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8" hidden="1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2861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2790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2604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6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8" hidden="1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2861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2790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2604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6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6.2" hidden="1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2861</v>
      </c>
      <c r="K398" s="272"/>
      <c r="L398" s="273">
        <v>44582</v>
      </c>
      <c r="M398" s="265"/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2790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2793</v>
      </c>
      <c r="AP398" s="551" t="s">
        <v>2794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3007</v>
      </c>
      <c r="BB398" s="266" t="s">
        <v>3079</v>
      </c>
      <c r="BC398" s="596"/>
      <c r="BD398" s="265" t="str">
        <f t="shared" si="73"/>
        <v/>
      </c>
      <c r="BE398" s="265" t="str">
        <f t="shared" si="74"/>
        <v>5-2</v>
      </c>
      <c r="BF398" s="265" t="str">
        <f t="shared" si="75"/>
        <v/>
      </c>
      <c r="BG398" s="265" t="str">
        <f t="shared" si="76"/>
        <v/>
      </c>
    </row>
    <row r="399" spans="3:59" ht="16.2" hidden="1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2861</v>
      </c>
      <c r="K399" s="272"/>
      <c r="L399" s="273">
        <v>44582</v>
      </c>
      <c r="M399" s="265"/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2790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2793</v>
      </c>
      <c r="AP399" s="550" t="s">
        <v>2794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3007</v>
      </c>
      <c r="BB399" s="266" t="s">
        <v>3079</v>
      </c>
      <c r="BC399" s="596"/>
      <c r="BD399" s="265" t="str">
        <f t="shared" si="73"/>
        <v/>
      </c>
      <c r="BE399" s="265" t="str">
        <f t="shared" si="74"/>
        <v>5-2</v>
      </c>
      <c r="BF399" s="265" t="str">
        <f t="shared" si="75"/>
        <v/>
      </c>
      <c r="BG399" s="265" t="str">
        <f t="shared" si="76"/>
        <v/>
      </c>
    </row>
    <row r="400" spans="3:59" ht="13.8" hidden="1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2855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2790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3007</v>
      </c>
      <c r="BB400" s="266" t="s">
        <v>3071</v>
      </c>
      <c r="BC400" s="596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8" hidden="1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2855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2790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3007</v>
      </c>
      <c r="BB401" s="266" t="s">
        <v>3072</v>
      </c>
      <c r="BC401" s="596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8" hidden="1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2855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3007</v>
      </c>
      <c r="BB402" s="266" t="s">
        <v>3071</v>
      </c>
      <c r="BC402" s="596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8" hidden="1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2855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3007</v>
      </c>
      <c r="BB403" s="266" t="s">
        <v>3043</v>
      </c>
      <c r="BC403" s="596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8" hidden="1">
      <c r="A404" s="266"/>
      <c r="B404" s="361"/>
      <c r="C404" s="266" t="s">
        <v>70</v>
      </c>
      <c r="D404" s="266" t="s">
        <v>2956</v>
      </c>
      <c r="E404" s="265" t="s">
        <v>2957</v>
      </c>
      <c r="F404" s="266" t="s">
        <v>2966</v>
      </c>
      <c r="G404" s="266" t="s">
        <v>3088</v>
      </c>
      <c r="H404" s="265" t="s">
        <v>2872</v>
      </c>
      <c r="I404" s="265" t="s">
        <v>2872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2801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6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8" hidden="1">
      <c r="A405" s="266"/>
      <c r="B405" s="361"/>
      <c r="C405" s="266" t="s">
        <v>70</v>
      </c>
      <c r="D405" s="266" t="s">
        <v>2956</v>
      </c>
      <c r="E405" s="265" t="s">
        <v>2958</v>
      </c>
      <c r="F405" s="266" t="s">
        <v>2962</v>
      </c>
      <c r="G405" s="266" t="s">
        <v>3089</v>
      </c>
      <c r="H405" s="265" t="s">
        <v>2872</v>
      </c>
      <c r="I405" s="265" t="s">
        <v>2872</v>
      </c>
      <c r="J405" s="212" t="s">
        <v>3129</v>
      </c>
      <c r="K405" s="272" t="s">
        <v>2836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2801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6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8" hidden="1">
      <c r="A406" s="266"/>
      <c r="B406" s="361"/>
      <c r="C406" s="266" t="s">
        <v>70</v>
      </c>
      <c r="D406" s="266" t="s">
        <v>2956</v>
      </c>
      <c r="E406" s="265" t="s">
        <v>2959</v>
      </c>
      <c r="F406" s="266" t="s">
        <v>2963</v>
      </c>
      <c r="G406" s="266" t="s">
        <v>3090</v>
      </c>
      <c r="H406" s="265" t="s">
        <v>2872</v>
      </c>
      <c r="I406" s="265" t="s">
        <v>2872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2801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6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8" hidden="1">
      <c r="A407" s="266"/>
      <c r="B407" s="361"/>
      <c r="C407" s="266" t="s">
        <v>70</v>
      </c>
      <c r="D407" s="266" t="s">
        <v>2956</v>
      </c>
      <c r="E407" s="265" t="s">
        <v>2960</v>
      </c>
      <c r="F407" s="266" t="s">
        <v>2964</v>
      </c>
      <c r="G407" s="266" t="s">
        <v>3091</v>
      </c>
      <c r="H407" s="265" t="s">
        <v>2872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2801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6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8" hidden="1">
      <c r="A408" s="266"/>
      <c r="B408" s="361"/>
      <c r="C408" s="266" t="s">
        <v>70</v>
      </c>
      <c r="D408" s="266" t="s">
        <v>2956</v>
      </c>
      <c r="E408" s="265" t="s">
        <v>2961</v>
      </c>
      <c r="F408" s="266" t="s">
        <v>2965</v>
      </c>
      <c r="G408" s="266" t="s">
        <v>3092</v>
      </c>
      <c r="H408" s="265" t="s">
        <v>2872</v>
      </c>
      <c r="I408" s="265" t="s">
        <v>2872</v>
      </c>
      <c r="J408" s="212" t="s">
        <v>3129</v>
      </c>
      <c r="K408" s="272" t="s">
        <v>2836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2801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6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8" hidden="1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2843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3007</v>
      </c>
      <c r="BB409" s="266" t="s">
        <v>3039</v>
      </c>
      <c r="BC409" s="596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8" hidden="1">
      <c r="C410" s="266" t="s">
        <v>72</v>
      </c>
      <c r="D410" s="266" t="s">
        <v>2778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2771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2697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6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8" hidden="1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2771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2677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6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8" hidden="1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3105</v>
      </c>
      <c r="K412" s="607" t="s">
        <v>3109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2677</v>
      </c>
      <c r="AE412" s="273">
        <v>44544</v>
      </c>
      <c r="AF412" s="209" t="s">
        <v>3117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3080</v>
      </c>
      <c r="BB412" s="266" t="s">
        <v>3049</v>
      </c>
      <c r="BC412" s="596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8" hidden="1">
      <c r="C413" s="266" t="s">
        <v>72</v>
      </c>
      <c r="D413" s="266" t="s">
        <v>908</v>
      </c>
      <c r="E413" s="265" t="s">
        <v>2757</v>
      </c>
      <c r="F413" s="266" t="s">
        <v>2758</v>
      </c>
      <c r="G413" s="266" t="s">
        <v>2759</v>
      </c>
      <c r="H413" s="265" t="s">
        <v>166</v>
      </c>
      <c r="I413" s="265" t="s">
        <v>287</v>
      </c>
      <c r="J413" s="272" t="s">
        <v>2771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3080</v>
      </c>
      <c r="BB413" s="266" t="s">
        <v>3049</v>
      </c>
      <c r="BC413" s="596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8" hidden="1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2771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2677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2762</v>
      </c>
      <c r="AP414" s="262" t="s">
        <v>919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6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8" hidden="1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2771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6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8" hidden="1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2771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2677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6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8" hidden="1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3105</v>
      </c>
      <c r="K417" s="272" t="s">
        <v>3108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2586</v>
      </c>
      <c r="AE417" s="273">
        <v>44544</v>
      </c>
      <c r="AF417" s="209" t="s">
        <v>3117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3080</v>
      </c>
      <c r="BB417" s="266" t="s">
        <v>3049</v>
      </c>
      <c r="BC417" s="596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8" hidden="1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2771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2586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3080</v>
      </c>
      <c r="BB418" s="266" t="s">
        <v>3049</v>
      </c>
      <c r="BC418" s="596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8" hidden="1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2771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2586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6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8" hidden="1">
      <c r="C420" s="266" t="s">
        <v>72</v>
      </c>
      <c r="D420" s="266" t="s">
        <v>2777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2771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2761</v>
      </c>
      <c r="AP420" s="266" t="s">
        <v>907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6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8" hidden="1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2779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3080</v>
      </c>
      <c r="BB421" s="266" t="s">
        <v>3016</v>
      </c>
      <c r="BC421" s="596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13.8" hidden="1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2953</v>
      </c>
      <c r="K422" s="272" t="s">
        <v>2999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2977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2681</v>
      </c>
      <c r="AP422" s="266" t="s">
        <v>2791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:AY459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13.8" hidden="1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2953</v>
      </c>
      <c r="K423" s="272" t="s">
        <v>2999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2977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2604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f t="shared" si="99"/>
        <v>44582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13.8" hidden="1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2953</v>
      </c>
      <c r="K424" s="272" t="s">
        <v>2999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2977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2604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f t="shared" si="99"/>
        <v>44582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13.8" hidden="1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2953</v>
      </c>
      <c r="K425" s="272" t="s">
        <v>2999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2977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2604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f t="shared" si="99"/>
        <v>44582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13.8" hidden="1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2953</v>
      </c>
      <c r="K426" s="272" t="s">
        <v>2999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2977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2604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f t="shared" si="99"/>
        <v>44582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13.8" hidden="1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2953</v>
      </c>
      <c r="K427" s="272" t="s">
        <v>2999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2977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2604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f t="shared" si="99"/>
        <v>44582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13.8" hidden="1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2953</v>
      </c>
      <c r="K428" s="272" t="s">
        <v>2999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2977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2604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f t="shared" si="99"/>
        <v>44582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13.8" hidden="1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2953</v>
      </c>
      <c r="K429" s="272" t="s">
        <v>2999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2977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2604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f t="shared" si="99"/>
        <v>44582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13.8" hidden="1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2953</v>
      </c>
      <c r="K430" s="272" t="s">
        <v>2999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2977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2604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f t="shared" si="99"/>
        <v>44582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13.8" hidden="1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2953</v>
      </c>
      <c r="K431" s="272" t="s">
        <v>2999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2977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2604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f t="shared" si="99"/>
        <v>44582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13.8" hidden="1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2953</v>
      </c>
      <c r="K432" s="272" t="s">
        <v>2999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2977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2604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f t="shared" si="99"/>
        <v>44582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13.8" hidden="1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2953</v>
      </c>
      <c r="K433" s="272" t="s">
        <v>2999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2977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2604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f t="shared" si="99"/>
        <v>44582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13.8" hidden="1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2953</v>
      </c>
      <c r="K434" s="272" t="s">
        <v>2999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2977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2604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f t="shared" si="99"/>
        <v>44582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13.8" hidden="1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2953</v>
      </c>
      <c r="K435" s="272" t="s">
        <v>2999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2977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2604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f t="shared" si="99"/>
        <v>44582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13.8" hidden="1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2953</v>
      </c>
      <c r="K436" s="272" t="s">
        <v>2999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2977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2604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f t="shared" si="99"/>
        <v>44582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13.8" hidden="1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2953</v>
      </c>
      <c r="K437" s="272" t="s">
        <v>2999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2977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2604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f t="shared" si="99"/>
        <v>44582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13.8" hidden="1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2953</v>
      </c>
      <c r="K438" s="272" t="s">
        <v>2999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2977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2604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f t="shared" si="99"/>
        <v>44582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13.8" hidden="1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2953</v>
      </c>
      <c r="K439" s="272" t="s">
        <v>2999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2977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2604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f t="shared" si="99"/>
        <v>44582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13.8" hidden="1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2953</v>
      </c>
      <c r="K440" s="272" t="s">
        <v>2999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2977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2604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f t="shared" si="99"/>
        <v>44582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13.8" hidden="1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2953</v>
      </c>
      <c r="K441" s="272" t="s">
        <v>2999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2977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2604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f t="shared" si="99"/>
        <v>44582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13.8" hidden="1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2953</v>
      </c>
      <c r="K442" s="272" t="s">
        <v>2999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2977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2604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f t="shared" si="99"/>
        <v>44582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13.8" hidden="1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2953</v>
      </c>
      <c r="K443" s="272" t="s">
        <v>2999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2977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2604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f t="shared" si="99"/>
        <v>44582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13.8" hidden="1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2953</v>
      </c>
      <c r="K444" s="272" t="s">
        <v>2999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2977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2604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f t="shared" si="99"/>
        <v>44582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13.8" hidden="1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2953</v>
      </c>
      <c r="K445" s="272" t="s">
        <v>2999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2977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2604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f t="shared" si="99"/>
        <v>44582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13.8" hidden="1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2953</v>
      </c>
      <c r="K446" s="272" t="s">
        <v>2999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2977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2604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f t="shared" si="99"/>
        <v>44582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13.8" hidden="1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2953</v>
      </c>
      <c r="K447" s="272" t="s">
        <v>2999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2977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2604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f t="shared" si="99"/>
        <v>44582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13.8" hidden="1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2953</v>
      </c>
      <c r="K448" s="272" t="s">
        <v>2999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2977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2604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f t="shared" si="99"/>
        <v>44582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13.8" hidden="1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2953</v>
      </c>
      <c r="K449" s="272" t="s">
        <v>2999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2977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2604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f t="shared" si="99"/>
        <v>44582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13.8" hidden="1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2953</v>
      </c>
      <c r="K450" s="272" t="s">
        <v>2999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2977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2604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f t="shared" si="99"/>
        <v>44582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13.8" hidden="1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2953</v>
      </c>
      <c r="K451" s="272" t="s">
        <v>2999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2977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2604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f t="shared" si="99"/>
        <v>44582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13.8" hidden="1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2953</v>
      </c>
      <c r="K452" s="272" t="s">
        <v>2999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2977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2604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f t="shared" si="99"/>
        <v>44582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13.8" hidden="1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2953</v>
      </c>
      <c r="K453" s="272" t="s">
        <v>2999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2977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2604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f t="shared" si="99"/>
        <v>44582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13.8" hidden="1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2953</v>
      </c>
      <c r="K454" s="272" t="s">
        <v>2999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2977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2604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f t="shared" si="99"/>
        <v>44582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13.8" hidden="1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2953</v>
      </c>
      <c r="K455" s="272" t="s">
        <v>2999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2977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2604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f t="shared" si="99"/>
        <v>44582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13.8" hidden="1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2953</v>
      </c>
      <c r="K456" s="272" t="s">
        <v>2999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2977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2604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f t="shared" si="99"/>
        <v>44582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13.8" hidden="1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2953</v>
      </c>
      <c r="K457" s="272" t="s">
        <v>2999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2977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2604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f t="shared" si="99"/>
        <v>44582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13.8" hidden="1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2953</v>
      </c>
      <c r="K458" s="272" t="s">
        <v>2999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2977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2604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f t="shared" si="99"/>
        <v>44582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13.8" hidden="1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2953</v>
      </c>
      <c r="K459" s="272" t="s">
        <v>2999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2977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2604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f t="shared" si="99"/>
        <v>44582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13.8" hidden="1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2953</v>
      </c>
      <c r="K460" s="272" t="s">
        <v>2999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2977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2681</v>
      </c>
      <c r="AP460" s="266" t="s">
        <v>2791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13.8" hidden="1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2953</v>
      </c>
      <c r="K461" s="272" t="s">
        <v>2999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2977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2681</v>
      </c>
      <c r="AP461" s="266" t="s">
        <v>2791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13.8" hidden="1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2953</v>
      </c>
      <c r="K462" s="272" t="s">
        <v>2999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2977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2681</v>
      </c>
      <c r="AP462" s="266" t="s">
        <v>2791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13.8" hidden="1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2953</v>
      </c>
      <c r="K463" s="272" t="s">
        <v>2999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2977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2681</v>
      </c>
      <c r="AP463" s="266" t="s">
        <v>2791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13.8" hidden="1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2953</v>
      </c>
      <c r="K464" s="272" t="s">
        <v>2999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2977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2681</v>
      </c>
      <c r="AP464" s="266" t="s">
        <v>2791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13.8" hidden="1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2953</v>
      </c>
      <c r="K465" s="272" t="s">
        <v>2999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2977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2681</v>
      </c>
      <c r="AP465" s="266" t="s">
        <v>2791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13.8" hidden="1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2953</v>
      </c>
      <c r="K466" s="272" t="s">
        <v>2999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2977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2681</v>
      </c>
      <c r="AP466" s="266" t="s">
        <v>2791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13.8" hidden="1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2953</v>
      </c>
      <c r="K467" s="272" t="s">
        <v>2999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2977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2681</v>
      </c>
      <c r="AP467" s="266" t="s">
        <v>2791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13.8" hidden="1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2953</v>
      </c>
      <c r="K468" s="272" t="s">
        <v>2999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2977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2681</v>
      </c>
      <c r="AP468" s="266" t="s">
        <v>2791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13.8" hidden="1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2953</v>
      </c>
      <c r="K469" s="272" t="s">
        <v>2999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2977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2681</v>
      </c>
      <c r="AP469" s="266" t="s">
        <v>2791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13.8" hidden="1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2953</v>
      </c>
      <c r="K470" s="272" t="s">
        <v>2999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2977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2681</v>
      </c>
      <c r="AP470" s="266" t="s">
        <v>2791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13.8" hidden="1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2953</v>
      </c>
      <c r="K471" s="272" t="s">
        <v>2999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2977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2681</v>
      </c>
      <c r="AP471" s="266" t="s">
        <v>2791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13.8" hidden="1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2953</v>
      </c>
      <c r="K472" s="272" t="s">
        <v>2999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2977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2681</v>
      </c>
      <c r="AP472" s="266" t="s">
        <v>2791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13.8" hidden="1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2953</v>
      </c>
      <c r="K473" s="272" t="s">
        <v>2999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2977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2681</v>
      </c>
      <c r="AP473" s="266" t="s">
        <v>2791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13.8" hidden="1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2953</v>
      </c>
      <c r="K474" s="272" t="s">
        <v>2999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2977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2681</v>
      </c>
      <c r="AP474" s="266" t="s">
        <v>2791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13.8" hidden="1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2953</v>
      </c>
      <c r="K475" s="272" t="s">
        <v>2999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2977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2681</v>
      </c>
      <c r="AP475" s="266" t="s">
        <v>2791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13.8" hidden="1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2953</v>
      </c>
      <c r="K476" s="272" t="s">
        <v>2999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2977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2681</v>
      </c>
      <c r="AP476" s="266" t="s">
        <v>2791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13.8" hidden="1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2953</v>
      </c>
      <c r="K477" s="272" t="s">
        <v>2999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2977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2681</v>
      </c>
      <c r="AP477" s="266" t="s">
        <v>2791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13.8" hidden="1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2953</v>
      </c>
      <c r="K478" s="272" t="s">
        <v>2999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2977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2681</v>
      </c>
      <c r="AP478" s="266" t="s">
        <v>2791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13.8" hidden="1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2953</v>
      </c>
      <c r="K479" s="272" t="s">
        <v>2999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2977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2681</v>
      </c>
      <c r="AP479" s="266" t="s">
        <v>2791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13.8" hidden="1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2953</v>
      </c>
      <c r="K480" s="272" t="s">
        <v>2999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2977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2681</v>
      </c>
      <c r="AP480" s="266" t="s">
        <v>2791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13.8" hidden="1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2953</v>
      </c>
      <c r="K481" s="272" t="s">
        <v>2999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2977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2681</v>
      </c>
      <c r="AP481" s="266" t="s">
        <v>2791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13.8" hidden="1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2953</v>
      </c>
      <c r="K482" s="272" t="s">
        <v>2999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2977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2681</v>
      </c>
      <c r="AP482" s="266" t="s">
        <v>2791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13.8" hidden="1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2953</v>
      </c>
      <c r="K483" s="272" t="s">
        <v>2999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2977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2681</v>
      </c>
      <c r="AP483" s="266" t="s">
        <v>2791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13.8" hidden="1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2953</v>
      </c>
      <c r="K484" s="272" t="s">
        <v>2999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2977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2681</v>
      </c>
      <c r="AP484" s="266" t="s">
        <v>2791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13.8" hidden="1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2953</v>
      </c>
      <c r="K485" s="272" t="s">
        <v>2999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2977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2681</v>
      </c>
      <c r="AP485" s="266" t="s">
        <v>2791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13.8" hidden="1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2953</v>
      </c>
      <c r="K486" s="272" t="s">
        <v>2999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2977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2681</v>
      </c>
      <c r="AP486" s="266" t="s">
        <v>2791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13.8" hidden="1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2953</v>
      </c>
      <c r="K487" s="272" t="s">
        <v>2999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2977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2681</v>
      </c>
      <c r="AP487" s="266" t="s">
        <v>2791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13.8" hidden="1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2953</v>
      </c>
      <c r="K488" s="272" t="s">
        <v>2999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2977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2681</v>
      </c>
      <c r="AP488" s="266" t="s">
        <v>2791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13.8" hidden="1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2953</v>
      </c>
      <c r="K489" s="272" t="s">
        <v>2999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2977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2681</v>
      </c>
      <c r="AP489" s="266" t="s">
        <v>2791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13.8" hidden="1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2953</v>
      </c>
      <c r="K490" s="272" t="s">
        <v>2999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2977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2681</v>
      </c>
      <c r="AP490" s="266" t="s">
        <v>2791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13.8" hidden="1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2953</v>
      </c>
      <c r="K491" s="272" t="s">
        <v>2999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2977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2681</v>
      </c>
      <c r="AP491" s="266" t="s">
        <v>2791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13.8" hidden="1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2953</v>
      </c>
      <c r="K492" s="272" t="s">
        <v>2999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2977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2681</v>
      </c>
      <c r="AP492" s="266" t="s">
        <v>2791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13.8" hidden="1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2953</v>
      </c>
      <c r="K493" s="272" t="s">
        <v>2999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2977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2681</v>
      </c>
      <c r="AP493" s="266" t="s">
        <v>2791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13.8" hidden="1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2953</v>
      </c>
      <c r="K494" s="272" t="s">
        <v>2999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2977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2681</v>
      </c>
      <c r="AP494" s="266" t="s">
        <v>2791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13.8" hidden="1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2953</v>
      </c>
      <c r="K495" s="272" t="s">
        <v>2999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2977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2681</v>
      </c>
      <c r="AP495" s="266" t="s">
        <v>2791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13.8" hidden="1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2953</v>
      </c>
      <c r="K496" s="272" t="s">
        <v>2999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2977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2681</v>
      </c>
      <c r="AP496" s="266" t="s">
        <v>2791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13.8" hidden="1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2953</v>
      </c>
      <c r="K497" s="272" t="s">
        <v>2999</v>
      </c>
      <c r="L497" s="273">
        <v>44575</v>
      </c>
      <c r="M497" s="265"/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2977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2681</v>
      </c>
      <c r="AP497" s="266" t="s">
        <v>2792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f t="shared" ref="AY497:AY536" si="110">L497+7</f>
        <v>44582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/>
      </c>
      <c r="BG497" s="266" t="str">
        <f t="shared" si="103"/>
        <v>8-3</v>
      </c>
    </row>
    <row r="498" spans="3:59" ht="13.8" hidden="1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2953</v>
      </c>
      <c r="K498" s="272" t="s">
        <v>2999</v>
      </c>
      <c r="L498" s="273">
        <v>44575</v>
      </c>
      <c r="M498" s="265"/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2977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2681</v>
      </c>
      <c r="AP498" s="266" t="s">
        <v>2792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f t="shared" si="110"/>
        <v>44582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/>
      </c>
      <c r="BG498" s="266" t="str">
        <f t="shared" si="103"/>
        <v>8-3</v>
      </c>
    </row>
    <row r="499" spans="3:59" ht="13.8" hidden="1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2953</v>
      </c>
      <c r="K499" s="272" t="s">
        <v>2999</v>
      </c>
      <c r="L499" s="273">
        <v>44575</v>
      </c>
      <c r="M499" s="265"/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2977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2681</v>
      </c>
      <c r="AP499" s="266" t="s">
        <v>2792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f t="shared" si="110"/>
        <v>44582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/>
      </c>
      <c r="BG499" s="266" t="str">
        <f t="shared" si="103"/>
        <v>8-3</v>
      </c>
    </row>
    <row r="500" spans="3:59" ht="13.8" hidden="1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2953</v>
      </c>
      <c r="K500" s="272" t="s">
        <v>2999</v>
      </c>
      <c r="L500" s="273">
        <v>44575</v>
      </c>
      <c r="M500" s="265"/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2977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2681</v>
      </c>
      <c r="AP500" s="266" t="s">
        <v>2792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f t="shared" si="110"/>
        <v>44582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/>
      </c>
      <c r="BG500" s="266" t="str">
        <f t="shared" si="103"/>
        <v>8-3</v>
      </c>
    </row>
    <row r="501" spans="3:59" ht="13.8" hidden="1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2953</v>
      </c>
      <c r="K501" s="272" t="s">
        <v>2999</v>
      </c>
      <c r="L501" s="273">
        <v>44575</v>
      </c>
      <c r="M501" s="265"/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2977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2681</v>
      </c>
      <c r="AP501" s="266" t="s">
        <v>2792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f t="shared" si="110"/>
        <v>44582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/>
      </c>
      <c r="BG501" s="266" t="str">
        <f t="shared" si="103"/>
        <v>8-3</v>
      </c>
    </row>
    <row r="502" spans="3:59" ht="13.8" hidden="1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2953</v>
      </c>
      <c r="K502" s="272" t="s">
        <v>2999</v>
      </c>
      <c r="L502" s="273">
        <v>44575</v>
      </c>
      <c r="M502" s="265"/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2977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2681</v>
      </c>
      <c r="AP502" s="266" t="s">
        <v>2792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f t="shared" si="110"/>
        <v>44582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/>
      </c>
      <c r="BG502" s="266" t="str">
        <f t="shared" si="103"/>
        <v>8-3</v>
      </c>
    </row>
    <row r="503" spans="3:59" ht="13.8" hidden="1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2953</v>
      </c>
      <c r="K503" s="272" t="s">
        <v>2999</v>
      </c>
      <c r="L503" s="273">
        <v>44575</v>
      </c>
      <c r="M503" s="265"/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2977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2681</v>
      </c>
      <c r="AP503" s="266" t="s">
        <v>2792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f t="shared" si="110"/>
        <v>44582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/>
      </c>
      <c r="BG503" s="266" t="str">
        <f t="shared" si="103"/>
        <v>8-3</v>
      </c>
    </row>
    <row r="504" spans="3:59" ht="13.8" hidden="1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2953</v>
      </c>
      <c r="K504" s="272" t="s">
        <v>2999</v>
      </c>
      <c r="L504" s="273">
        <v>44575</v>
      </c>
      <c r="M504" s="265"/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2977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2681</v>
      </c>
      <c r="AP504" s="266" t="s">
        <v>2792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f t="shared" si="110"/>
        <v>44582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/>
      </c>
      <c r="BG504" s="266" t="str">
        <f t="shared" si="103"/>
        <v>8-3</v>
      </c>
    </row>
    <row r="505" spans="3:59" ht="13.8" hidden="1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2953</v>
      </c>
      <c r="K505" s="272" t="s">
        <v>2999</v>
      </c>
      <c r="L505" s="273">
        <v>44575</v>
      </c>
      <c r="M505" s="265"/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2977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2681</v>
      </c>
      <c r="AP505" s="266" t="s">
        <v>2792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f t="shared" si="110"/>
        <v>44582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/>
      </c>
      <c r="BG505" s="266" t="str">
        <f t="shared" si="103"/>
        <v>8-3</v>
      </c>
    </row>
    <row r="506" spans="3:59" ht="13.8" hidden="1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2953</v>
      </c>
      <c r="K506" s="272" t="s">
        <v>2999</v>
      </c>
      <c r="L506" s="273">
        <v>44575</v>
      </c>
      <c r="M506" s="265"/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2977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2681</v>
      </c>
      <c r="AP506" s="266" t="s">
        <v>2792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f t="shared" si="110"/>
        <v>44582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/>
      </c>
      <c r="BG506" s="266" t="str">
        <f t="shared" si="103"/>
        <v>8-3</v>
      </c>
    </row>
    <row r="507" spans="3:59" ht="13.8" hidden="1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2953</v>
      </c>
      <c r="K507" s="272" t="s">
        <v>2999</v>
      </c>
      <c r="L507" s="273">
        <v>44575</v>
      </c>
      <c r="M507" s="265"/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2977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2681</v>
      </c>
      <c r="AP507" s="266" t="s">
        <v>2792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f t="shared" si="110"/>
        <v>44582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/>
      </c>
      <c r="BG507" s="266" t="str">
        <f t="shared" si="103"/>
        <v>8-3</v>
      </c>
    </row>
    <row r="508" spans="3:59" ht="13.8" hidden="1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2953</v>
      </c>
      <c r="K508" s="272" t="s">
        <v>2999</v>
      </c>
      <c r="L508" s="273">
        <v>44575</v>
      </c>
      <c r="M508" s="265"/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2977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2681</v>
      </c>
      <c r="AP508" s="266" t="s">
        <v>2792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f t="shared" si="110"/>
        <v>44582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/>
      </c>
      <c r="BG508" s="266" t="str">
        <f t="shared" si="103"/>
        <v>8-3</v>
      </c>
    </row>
    <row r="509" spans="3:59" ht="13.8" hidden="1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2953</v>
      </c>
      <c r="K509" s="272" t="s">
        <v>2999</v>
      </c>
      <c r="L509" s="273">
        <v>44575</v>
      </c>
      <c r="M509" s="265"/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2977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2681</v>
      </c>
      <c r="AP509" s="266" t="s">
        <v>2792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f t="shared" si="110"/>
        <v>44582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/>
      </c>
      <c r="BG509" s="266" t="str">
        <f t="shared" si="103"/>
        <v>8-3</v>
      </c>
    </row>
    <row r="510" spans="3:59" ht="13.8" hidden="1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2953</v>
      </c>
      <c r="K510" s="272" t="s">
        <v>2999</v>
      </c>
      <c r="L510" s="273">
        <v>44575</v>
      </c>
      <c r="M510" s="265"/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2977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2681</v>
      </c>
      <c r="AP510" s="266" t="s">
        <v>2792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f t="shared" si="110"/>
        <v>44582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/>
      </c>
      <c r="BG510" s="266" t="str">
        <f t="shared" si="103"/>
        <v>8-3</v>
      </c>
    </row>
    <row r="511" spans="3:59" ht="13.8" hidden="1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2953</v>
      </c>
      <c r="K511" s="272" t="s">
        <v>2999</v>
      </c>
      <c r="L511" s="273">
        <v>44575</v>
      </c>
      <c r="M511" s="265"/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2977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2681</v>
      </c>
      <c r="AP511" s="266" t="s">
        <v>2792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f t="shared" si="110"/>
        <v>44582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/>
      </c>
      <c r="BG511" s="266" t="str">
        <f t="shared" si="103"/>
        <v>8-3</v>
      </c>
    </row>
    <row r="512" spans="3:59" ht="13.8" hidden="1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2953</v>
      </c>
      <c r="K512" s="272" t="s">
        <v>2999</v>
      </c>
      <c r="L512" s="273">
        <v>44575</v>
      </c>
      <c r="M512" s="265"/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2977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2681</v>
      </c>
      <c r="AP512" s="266" t="s">
        <v>2792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f t="shared" si="110"/>
        <v>44582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/>
      </c>
      <c r="BG512" s="266" t="str">
        <f t="shared" si="103"/>
        <v>8-3</v>
      </c>
    </row>
    <row r="513" spans="3:59" ht="13.8" hidden="1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2953</v>
      </c>
      <c r="K513" s="272" t="s">
        <v>2999</v>
      </c>
      <c r="L513" s="273">
        <v>44575</v>
      </c>
      <c r="M513" s="265"/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2977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2681</v>
      </c>
      <c r="AP513" s="266" t="s">
        <v>2792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f t="shared" si="110"/>
        <v>44582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/>
      </c>
      <c r="BG513" s="266" t="str">
        <f t="shared" si="103"/>
        <v>8-3</v>
      </c>
    </row>
    <row r="514" spans="3:59" ht="13.8" hidden="1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2953</v>
      </c>
      <c r="K514" s="272" t="s">
        <v>2999</v>
      </c>
      <c r="L514" s="273">
        <v>44575</v>
      </c>
      <c r="M514" s="265"/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2977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2681</v>
      </c>
      <c r="AP514" s="266" t="s">
        <v>2792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f t="shared" si="110"/>
        <v>44582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/>
      </c>
      <c r="BG514" s="266" t="str">
        <f t="shared" si="103"/>
        <v>8-3</v>
      </c>
    </row>
    <row r="515" spans="3:59" ht="13.8" hidden="1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2953</v>
      </c>
      <c r="K515" s="272" t="s">
        <v>2999</v>
      </c>
      <c r="L515" s="273">
        <v>44575</v>
      </c>
      <c r="M515" s="265"/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2977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2681</v>
      </c>
      <c r="AP515" s="266" t="s">
        <v>2792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f t="shared" si="110"/>
        <v>44582</v>
      </c>
      <c r="BA515" s="515" t="s">
        <v>2453</v>
      </c>
      <c r="BB515" s="266" t="s">
        <v>2453</v>
      </c>
      <c r="BC515" s="596"/>
      <c r="BD515" s="266" t="str">
        <f t="shared" ref="BD515:BD561" si="111">IF(AND(COUNTIF(AX515,"&gt;&lt;0")=1,COUNTA(M515)=1),LEFT(D515,3),"")</f>
        <v/>
      </c>
      <c r="BE515" s="266" t="str">
        <f t="shared" ref="BE515:BE561" si="112">IF(AND(COUNTIF(AX515,"&gt;&lt;")=1,COUNTA(M515)=0),LEFT(D515,3),"")</f>
        <v/>
      </c>
      <c r="BF515" s="266" t="str">
        <f t="shared" ref="BF515:BF561" si="113">IF(AND(COUNTIF(AX515,"&gt;&lt;0")=0,COUNTA(M515)=1),LEFT(D515,3),"")</f>
        <v/>
      </c>
      <c r="BG515" s="266" t="str">
        <f t="shared" ref="BG515:BG561" si="114">IF(AND(COUNTIF(AX515,"&gt;&lt;0")=0,COUNTA(M515)=0),LEFT(D515,3),"")</f>
        <v>8-3</v>
      </c>
    </row>
    <row r="516" spans="3:59" ht="13.8" hidden="1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2953</v>
      </c>
      <c r="K516" s="272" t="s">
        <v>2999</v>
      </c>
      <c r="L516" s="273">
        <v>44575</v>
      </c>
      <c r="M516" s="265"/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2977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2681</v>
      </c>
      <c r="AP516" s="266" t="s">
        <v>2792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f t="shared" si="110"/>
        <v>44582</v>
      </c>
      <c r="BA516" s="515" t="s">
        <v>2453</v>
      </c>
      <c r="BB516" s="266" t="s">
        <v>2453</v>
      </c>
      <c r="BC516" s="596"/>
      <c r="BD516" s="266" t="str">
        <f t="shared" si="111"/>
        <v/>
      </c>
      <c r="BE516" s="266" t="str">
        <f t="shared" si="112"/>
        <v/>
      </c>
      <c r="BF516" s="266" t="str">
        <f t="shared" si="113"/>
        <v/>
      </c>
      <c r="BG516" s="266" t="str">
        <f t="shared" si="114"/>
        <v>8-3</v>
      </c>
    </row>
    <row r="517" spans="3:59" ht="13.8" hidden="1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2953</v>
      </c>
      <c r="K517" s="272" t="s">
        <v>2999</v>
      </c>
      <c r="L517" s="273">
        <v>44575</v>
      </c>
      <c r="M517" s="265"/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2977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2681</v>
      </c>
      <c r="AP517" s="266" t="s">
        <v>2792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f t="shared" si="110"/>
        <v>44582</v>
      </c>
      <c r="BA517" s="515" t="s">
        <v>2453</v>
      </c>
      <c r="BB517" s="266" t="s">
        <v>2453</v>
      </c>
      <c r="BC517" s="596"/>
      <c r="BD517" s="266" t="str">
        <f t="shared" si="111"/>
        <v/>
      </c>
      <c r="BE517" s="266" t="str">
        <f t="shared" si="112"/>
        <v/>
      </c>
      <c r="BF517" s="266" t="str">
        <f t="shared" si="113"/>
        <v/>
      </c>
      <c r="BG517" s="266" t="str">
        <f t="shared" si="114"/>
        <v>8-3</v>
      </c>
    </row>
    <row r="518" spans="3:59" ht="13.8" hidden="1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2953</v>
      </c>
      <c r="K518" s="272" t="s">
        <v>2999</v>
      </c>
      <c r="L518" s="273">
        <v>44575</v>
      </c>
      <c r="M518" s="265"/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2977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2681</v>
      </c>
      <c r="AP518" s="266" t="s">
        <v>2792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f t="shared" si="110"/>
        <v>44582</v>
      </c>
      <c r="BA518" s="515" t="s">
        <v>2453</v>
      </c>
      <c r="BB518" s="266" t="s">
        <v>2453</v>
      </c>
      <c r="BC518" s="596"/>
      <c r="BD518" s="266" t="str">
        <f t="shared" si="111"/>
        <v/>
      </c>
      <c r="BE518" s="266" t="str">
        <f t="shared" si="112"/>
        <v/>
      </c>
      <c r="BF518" s="266" t="str">
        <f t="shared" si="113"/>
        <v/>
      </c>
      <c r="BG518" s="266" t="str">
        <f t="shared" si="114"/>
        <v>8-3</v>
      </c>
    </row>
    <row r="519" spans="3:59" ht="13.8" hidden="1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2953</v>
      </c>
      <c r="K519" s="272" t="s">
        <v>2999</v>
      </c>
      <c r="L519" s="273">
        <v>44575</v>
      </c>
      <c r="M519" s="265"/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2977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2681</v>
      </c>
      <c r="AP519" s="266" t="s">
        <v>2792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f t="shared" si="110"/>
        <v>44582</v>
      </c>
      <c r="BA519" s="515" t="s">
        <v>2453</v>
      </c>
      <c r="BB519" s="266" t="s">
        <v>2453</v>
      </c>
      <c r="BC519" s="596"/>
      <c r="BD519" s="266" t="str">
        <f t="shared" si="111"/>
        <v/>
      </c>
      <c r="BE519" s="266" t="str">
        <f t="shared" si="112"/>
        <v/>
      </c>
      <c r="BF519" s="266" t="str">
        <f t="shared" si="113"/>
        <v/>
      </c>
      <c r="BG519" s="266" t="str">
        <f t="shared" si="114"/>
        <v>8-3</v>
      </c>
    </row>
    <row r="520" spans="3:59" ht="13.8" hidden="1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2953</v>
      </c>
      <c r="K520" s="272" t="s">
        <v>2999</v>
      </c>
      <c r="L520" s="273">
        <v>44575</v>
      </c>
      <c r="M520" s="265"/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2977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2681</v>
      </c>
      <c r="AP520" s="266" t="s">
        <v>2792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f t="shared" si="110"/>
        <v>44582</v>
      </c>
      <c r="BA520" s="515" t="s">
        <v>2453</v>
      </c>
      <c r="BB520" s="266" t="s">
        <v>2453</v>
      </c>
      <c r="BC520" s="596"/>
      <c r="BD520" s="266" t="str">
        <f t="shared" si="111"/>
        <v/>
      </c>
      <c r="BE520" s="266" t="str">
        <f t="shared" si="112"/>
        <v/>
      </c>
      <c r="BF520" s="266" t="str">
        <f t="shared" si="113"/>
        <v/>
      </c>
      <c r="BG520" s="266" t="str">
        <f t="shared" si="114"/>
        <v>8-3</v>
      </c>
    </row>
    <row r="521" spans="3:59" ht="13.8" hidden="1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2953</v>
      </c>
      <c r="K521" s="272" t="s">
        <v>2999</v>
      </c>
      <c r="L521" s="273">
        <v>44575</v>
      </c>
      <c r="M521" s="265"/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2977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2681</v>
      </c>
      <c r="AP521" s="266" t="s">
        <v>2792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f t="shared" si="110"/>
        <v>44582</v>
      </c>
      <c r="BA521" s="515" t="s">
        <v>2453</v>
      </c>
      <c r="BB521" s="266" t="s">
        <v>2453</v>
      </c>
      <c r="BC521" s="596"/>
      <c r="BD521" s="266" t="str">
        <f t="shared" si="111"/>
        <v/>
      </c>
      <c r="BE521" s="266" t="str">
        <f t="shared" si="112"/>
        <v/>
      </c>
      <c r="BF521" s="266" t="str">
        <f t="shared" si="113"/>
        <v/>
      </c>
      <c r="BG521" s="266" t="str">
        <f t="shared" si="114"/>
        <v>8-3</v>
      </c>
    </row>
    <row r="522" spans="3:59" ht="13.8" hidden="1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2953</v>
      </c>
      <c r="K522" s="272" t="s">
        <v>2999</v>
      </c>
      <c r="L522" s="273">
        <v>44575</v>
      </c>
      <c r="M522" s="265"/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2977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2681</v>
      </c>
      <c r="AP522" s="266" t="s">
        <v>2792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f t="shared" si="110"/>
        <v>44582</v>
      </c>
      <c r="BA522" s="515" t="s">
        <v>2453</v>
      </c>
      <c r="BB522" s="266" t="s">
        <v>2453</v>
      </c>
      <c r="BC522" s="596"/>
      <c r="BD522" s="266" t="str">
        <f t="shared" si="111"/>
        <v/>
      </c>
      <c r="BE522" s="266" t="str">
        <f t="shared" si="112"/>
        <v/>
      </c>
      <c r="BF522" s="266" t="str">
        <f t="shared" si="113"/>
        <v/>
      </c>
      <c r="BG522" s="266" t="str">
        <f t="shared" si="114"/>
        <v>8-3</v>
      </c>
    </row>
    <row r="523" spans="3:59" ht="13.8" hidden="1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2953</v>
      </c>
      <c r="K523" s="272" t="s">
        <v>2999</v>
      </c>
      <c r="L523" s="273">
        <v>44575</v>
      </c>
      <c r="M523" s="265"/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2977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2681</v>
      </c>
      <c r="AP523" s="266" t="s">
        <v>2792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f t="shared" si="110"/>
        <v>44582</v>
      </c>
      <c r="BA523" s="515" t="s">
        <v>2453</v>
      </c>
      <c r="BB523" s="266" t="s">
        <v>2453</v>
      </c>
      <c r="BC523" s="596"/>
      <c r="BD523" s="266" t="str">
        <f t="shared" si="111"/>
        <v/>
      </c>
      <c r="BE523" s="266" t="str">
        <f t="shared" si="112"/>
        <v/>
      </c>
      <c r="BF523" s="266" t="str">
        <f t="shared" si="113"/>
        <v/>
      </c>
      <c r="BG523" s="266" t="str">
        <f t="shared" si="114"/>
        <v>8-3</v>
      </c>
    </row>
    <row r="524" spans="3:59" ht="13.8" hidden="1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2953</v>
      </c>
      <c r="K524" s="272" t="s">
        <v>2999</v>
      </c>
      <c r="L524" s="273">
        <v>44575</v>
      </c>
      <c r="M524" s="265"/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2977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2681</v>
      </c>
      <c r="AP524" s="266" t="s">
        <v>2792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f t="shared" si="110"/>
        <v>44582</v>
      </c>
      <c r="BA524" s="515" t="s">
        <v>2453</v>
      </c>
      <c r="BB524" s="266" t="s">
        <v>2453</v>
      </c>
      <c r="BC524" s="596"/>
      <c r="BD524" s="266" t="str">
        <f t="shared" si="111"/>
        <v/>
      </c>
      <c r="BE524" s="266" t="str">
        <f t="shared" si="112"/>
        <v/>
      </c>
      <c r="BF524" s="266" t="str">
        <f t="shared" si="113"/>
        <v/>
      </c>
      <c r="BG524" s="266" t="str">
        <f t="shared" si="114"/>
        <v>8-3</v>
      </c>
    </row>
    <row r="525" spans="3:59" ht="13.8" hidden="1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2953</v>
      </c>
      <c r="K525" s="272" t="s">
        <v>2999</v>
      </c>
      <c r="L525" s="273">
        <v>44575</v>
      </c>
      <c r="M525" s="265"/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2977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2681</v>
      </c>
      <c r="AP525" s="266" t="s">
        <v>2792</v>
      </c>
      <c r="AR525" s="484" t="str">
        <f t="shared" ref="AR525:AR561" si="115">IF(COUNTA(AF525)=1,LEFT(D525,3),"")</f>
        <v>8-3</v>
      </c>
      <c r="AS525" s="486" t="str">
        <f t="shared" ref="AS525:AS561" si="116">IF(AND(COUNTA(O525)=1,COUNTA(P525)=1,COUNTA(AB525)=1,COUNTA(AE525)=1,COUNTA(AF525)=0),LEFT(D525,3),"")</f>
        <v/>
      </c>
      <c r="AT525" s="488" t="str">
        <f t="shared" ref="AT525:AT561" si="117">IF(AND(COUNTA(O525)=1,COUNTA(P525)=1,COUNTA(AB525)=1,COUNTA(AE525)=0,COUNTA(AF525)=0),LEFT(D525,3),"")</f>
        <v/>
      </c>
      <c r="AU525" s="490" t="str">
        <f t="shared" ref="AU525:AU561" si="118">IF(AND(COUNTA(P525)=0,COUNTA(AB525)=1),LEFT(D525,3),"")</f>
        <v/>
      </c>
      <c r="AV525" s="492" t="str">
        <f t="shared" ref="AV525:AV561" si="119">IF(AND(COUNTA(P525)=1,COUNTA(AB525)=0),LEFT(D525,3),"")</f>
        <v/>
      </c>
      <c r="AW525" s="494" t="str">
        <f t="shared" ref="AW525:AW561" si="120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f t="shared" si="110"/>
        <v>44582</v>
      </c>
      <c r="BA525" s="515" t="s">
        <v>2453</v>
      </c>
      <c r="BB525" s="266" t="s">
        <v>2453</v>
      </c>
      <c r="BC525" s="596"/>
      <c r="BD525" s="266" t="str">
        <f t="shared" si="111"/>
        <v/>
      </c>
      <c r="BE525" s="266" t="str">
        <f t="shared" si="112"/>
        <v/>
      </c>
      <c r="BF525" s="266" t="str">
        <f t="shared" si="113"/>
        <v/>
      </c>
      <c r="BG525" s="266" t="str">
        <f t="shared" si="114"/>
        <v>8-3</v>
      </c>
    </row>
    <row r="526" spans="3:59" ht="13.8" hidden="1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2953</v>
      </c>
      <c r="K526" s="272" t="s">
        <v>2999</v>
      </c>
      <c r="L526" s="273">
        <v>44575</v>
      </c>
      <c r="M526" s="265"/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2977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2681</v>
      </c>
      <c r="AP526" s="266" t="s">
        <v>2792</v>
      </c>
      <c r="AR526" s="484" t="str">
        <f t="shared" si="115"/>
        <v>8-3</v>
      </c>
      <c r="AS526" s="486" t="str">
        <f t="shared" si="116"/>
        <v/>
      </c>
      <c r="AT526" s="488" t="str">
        <f t="shared" si="117"/>
        <v/>
      </c>
      <c r="AU526" s="490" t="str">
        <f t="shared" si="118"/>
        <v/>
      </c>
      <c r="AV526" s="492" t="str">
        <f t="shared" si="119"/>
        <v/>
      </c>
      <c r="AW526" s="494" t="str">
        <f t="shared" si="120"/>
        <v/>
      </c>
      <c r="AX526" s="515" t="str">
        <f>IFERROR(VLOOKUP(功能_33[[#This Row],[功能代號]],SIT_FT_2021tmp!D:D,1,FALSE),"")</f>
        <v/>
      </c>
      <c r="AY526" s="589">
        <f t="shared" si="110"/>
        <v>44582</v>
      </c>
      <c r="BA526" s="515" t="s">
        <v>2453</v>
      </c>
      <c r="BB526" s="266" t="s">
        <v>2453</v>
      </c>
      <c r="BC526" s="596"/>
      <c r="BD526" s="266" t="str">
        <f t="shared" si="111"/>
        <v/>
      </c>
      <c r="BE526" s="266" t="str">
        <f t="shared" si="112"/>
        <v/>
      </c>
      <c r="BF526" s="266" t="str">
        <f t="shared" si="113"/>
        <v/>
      </c>
      <c r="BG526" s="266" t="str">
        <f t="shared" si="114"/>
        <v>8-3</v>
      </c>
    </row>
    <row r="527" spans="3:59" ht="13.8" hidden="1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2953</v>
      </c>
      <c r="K527" s="272" t="s">
        <v>2999</v>
      </c>
      <c r="L527" s="273">
        <v>44575</v>
      </c>
      <c r="M527" s="265"/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2977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2681</v>
      </c>
      <c r="AP527" s="266" t="s">
        <v>2792</v>
      </c>
      <c r="AR527" s="484" t="str">
        <f t="shared" si="115"/>
        <v>8-3</v>
      </c>
      <c r="AS527" s="486" t="str">
        <f t="shared" si="116"/>
        <v/>
      </c>
      <c r="AT527" s="488" t="str">
        <f t="shared" si="117"/>
        <v/>
      </c>
      <c r="AU527" s="490" t="str">
        <f t="shared" si="118"/>
        <v/>
      </c>
      <c r="AV527" s="492" t="str">
        <f t="shared" si="119"/>
        <v/>
      </c>
      <c r="AW527" s="494" t="str">
        <f t="shared" si="120"/>
        <v/>
      </c>
      <c r="AX527" s="515" t="str">
        <f>IFERROR(VLOOKUP(功能_33[[#This Row],[功能代號]],SIT_FT_2021tmp!D:D,1,FALSE),"")</f>
        <v/>
      </c>
      <c r="AY527" s="589">
        <f t="shared" si="110"/>
        <v>44582</v>
      </c>
      <c r="BA527" s="515" t="s">
        <v>2453</v>
      </c>
      <c r="BB527" s="266" t="s">
        <v>2453</v>
      </c>
      <c r="BC527" s="596"/>
      <c r="BD527" s="266" t="str">
        <f t="shared" si="111"/>
        <v/>
      </c>
      <c r="BE527" s="266" t="str">
        <f t="shared" si="112"/>
        <v/>
      </c>
      <c r="BF527" s="266" t="str">
        <f t="shared" si="113"/>
        <v/>
      </c>
      <c r="BG527" s="266" t="str">
        <f t="shared" si="114"/>
        <v>8-3</v>
      </c>
    </row>
    <row r="528" spans="3:59" ht="13.8" hidden="1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2953</v>
      </c>
      <c r="K528" s="272" t="s">
        <v>2999</v>
      </c>
      <c r="L528" s="273">
        <v>44575</v>
      </c>
      <c r="M528" s="265"/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2977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2681</v>
      </c>
      <c r="AP528" s="266" t="s">
        <v>2792</v>
      </c>
      <c r="AR528" s="484" t="str">
        <f t="shared" si="115"/>
        <v>8-3</v>
      </c>
      <c r="AS528" s="486" t="str">
        <f t="shared" si="116"/>
        <v/>
      </c>
      <c r="AT528" s="488" t="str">
        <f t="shared" si="117"/>
        <v/>
      </c>
      <c r="AU528" s="490" t="str">
        <f t="shared" si="118"/>
        <v/>
      </c>
      <c r="AV528" s="492" t="str">
        <f t="shared" si="119"/>
        <v/>
      </c>
      <c r="AW528" s="494" t="str">
        <f t="shared" si="120"/>
        <v/>
      </c>
      <c r="AX528" s="515" t="str">
        <f>IFERROR(VLOOKUP(功能_33[[#This Row],[功能代號]],SIT_FT_2021tmp!D:D,1,FALSE),"")</f>
        <v/>
      </c>
      <c r="AY528" s="589">
        <f t="shared" si="110"/>
        <v>44582</v>
      </c>
      <c r="BA528" s="515" t="s">
        <v>2453</v>
      </c>
      <c r="BB528" s="266" t="s">
        <v>2453</v>
      </c>
      <c r="BC528" s="596"/>
      <c r="BD528" s="266" t="str">
        <f t="shared" si="111"/>
        <v/>
      </c>
      <c r="BE528" s="266" t="str">
        <f t="shared" si="112"/>
        <v/>
      </c>
      <c r="BF528" s="266" t="str">
        <f t="shared" si="113"/>
        <v/>
      </c>
      <c r="BG528" s="266" t="str">
        <f t="shared" si="114"/>
        <v>8-3</v>
      </c>
    </row>
    <row r="529" spans="3:59" ht="13.8" hidden="1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2953</v>
      </c>
      <c r="K529" s="272" t="s">
        <v>2999</v>
      </c>
      <c r="L529" s="273">
        <v>44575</v>
      </c>
      <c r="M529" s="265"/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2977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2681</v>
      </c>
      <c r="AP529" s="266" t="s">
        <v>2792</v>
      </c>
      <c r="AR529" s="484" t="str">
        <f t="shared" si="115"/>
        <v>8-3</v>
      </c>
      <c r="AS529" s="486" t="str">
        <f t="shared" si="116"/>
        <v/>
      </c>
      <c r="AT529" s="488" t="str">
        <f t="shared" si="117"/>
        <v/>
      </c>
      <c r="AU529" s="490" t="str">
        <f t="shared" si="118"/>
        <v/>
      </c>
      <c r="AV529" s="492" t="str">
        <f t="shared" si="119"/>
        <v/>
      </c>
      <c r="AW529" s="494" t="str">
        <f t="shared" si="120"/>
        <v/>
      </c>
      <c r="AX529" s="515" t="str">
        <f>IFERROR(VLOOKUP(功能_33[[#This Row],[功能代號]],SIT_FT_2021tmp!D:D,1,FALSE),"")</f>
        <v/>
      </c>
      <c r="AY529" s="589">
        <f t="shared" si="110"/>
        <v>44582</v>
      </c>
      <c r="BA529" s="515" t="s">
        <v>2453</v>
      </c>
      <c r="BB529" s="266" t="s">
        <v>2453</v>
      </c>
      <c r="BC529" s="596"/>
      <c r="BD529" s="266" t="str">
        <f t="shared" si="111"/>
        <v/>
      </c>
      <c r="BE529" s="266" t="str">
        <f t="shared" si="112"/>
        <v/>
      </c>
      <c r="BF529" s="266" t="str">
        <f t="shared" si="113"/>
        <v/>
      </c>
      <c r="BG529" s="266" t="str">
        <f t="shared" si="114"/>
        <v>8-3</v>
      </c>
    </row>
    <row r="530" spans="3:59" ht="13.8" hidden="1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2953</v>
      </c>
      <c r="K530" s="272" t="s">
        <v>2999</v>
      </c>
      <c r="L530" s="273">
        <v>44575</v>
      </c>
      <c r="M530" s="265"/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2977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2681</v>
      </c>
      <c r="AP530" s="266" t="s">
        <v>2792</v>
      </c>
      <c r="AR530" s="484" t="str">
        <f t="shared" si="115"/>
        <v>8-3</v>
      </c>
      <c r="AS530" s="486" t="str">
        <f t="shared" si="116"/>
        <v/>
      </c>
      <c r="AT530" s="488" t="str">
        <f t="shared" si="117"/>
        <v/>
      </c>
      <c r="AU530" s="490" t="str">
        <f t="shared" si="118"/>
        <v/>
      </c>
      <c r="AV530" s="492" t="str">
        <f t="shared" si="119"/>
        <v/>
      </c>
      <c r="AW530" s="494" t="str">
        <f t="shared" si="120"/>
        <v/>
      </c>
      <c r="AX530" s="515" t="str">
        <f>IFERROR(VLOOKUP(功能_33[[#This Row],[功能代號]],SIT_FT_2021tmp!D:D,1,FALSE),"")</f>
        <v/>
      </c>
      <c r="AY530" s="589">
        <f t="shared" si="110"/>
        <v>44582</v>
      </c>
      <c r="BA530" s="515" t="s">
        <v>2453</v>
      </c>
      <c r="BB530" s="266" t="s">
        <v>2453</v>
      </c>
      <c r="BC530" s="596"/>
      <c r="BD530" s="266" t="str">
        <f t="shared" si="111"/>
        <v/>
      </c>
      <c r="BE530" s="266" t="str">
        <f t="shared" si="112"/>
        <v/>
      </c>
      <c r="BF530" s="266" t="str">
        <f t="shared" si="113"/>
        <v/>
      </c>
      <c r="BG530" s="266" t="str">
        <f t="shared" si="114"/>
        <v>8-3</v>
      </c>
    </row>
    <row r="531" spans="3:59" ht="13.8" hidden="1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2953</v>
      </c>
      <c r="K531" s="272" t="s">
        <v>2999</v>
      </c>
      <c r="L531" s="273">
        <v>44575</v>
      </c>
      <c r="M531" s="265"/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2977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2681</v>
      </c>
      <c r="AP531" s="266" t="s">
        <v>2792</v>
      </c>
      <c r="AR531" s="484" t="str">
        <f t="shared" si="115"/>
        <v>8-3</v>
      </c>
      <c r="AS531" s="486" t="str">
        <f t="shared" si="116"/>
        <v/>
      </c>
      <c r="AT531" s="488" t="str">
        <f t="shared" si="117"/>
        <v/>
      </c>
      <c r="AU531" s="490" t="str">
        <f t="shared" si="118"/>
        <v/>
      </c>
      <c r="AV531" s="492" t="str">
        <f t="shared" si="119"/>
        <v/>
      </c>
      <c r="AW531" s="494" t="str">
        <f t="shared" si="120"/>
        <v/>
      </c>
      <c r="AX531" s="515" t="str">
        <f>IFERROR(VLOOKUP(功能_33[[#This Row],[功能代號]],SIT_FT_2021tmp!D:D,1,FALSE),"")</f>
        <v/>
      </c>
      <c r="AY531" s="589">
        <f t="shared" si="110"/>
        <v>44582</v>
      </c>
      <c r="BA531" s="515" t="s">
        <v>2453</v>
      </c>
      <c r="BB531" s="266" t="s">
        <v>2453</v>
      </c>
      <c r="BC531" s="596"/>
      <c r="BD531" s="266" t="str">
        <f t="shared" si="111"/>
        <v/>
      </c>
      <c r="BE531" s="266" t="str">
        <f t="shared" si="112"/>
        <v/>
      </c>
      <c r="BF531" s="266" t="str">
        <f t="shared" si="113"/>
        <v/>
      </c>
      <c r="BG531" s="266" t="str">
        <f t="shared" si="114"/>
        <v>8-3</v>
      </c>
    </row>
    <row r="532" spans="3:59" ht="13.8" hidden="1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2953</v>
      </c>
      <c r="K532" s="272" t="s">
        <v>2999</v>
      </c>
      <c r="L532" s="273">
        <v>44575</v>
      </c>
      <c r="M532" s="265"/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2977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2681</v>
      </c>
      <c r="AP532" s="266" t="s">
        <v>2792</v>
      </c>
      <c r="AR532" s="484" t="str">
        <f t="shared" si="115"/>
        <v>8-3</v>
      </c>
      <c r="AS532" s="486" t="str">
        <f t="shared" si="116"/>
        <v/>
      </c>
      <c r="AT532" s="488" t="str">
        <f t="shared" si="117"/>
        <v/>
      </c>
      <c r="AU532" s="490" t="str">
        <f t="shared" si="118"/>
        <v/>
      </c>
      <c r="AV532" s="492" t="str">
        <f t="shared" si="119"/>
        <v/>
      </c>
      <c r="AW532" s="494" t="str">
        <f t="shared" si="120"/>
        <v/>
      </c>
      <c r="AX532" s="515" t="str">
        <f>IFERROR(VLOOKUP(功能_33[[#This Row],[功能代號]],SIT_FT_2021tmp!D:D,1,FALSE),"")</f>
        <v/>
      </c>
      <c r="AY532" s="589">
        <f t="shared" si="110"/>
        <v>44582</v>
      </c>
      <c r="BA532" s="515" t="s">
        <v>2453</v>
      </c>
      <c r="BB532" s="266" t="s">
        <v>2453</v>
      </c>
      <c r="BC532" s="596"/>
      <c r="BD532" s="266" t="str">
        <f t="shared" si="111"/>
        <v/>
      </c>
      <c r="BE532" s="266" t="str">
        <f t="shared" si="112"/>
        <v/>
      </c>
      <c r="BF532" s="266" t="str">
        <f t="shared" si="113"/>
        <v/>
      </c>
      <c r="BG532" s="266" t="str">
        <f t="shared" si="114"/>
        <v>8-3</v>
      </c>
    </row>
    <row r="533" spans="3:59" ht="13.8" hidden="1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2953</v>
      </c>
      <c r="K533" s="272" t="s">
        <v>2999</v>
      </c>
      <c r="L533" s="273">
        <v>44575</v>
      </c>
      <c r="M533" s="265"/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2977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2681</v>
      </c>
      <c r="AP533" s="266" t="s">
        <v>2792</v>
      </c>
      <c r="AR533" s="484" t="str">
        <f t="shared" si="115"/>
        <v>8-3</v>
      </c>
      <c r="AS533" s="486" t="str">
        <f t="shared" si="116"/>
        <v/>
      </c>
      <c r="AT533" s="488" t="str">
        <f t="shared" si="117"/>
        <v/>
      </c>
      <c r="AU533" s="490" t="str">
        <f t="shared" si="118"/>
        <v/>
      </c>
      <c r="AV533" s="492" t="str">
        <f t="shared" si="119"/>
        <v/>
      </c>
      <c r="AW533" s="494" t="str">
        <f t="shared" si="120"/>
        <v/>
      </c>
      <c r="AX533" s="515" t="str">
        <f>IFERROR(VLOOKUP(功能_33[[#This Row],[功能代號]],SIT_FT_2021tmp!D:D,1,FALSE),"")</f>
        <v/>
      </c>
      <c r="AY533" s="589">
        <f t="shared" si="110"/>
        <v>44582</v>
      </c>
      <c r="BA533" s="515" t="s">
        <v>2453</v>
      </c>
      <c r="BB533" s="266" t="s">
        <v>2453</v>
      </c>
      <c r="BC533" s="596"/>
      <c r="BD533" s="266" t="str">
        <f t="shared" si="111"/>
        <v/>
      </c>
      <c r="BE533" s="266" t="str">
        <f t="shared" si="112"/>
        <v/>
      </c>
      <c r="BF533" s="266" t="str">
        <f t="shared" si="113"/>
        <v/>
      </c>
      <c r="BG533" s="266" t="str">
        <f t="shared" si="114"/>
        <v>8-3</v>
      </c>
    </row>
    <row r="534" spans="3:59" ht="13.8" hidden="1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2771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tr">
        <f>VLOOKUP(功能_33[[#This Row],[功能代號]],[4]外部輸出入介面!$C:$F,4,FALSE)</f>
        <v>林清河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2681</v>
      </c>
      <c r="AP534" s="266" t="s">
        <v>2765</v>
      </c>
      <c r="AR534" s="484" t="str">
        <f t="shared" si="115"/>
        <v>8-5</v>
      </c>
      <c r="AS534" s="486" t="str">
        <f t="shared" si="116"/>
        <v/>
      </c>
      <c r="AT534" s="488" t="str">
        <f t="shared" si="117"/>
        <v/>
      </c>
      <c r="AU534" s="490" t="str">
        <f t="shared" si="118"/>
        <v/>
      </c>
      <c r="AV534" s="492" t="str">
        <f t="shared" si="119"/>
        <v/>
      </c>
      <c r="AW534" s="494" t="str">
        <f t="shared" si="120"/>
        <v/>
      </c>
      <c r="AX534" s="515" t="str">
        <f>IFERROR(VLOOKUP(功能_33[[#This Row],[功能代號]],SIT_FT_2021tmp!D:D,1,FALSE),"")</f>
        <v/>
      </c>
      <c r="AY534" s="589">
        <f t="shared" si="110"/>
        <v>44582</v>
      </c>
      <c r="BA534" s="515" t="s">
        <v>2453</v>
      </c>
      <c r="BB534" s="266" t="s">
        <v>2453</v>
      </c>
      <c r="BC534" s="596"/>
      <c r="BD534" s="266" t="str">
        <f t="shared" si="111"/>
        <v/>
      </c>
      <c r="BE534" s="266" t="str">
        <f t="shared" si="112"/>
        <v/>
      </c>
      <c r="BF534" s="266" t="str">
        <f t="shared" si="113"/>
        <v>8-5</v>
      </c>
      <c r="BG534" s="266" t="str">
        <f t="shared" si="114"/>
        <v/>
      </c>
    </row>
    <row r="535" spans="3:59" ht="13.8" hidden="1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2771</v>
      </c>
      <c r="K535" s="272"/>
      <c r="L535" s="273">
        <v>44575</v>
      </c>
      <c r="M535" s="265"/>
      <c r="N535" s="273">
        <v>44524</v>
      </c>
      <c r="O535" s="273">
        <v>44525</v>
      </c>
      <c r="P535" s="273">
        <v>44533</v>
      </c>
      <c r="Q535" s="265" t="str">
        <f>VLOOKUP(功能_33[[#This Row],[功能代號]],[4]外部輸出入介面!$C:$F,4,FALSE)</f>
        <v>林清河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2681</v>
      </c>
      <c r="AP535" s="266" t="s">
        <v>2765</v>
      </c>
      <c r="AR535" s="484" t="str">
        <f t="shared" si="115"/>
        <v>8-5</v>
      </c>
      <c r="AS535" s="486" t="str">
        <f t="shared" si="116"/>
        <v/>
      </c>
      <c r="AT535" s="488" t="str">
        <f t="shared" si="117"/>
        <v/>
      </c>
      <c r="AU535" s="490" t="str">
        <f t="shared" si="118"/>
        <v/>
      </c>
      <c r="AV535" s="492" t="str">
        <f t="shared" si="119"/>
        <v/>
      </c>
      <c r="AW535" s="494" t="str">
        <f t="shared" si="120"/>
        <v/>
      </c>
      <c r="AX535" s="515" t="str">
        <f>IFERROR(VLOOKUP(功能_33[[#This Row],[功能代號]],SIT_FT_2021tmp!D:D,1,FALSE),"")</f>
        <v/>
      </c>
      <c r="AY535" s="589">
        <f t="shared" si="110"/>
        <v>44582</v>
      </c>
      <c r="BA535" s="515" t="s">
        <v>2453</v>
      </c>
      <c r="BB535" s="266" t="s">
        <v>2453</v>
      </c>
      <c r="BC535" s="596"/>
      <c r="BD535" s="266" t="str">
        <f t="shared" si="111"/>
        <v/>
      </c>
      <c r="BE535" s="266" t="str">
        <f t="shared" si="112"/>
        <v/>
      </c>
      <c r="BF535" s="266" t="str">
        <f t="shared" si="113"/>
        <v/>
      </c>
      <c r="BG535" s="266" t="str">
        <f t="shared" si="114"/>
        <v>8-5</v>
      </c>
    </row>
    <row r="536" spans="3:59" ht="13.8" hidden="1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2954</v>
      </c>
      <c r="K536" s="272" t="s">
        <v>2999</v>
      </c>
      <c r="L536" s="273">
        <v>44575</v>
      </c>
      <c r="M536" s="265"/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2971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2681</v>
      </c>
      <c r="AP536" s="266" t="s">
        <v>2766</v>
      </c>
      <c r="AR536" s="484" t="str">
        <f t="shared" si="115"/>
        <v>8-5</v>
      </c>
      <c r="AS536" s="486" t="str">
        <f t="shared" si="116"/>
        <v/>
      </c>
      <c r="AT536" s="488" t="str">
        <f t="shared" si="117"/>
        <v/>
      </c>
      <c r="AU536" s="490" t="str">
        <f t="shared" si="118"/>
        <v/>
      </c>
      <c r="AV536" s="492" t="str">
        <f t="shared" si="119"/>
        <v/>
      </c>
      <c r="AW536" s="494" t="str">
        <f t="shared" si="120"/>
        <v/>
      </c>
      <c r="AX536" s="515" t="str">
        <f>IFERROR(VLOOKUP(功能_33[[#This Row],[功能代號]],SIT_FT_2021tmp!D:D,1,FALSE),"")</f>
        <v/>
      </c>
      <c r="AY536" s="589">
        <f t="shared" si="110"/>
        <v>44582</v>
      </c>
      <c r="BA536" s="515" t="s">
        <v>2453</v>
      </c>
      <c r="BB536" s="266" t="s">
        <v>2453</v>
      </c>
      <c r="BC536" s="596"/>
      <c r="BD536" s="266" t="str">
        <f t="shared" si="111"/>
        <v/>
      </c>
      <c r="BE536" s="266" t="str">
        <f t="shared" si="112"/>
        <v/>
      </c>
      <c r="BF536" s="266" t="str">
        <f t="shared" si="113"/>
        <v/>
      </c>
      <c r="BG536" s="266" t="str">
        <f t="shared" si="114"/>
        <v>8-5</v>
      </c>
    </row>
    <row r="537" spans="3:59" ht="31.2" hidden="1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3105</v>
      </c>
      <c r="K537" s="212" t="s">
        <v>3102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tr">
        <f>VLOOKUP(功能_33[[#This Row],[功能代號]],[4]外部輸出入介面!$C:$F,4,FALSE)</f>
        <v>林清河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3117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2776</v>
      </c>
      <c r="AP537" s="535" t="s">
        <v>2772</v>
      </c>
      <c r="AR537" s="484" t="str">
        <f t="shared" si="115"/>
        <v>8-4</v>
      </c>
      <c r="AS537" s="486" t="str">
        <f t="shared" si="116"/>
        <v/>
      </c>
      <c r="AT537" s="488" t="str">
        <f t="shared" si="117"/>
        <v/>
      </c>
      <c r="AU537" s="490" t="str">
        <f t="shared" si="118"/>
        <v/>
      </c>
      <c r="AV537" s="492" t="str">
        <f t="shared" si="119"/>
        <v/>
      </c>
      <c r="AW537" s="494" t="str">
        <f t="shared" si="120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1"/>
        <v/>
      </c>
      <c r="BE537" s="266" t="str">
        <f t="shared" si="112"/>
        <v/>
      </c>
      <c r="BF537" s="266" t="str">
        <f t="shared" si="113"/>
        <v>8-4</v>
      </c>
      <c r="BG537" s="266" t="str">
        <f t="shared" si="114"/>
        <v/>
      </c>
    </row>
    <row r="538" spans="3:59" ht="102.45" hidden="1" customHeight="1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3105</v>
      </c>
      <c r="K538" s="212" t="s">
        <v>3102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tr">
        <f>VLOOKUP(功能_33[[#This Row],[功能代號]],[4]外部輸出入介面!$C:$F,4,FALSE)</f>
        <v>林清河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3117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2775</v>
      </c>
      <c r="AP538" s="535" t="s">
        <v>2773</v>
      </c>
      <c r="AR538" s="484" t="str">
        <f t="shared" si="115"/>
        <v>8-4</v>
      </c>
      <c r="AS538" s="486" t="str">
        <f t="shared" si="116"/>
        <v/>
      </c>
      <c r="AT538" s="488" t="str">
        <f t="shared" si="117"/>
        <v/>
      </c>
      <c r="AU538" s="490" t="str">
        <f t="shared" si="118"/>
        <v/>
      </c>
      <c r="AV538" s="492" t="str">
        <f t="shared" si="119"/>
        <v/>
      </c>
      <c r="AW538" s="494" t="str">
        <f t="shared" si="120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1"/>
        <v/>
      </c>
      <c r="BE538" s="266" t="str">
        <f t="shared" si="112"/>
        <v/>
      </c>
      <c r="BF538" s="266" t="str">
        <f t="shared" si="113"/>
        <v/>
      </c>
      <c r="BG538" s="266" t="str">
        <f t="shared" si="114"/>
        <v>8-4</v>
      </c>
    </row>
    <row r="539" spans="3:59" ht="27.6" hidden="1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3104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tr">
        <f>VLOOKUP(功能_33[[#This Row],[功能代號]],[4]外部輸出入介面!$C:$F,4,FALSE)</f>
        <v>林清河</v>
      </c>
      <c r="R539" s="265" t="str">
        <f>VLOOKUP(功能_33[[#This Row],[功能代號]],[4]外部輸出入介面!$C:$F,3,FALSE)</f>
        <v>張舜雯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R539" s="484" t="str">
        <f t="shared" si="115"/>
        <v>7-2</v>
      </c>
      <c r="AS539" s="486" t="str">
        <f t="shared" si="116"/>
        <v/>
      </c>
      <c r="AT539" s="488" t="str">
        <f t="shared" si="117"/>
        <v/>
      </c>
      <c r="AU539" s="490" t="str">
        <f t="shared" si="118"/>
        <v/>
      </c>
      <c r="AV539" s="492" t="str">
        <f t="shared" si="119"/>
        <v/>
      </c>
      <c r="AW539" s="494" t="str">
        <f t="shared" si="120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1"/>
        <v/>
      </c>
      <c r="BE539" s="266" t="str">
        <f t="shared" si="112"/>
        <v/>
      </c>
      <c r="BF539" s="266" t="str">
        <f t="shared" si="113"/>
        <v>7-2</v>
      </c>
      <c r="BG539" s="266" t="str">
        <f t="shared" si="114"/>
        <v/>
      </c>
    </row>
    <row r="540" spans="3:59" ht="27.6" hidden="1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2842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tr">
        <f>VLOOKUP(功能_33[[#This Row],[功能代號]],[4]外部輸出入介面!$C:$F,4,FALSE)</f>
        <v>林清河</v>
      </c>
      <c r="R540" s="265" t="str">
        <f>VLOOKUP(功能_33[[#This Row],[功能代號]],[4]外部輸出入介面!$C:$F,3,FALSE)</f>
        <v>張舜雯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R540" s="484" t="str">
        <f t="shared" si="115"/>
        <v>7-2</v>
      </c>
      <c r="AS540" s="486" t="str">
        <f t="shared" si="116"/>
        <v/>
      </c>
      <c r="AT540" s="488" t="str">
        <f t="shared" si="117"/>
        <v/>
      </c>
      <c r="AU540" s="490" t="str">
        <f t="shared" si="118"/>
        <v/>
      </c>
      <c r="AV540" s="492" t="str">
        <f t="shared" si="119"/>
        <v/>
      </c>
      <c r="AW540" s="494" t="str">
        <f t="shared" si="120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1"/>
        <v/>
      </c>
      <c r="BE540" s="266" t="str">
        <f t="shared" si="112"/>
        <v/>
      </c>
      <c r="BF540" s="266" t="str">
        <f t="shared" si="113"/>
        <v>7-2</v>
      </c>
      <c r="BG540" s="266" t="str">
        <f t="shared" si="114"/>
        <v/>
      </c>
    </row>
    <row r="541" spans="3:59" ht="27.6" hidden="1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2842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tr">
        <f>VLOOKUP(功能_33[[#This Row],[功能代號]],[4]外部輸出入介面!$C:$F,4,FALSE)</f>
        <v>林清河</v>
      </c>
      <c r="R541" s="265" t="str">
        <f>VLOOKUP(功能_33[[#This Row],[功能代號]],[4]外部輸出入介面!$C:$F,3,FALSE)</f>
        <v>張舜雯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R541" s="484" t="str">
        <f t="shared" si="115"/>
        <v>7-2</v>
      </c>
      <c r="AS541" s="486" t="str">
        <f t="shared" si="116"/>
        <v/>
      </c>
      <c r="AT541" s="488" t="str">
        <f t="shared" si="117"/>
        <v/>
      </c>
      <c r="AU541" s="490" t="str">
        <f t="shared" si="118"/>
        <v/>
      </c>
      <c r="AV541" s="492" t="str">
        <f t="shared" si="119"/>
        <v/>
      </c>
      <c r="AW541" s="494" t="str">
        <f t="shared" si="120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1"/>
        <v/>
      </c>
      <c r="BE541" s="266" t="str">
        <f t="shared" si="112"/>
        <v/>
      </c>
      <c r="BF541" s="266" t="str">
        <f t="shared" si="113"/>
        <v>7-2</v>
      </c>
      <c r="BG541" s="266" t="str">
        <f t="shared" si="114"/>
        <v/>
      </c>
    </row>
    <row r="542" spans="3:59" ht="27.6" hidden="1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3103</v>
      </c>
      <c r="K542" s="272" t="s">
        <v>3102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tr">
        <f>VLOOKUP(功能_33[[#This Row],[功能代號]],[4]外部輸出入介面!$C:$F,4,FALSE)</f>
        <v>林清河</v>
      </c>
      <c r="R542" s="265" t="str">
        <f>VLOOKUP(功能_33[[#This Row],[功能代號]],[4]外部輸出入介面!$C:$F,3,FALSE)</f>
        <v>張舜雯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3121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R542" s="484" t="str">
        <f t="shared" si="115"/>
        <v>7-2</v>
      </c>
      <c r="AS542" s="486" t="str">
        <f t="shared" si="116"/>
        <v/>
      </c>
      <c r="AT542" s="488" t="str">
        <f t="shared" si="117"/>
        <v/>
      </c>
      <c r="AU542" s="490" t="str">
        <f t="shared" si="118"/>
        <v/>
      </c>
      <c r="AV542" s="492" t="str">
        <f t="shared" si="119"/>
        <v/>
      </c>
      <c r="AW542" s="494" t="str">
        <f t="shared" si="120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1"/>
        <v/>
      </c>
      <c r="BE542" s="266" t="str">
        <f t="shared" si="112"/>
        <v/>
      </c>
      <c r="BF542" s="266" t="str">
        <f t="shared" si="113"/>
        <v>7-2</v>
      </c>
      <c r="BG542" s="266" t="str">
        <f t="shared" si="114"/>
        <v/>
      </c>
    </row>
    <row r="543" spans="3:59" ht="27.6" hidden="1">
      <c r="C543" s="266" t="s">
        <v>71</v>
      </c>
      <c r="D543" s="257" t="s">
        <v>2763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3103</v>
      </c>
      <c r="K543" s="212" t="s">
        <v>2999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tr">
        <f>VLOOKUP(功能_33[[#This Row],[功能代號]],[4]外部輸出入介面!$C:$F,4,FALSE)</f>
        <v>林清河</v>
      </c>
      <c r="R543" s="265" t="str">
        <f>VLOOKUP(功能_33[[#This Row],[功能代號]],[4]外部輸出入介面!$C:$F,3,FALSE)</f>
        <v>張舜雯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3121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R543" s="484" t="str">
        <f t="shared" si="115"/>
        <v>7-2</v>
      </c>
      <c r="AS543" s="486" t="str">
        <f t="shared" si="116"/>
        <v/>
      </c>
      <c r="AT543" s="488" t="str">
        <f t="shared" si="117"/>
        <v/>
      </c>
      <c r="AU543" s="490" t="str">
        <f t="shared" si="118"/>
        <v/>
      </c>
      <c r="AV543" s="492" t="str">
        <f t="shared" si="119"/>
        <v/>
      </c>
      <c r="AW543" s="494" t="str">
        <f t="shared" si="120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1"/>
        <v/>
      </c>
      <c r="BE543" s="266" t="str">
        <f t="shared" si="112"/>
        <v/>
      </c>
      <c r="BF543" s="266" t="str">
        <f t="shared" si="113"/>
        <v>7-2</v>
      </c>
      <c r="BG543" s="266" t="str">
        <f t="shared" si="114"/>
        <v/>
      </c>
    </row>
    <row r="544" spans="3:59" ht="27.6" hidden="1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3103</v>
      </c>
      <c r="K544" s="212" t="s">
        <v>2999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tr">
        <f>VLOOKUP(功能_33[[#This Row],[功能代號]],[4]外部輸出入介面!$C:$F,4,FALSE)</f>
        <v>林清河</v>
      </c>
      <c r="R544" s="265" t="str">
        <f>VLOOKUP(功能_33[[#This Row],[功能代號]],[4]外部輸出入介面!$C:$F,3,FALSE)</f>
        <v>張舜雯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3121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R544" s="484" t="str">
        <f t="shared" si="115"/>
        <v>7-2</v>
      </c>
      <c r="AS544" s="486" t="str">
        <f t="shared" si="116"/>
        <v/>
      </c>
      <c r="AT544" s="488" t="str">
        <f t="shared" si="117"/>
        <v/>
      </c>
      <c r="AU544" s="490" t="str">
        <f t="shared" si="118"/>
        <v/>
      </c>
      <c r="AV544" s="492" t="str">
        <f t="shared" si="119"/>
        <v/>
      </c>
      <c r="AW544" s="494" t="str">
        <f t="shared" si="120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1"/>
        <v/>
      </c>
      <c r="BE544" s="266" t="str">
        <f t="shared" si="112"/>
        <v/>
      </c>
      <c r="BF544" s="266" t="str">
        <f t="shared" si="113"/>
        <v>7-2</v>
      </c>
      <c r="BG544" s="266" t="str">
        <f t="shared" si="114"/>
        <v/>
      </c>
    </row>
    <row r="545" spans="1:60" ht="27.6" hidden="1">
      <c r="A545" s="536"/>
      <c r="B545" s="361"/>
      <c r="C545" s="266" t="s">
        <v>71</v>
      </c>
      <c r="D545" s="257" t="s">
        <v>2471</v>
      </c>
      <c r="E545" s="265" t="s">
        <v>3110</v>
      </c>
      <c r="F545" s="258" t="s">
        <v>3111</v>
      </c>
      <c r="G545" s="258" t="s">
        <v>3112</v>
      </c>
      <c r="H545" s="265" t="s">
        <v>452</v>
      </c>
      <c r="I545" s="265" t="s">
        <v>452</v>
      </c>
      <c r="J545" s="272" t="s">
        <v>3113</v>
      </c>
      <c r="K545" s="272" t="s">
        <v>2836</v>
      </c>
      <c r="L545" s="273">
        <v>44585</v>
      </c>
      <c r="M545" s="273"/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3133</v>
      </c>
      <c r="AP545" s="266" t="s">
        <v>3134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/>
      </c>
      <c r="BG545" s="361" t="str">
        <f>IF(AND(COUNTIF(AX545,"&gt;&lt;0")=0,COUNTA(M545)=0),LEFT(D545,3),"")</f>
        <v>7-2</v>
      </c>
      <c r="BH545" s="361"/>
    </row>
    <row r="546" spans="1:60" ht="27.6" hidden="1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3103</v>
      </c>
      <c r="K546" s="272" t="s">
        <v>3102</v>
      </c>
      <c r="L546" s="273">
        <v>44585</v>
      </c>
      <c r="M546" s="273"/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tr">
        <f>VLOOKUP(功能_33[[#This Row],[功能代號]],[4]外部輸出入介面!$C:$F,4,FALSE)</f>
        <v>林清河</v>
      </c>
      <c r="R546" s="265" t="str">
        <f>VLOOKUP(功能_33[[#This Row],[功能代號]],[4]外部輸出入介面!$C:$F,3,FALSE)</f>
        <v>蔡珮瑜</v>
      </c>
      <c r="S546" s="252" t="s">
        <v>2679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3121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R546" s="484" t="str">
        <f t="shared" si="115"/>
        <v>7-2</v>
      </c>
      <c r="AS546" s="486" t="str">
        <f t="shared" si="116"/>
        <v/>
      </c>
      <c r="AT546" s="488" t="str">
        <f t="shared" si="117"/>
        <v/>
      </c>
      <c r="AU546" s="490" t="str">
        <f t="shared" si="118"/>
        <v/>
      </c>
      <c r="AV546" s="492" t="str">
        <f t="shared" si="119"/>
        <v/>
      </c>
      <c r="AW546" s="494" t="str">
        <f t="shared" si="120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1"/>
        <v/>
      </c>
      <c r="BE546" s="266" t="str">
        <f t="shared" si="112"/>
        <v/>
      </c>
      <c r="BF546" s="266" t="str">
        <f t="shared" si="113"/>
        <v/>
      </c>
      <c r="BG546" s="266" t="str">
        <f t="shared" si="114"/>
        <v>7-2</v>
      </c>
    </row>
    <row r="547" spans="1:60" ht="82.8" hidden="1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2842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tr">
        <f>VLOOKUP(功能_33[[#This Row],[功能代號]],[4]外部輸出入介面!$C:$F,4,FALSE)</f>
        <v>林清河</v>
      </c>
      <c r="R547" s="265" t="str">
        <f>VLOOKUP(功能_33[[#This Row],[功能代號]],[4]外部輸出入介面!$C:$F,3,FALSE)</f>
        <v>張舜雯</v>
      </c>
      <c r="S547" s="252" t="s">
        <v>2679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R547" s="484" t="str">
        <f t="shared" si="115"/>
        <v>7-2</v>
      </c>
      <c r="AS547" s="486" t="str">
        <f t="shared" si="116"/>
        <v/>
      </c>
      <c r="AT547" s="488" t="str">
        <f t="shared" si="117"/>
        <v/>
      </c>
      <c r="AU547" s="490" t="str">
        <f t="shared" si="118"/>
        <v/>
      </c>
      <c r="AV547" s="492" t="str">
        <f t="shared" si="119"/>
        <v/>
      </c>
      <c r="AW547" s="494" t="str">
        <f t="shared" si="120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1"/>
        <v/>
      </c>
      <c r="BE547" s="266" t="str">
        <f t="shared" si="112"/>
        <v/>
      </c>
      <c r="BF547" s="266" t="str">
        <f t="shared" si="113"/>
        <v/>
      </c>
      <c r="BG547" s="266" t="str">
        <f t="shared" si="114"/>
        <v>7-2</v>
      </c>
    </row>
    <row r="548" spans="1:60" ht="96.6" hidden="1">
      <c r="A548" s="513">
        <v>44561</v>
      </c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2842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str">
        <f>VLOOKUP(功能_33[[#This Row],[功能代號]],[4]外部輸出入介面!$C:$F,4,FALSE)</f>
        <v>林清河</v>
      </c>
      <c r="R548" s="265" t="str">
        <f>VLOOKUP(功能_33[[#This Row],[功能代號]],[4]外部輸出入介面!$C:$F,3,FALSE)</f>
        <v>蔡珮瑜</v>
      </c>
      <c r="S548" s="252" t="s">
        <v>2764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R548" s="484" t="str">
        <f t="shared" si="115"/>
        <v>7-2</v>
      </c>
      <c r="AS548" s="486" t="str">
        <f t="shared" si="116"/>
        <v/>
      </c>
      <c r="AT548" s="488" t="str">
        <f t="shared" si="117"/>
        <v/>
      </c>
      <c r="AU548" s="490" t="str">
        <f t="shared" si="118"/>
        <v/>
      </c>
      <c r="AV548" s="492" t="str">
        <f t="shared" si="119"/>
        <v/>
      </c>
      <c r="AW548" s="494" t="str">
        <f t="shared" si="120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1"/>
        <v/>
      </c>
      <c r="BE548" s="266" t="str">
        <f t="shared" si="112"/>
        <v/>
      </c>
      <c r="BF548" s="266" t="str">
        <f t="shared" si="113"/>
        <v/>
      </c>
      <c r="BG548" s="266" t="str">
        <f t="shared" si="114"/>
        <v>7-2</v>
      </c>
    </row>
    <row r="549" spans="1:60" ht="13.8" hidden="1">
      <c r="C549" s="266" t="s">
        <v>71</v>
      </c>
      <c r="D549" s="257" t="s">
        <v>2495</v>
      </c>
      <c r="E549" s="265" t="s">
        <v>1359</v>
      </c>
      <c r="F549" s="258" t="s">
        <v>1360</v>
      </c>
      <c r="G549" s="266" t="s">
        <v>1361</v>
      </c>
      <c r="H549" s="265" t="s">
        <v>110</v>
      </c>
      <c r="I549" s="265" t="s">
        <v>176</v>
      </c>
      <c r="J549" s="272" t="s">
        <v>2756</v>
      </c>
      <c r="K549" s="272"/>
      <c r="L549" s="273">
        <v>44571</v>
      </c>
      <c r="M549" s="273">
        <v>44568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44544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R549" s="484" t="str">
        <f t="shared" si="115"/>
        <v>7-1</v>
      </c>
      <c r="AS549" s="486" t="str">
        <f t="shared" si="116"/>
        <v/>
      </c>
      <c r="AT549" s="488" t="str">
        <f t="shared" si="117"/>
        <v/>
      </c>
      <c r="AU549" s="490" t="str">
        <f t="shared" si="118"/>
        <v/>
      </c>
      <c r="AV549" s="492" t="str">
        <f t="shared" si="119"/>
        <v/>
      </c>
      <c r="AW549" s="494" t="str">
        <f t="shared" si="120"/>
        <v/>
      </c>
      <c r="AX549" s="515" t="str">
        <f>IFERROR(VLOOKUP(功能_33[[#This Row],[功能代號]],SIT_FT_2021tmp!D:D,1,FALSE),"")</f>
        <v/>
      </c>
      <c r="AY549" s="589">
        <v>44589</v>
      </c>
      <c r="BA549" s="515" t="s">
        <v>2453</v>
      </c>
      <c r="BB549" s="266" t="s">
        <v>2453</v>
      </c>
      <c r="BC549" s="596"/>
      <c r="BD549" s="266" t="str">
        <f t="shared" si="111"/>
        <v/>
      </c>
      <c r="BE549" s="266" t="str">
        <f t="shared" si="112"/>
        <v/>
      </c>
      <c r="BF549" s="266" t="str">
        <f t="shared" si="113"/>
        <v>7-1</v>
      </c>
      <c r="BG549" s="266" t="str">
        <f t="shared" si="114"/>
        <v/>
      </c>
    </row>
    <row r="550" spans="1:60" ht="13.8" hidden="1">
      <c r="C550" s="266" t="s">
        <v>2498</v>
      </c>
      <c r="D550" s="266" t="s">
        <v>2567</v>
      </c>
      <c r="E550" s="265" t="s">
        <v>1362</v>
      </c>
      <c r="F550" s="258" t="s">
        <v>1363</v>
      </c>
      <c r="G550" s="258" t="s">
        <v>1364</v>
      </c>
      <c r="H550" s="265" t="s">
        <v>110</v>
      </c>
      <c r="I550" s="265" t="s">
        <v>110</v>
      </c>
      <c r="J550" s="272" t="s">
        <v>2802</v>
      </c>
      <c r="K550" s="272"/>
      <c r="L550" s="273">
        <v>44582</v>
      </c>
      <c r="M550" s="265"/>
      <c r="N550" s="273">
        <v>44533</v>
      </c>
      <c r="O550" s="273">
        <v>44533</v>
      </c>
      <c r="P550" s="273">
        <v>44545</v>
      </c>
      <c r="Q550" s="265" t="s">
        <v>1</v>
      </c>
      <c r="R550" s="265" t="s">
        <v>2801</v>
      </c>
      <c r="W550" s="265"/>
      <c r="Y550" s="265"/>
      <c r="Z550" s="265"/>
      <c r="AA550" s="266" t="str">
        <f>VLOOKUP(功能_33[[#This Row],[User]],SKL放款!A:G,7,FALSE)</f>
        <v>放款服務課</v>
      </c>
      <c r="AB550" s="273">
        <v>44545</v>
      </c>
      <c r="AC550" s="273" t="s">
        <v>2557</v>
      </c>
      <c r="AD550" s="259">
        <v>44543</v>
      </c>
      <c r="AE550" s="273">
        <v>44543</v>
      </c>
      <c r="AF550" s="209">
        <v>44545</v>
      </c>
      <c r="AG550" s="260"/>
      <c r="AH550" s="260"/>
      <c r="AI550" s="260"/>
      <c r="AJ550" s="260">
        <f>IFERROR(IF(VLOOKUP(功能_33[[#This Row],[功能代號]],E:T,11,FALSE)=0,"",VLOOKUP(功能_33[[#This Row],[功能代號]],E:T,11,FALSE)),"")</f>
        <v>44533</v>
      </c>
      <c r="AK550" s="260"/>
      <c r="AL550" s="260"/>
      <c r="AM550" s="266"/>
      <c r="AO550" s="265" t="s">
        <v>2604</v>
      </c>
      <c r="AR550" s="484" t="str">
        <f t="shared" si="115"/>
        <v>LC.</v>
      </c>
      <c r="AS550" s="486" t="str">
        <f t="shared" si="116"/>
        <v/>
      </c>
      <c r="AT550" s="488" t="str">
        <f t="shared" si="117"/>
        <v/>
      </c>
      <c r="AU550" s="490" t="str">
        <f t="shared" si="118"/>
        <v/>
      </c>
      <c r="AV550" s="492" t="str">
        <f t="shared" si="119"/>
        <v/>
      </c>
      <c r="AW550" s="494" t="str">
        <f t="shared" si="120"/>
        <v/>
      </c>
      <c r="AX550" s="515" t="str">
        <f>IFERROR(VLOOKUP(功能_33[[#This Row],[功能代號]],SIT_FT_2021tmp!D:D,1,FALSE),"")</f>
        <v>LC001</v>
      </c>
      <c r="AY550" s="589">
        <v>44547</v>
      </c>
      <c r="AZ550" s="589">
        <v>44547</v>
      </c>
      <c r="BA550" s="515" t="s">
        <v>3080</v>
      </c>
      <c r="BB550" s="266" t="s">
        <v>3016</v>
      </c>
      <c r="BC550" s="596"/>
      <c r="BD550" s="265" t="str">
        <f t="shared" si="111"/>
        <v/>
      </c>
      <c r="BE550" s="265" t="str">
        <f t="shared" si="112"/>
        <v>LC.</v>
      </c>
      <c r="BF550" s="265" t="str">
        <f t="shared" si="113"/>
        <v/>
      </c>
      <c r="BG550" s="265" t="str">
        <f t="shared" si="114"/>
        <v/>
      </c>
    </row>
    <row r="551" spans="1:60" ht="13.8" hidden="1">
      <c r="C551" s="266" t="s">
        <v>2498</v>
      </c>
      <c r="D551" s="266" t="s">
        <v>2567</v>
      </c>
      <c r="E551" s="265" t="s">
        <v>1365</v>
      </c>
      <c r="F551" s="258" t="s">
        <v>1366</v>
      </c>
      <c r="G551" s="258" t="s">
        <v>1367</v>
      </c>
      <c r="H551" s="265" t="s">
        <v>110</v>
      </c>
      <c r="I551" s="265" t="s">
        <v>110</v>
      </c>
      <c r="J551" s="272" t="s">
        <v>2802</v>
      </c>
      <c r="K551" s="272"/>
      <c r="L551" s="273">
        <v>44582</v>
      </c>
      <c r="M551" s="265"/>
      <c r="N551" s="273">
        <v>44533</v>
      </c>
      <c r="O551" s="273">
        <v>44533</v>
      </c>
      <c r="P551" s="273">
        <v>44545</v>
      </c>
      <c r="Q551" s="265" t="s">
        <v>1</v>
      </c>
      <c r="R551" s="265" t="s">
        <v>2801</v>
      </c>
      <c r="W551" s="265"/>
      <c r="Y551" s="265"/>
      <c r="Z551" s="265"/>
      <c r="AA551" s="266" t="str">
        <f>VLOOKUP(功能_33[[#This Row],[User]],SKL放款!A:G,7,FALSE)</f>
        <v>放款服務課</v>
      </c>
      <c r="AB551" s="273">
        <v>44545</v>
      </c>
      <c r="AC551" s="273" t="s">
        <v>2557</v>
      </c>
      <c r="AD551" s="259">
        <v>44543</v>
      </c>
      <c r="AE551" s="273">
        <v>44543</v>
      </c>
      <c r="AF551" s="209">
        <v>44545</v>
      </c>
      <c r="AG551" s="260"/>
      <c r="AH551" s="260"/>
      <c r="AI551" s="260"/>
      <c r="AJ551" s="260">
        <f>IFERROR(IF(VLOOKUP(功能_33[[#This Row],[功能代號]],E:T,11,FALSE)=0,"",VLOOKUP(功能_33[[#This Row],[功能代號]],E:T,11,FALSE)),"")</f>
        <v>44533</v>
      </c>
      <c r="AK551" s="260"/>
      <c r="AL551" s="260"/>
      <c r="AM551" s="266"/>
      <c r="AO551" s="265" t="s">
        <v>2604</v>
      </c>
      <c r="AR551" s="484" t="str">
        <f t="shared" si="115"/>
        <v>LC.</v>
      </c>
      <c r="AS551" s="486" t="str">
        <f t="shared" si="116"/>
        <v/>
      </c>
      <c r="AT551" s="488" t="str">
        <f t="shared" si="117"/>
        <v/>
      </c>
      <c r="AU551" s="490" t="str">
        <f t="shared" si="118"/>
        <v/>
      </c>
      <c r="AV551" s="492" t="str">
        <f t="shared" si="119"/>
        <v/>
      </c>
      <c r="AW551" s="494" t="str">
        <f t="shared" si="120"/>
        <v/>
      </c>
      <c r="AX551" s="515" t="str">
        <f>IFERROR(VLOOKUP(功能_33[[#This Row],[功能代號]],SIT_FT_2021tmp!D:D,1,FALSE),"")</f>
        <v>LC002</v>
      </c>
      <c r="AY551" s="589">
        <v>44547</v>
      </c>
      <c r="AZ551" s="589">
        <v>44547</v>
      </c>
      <c r="BA551" s="515" t="s">
        <v>3080</v>
      </c>
      <c r="BB551" s="266" t="s">
        <v>3016</v>
      </c>
      <c r="BC551" s="596"/>
      <c r="BD551" s="265" t="str">
        <f t="shared" si="111"/>
        <v/>
      </c>
      <c r="BE551" s="265" t="str">
        <f t="shared" si="112"/>
        <v>LC.</v>
      </c>
      <c r="BF551" s="265" t="str">
        <f t="shared" si="113"/>
        <v/>
      </c>
      <c r="BG551" s="265" t="str">
        <f t="shared" si="114"/>
        <v/>
      </c>
    </row>
    <row r="552" spans="1:60" ht="13.8" hidden="1">
      <c r="C552" s="266" t="s">
        <v>2498</v>
      </c>
      <c r="D552" s="266" t="s">
        <v>2567</v>
      </c>
      <c r="E552" s="265" t="s">
        <v>1368</v>
      </c>
      <c r="F552" s="258" t="s">
        <v>1369</v>
      </c>
      <c r="G552" s="258" t="s">
        <v>1370</v>
      </c>
      <c r="H552" s="265" t="s">
        <v>110</v>
      </c>
      <c r="I552" s="265" t="s">
        <v>110</v>
      </c>
      <c r="J552" s="272" t="s">
        <v>2802</v>
      </c>
      <c r="K552" s="272"/>
      <c r="L552" s="273">
        <v>44582</v>
      </c>
      <c r="M552" s="265"/>
      <c r="N552" s="273">
        <v>44533</v>
      </c>
      <c r="O552" s="273">
        <v>44533</v>
      </c>
      <c r="P552" s="273">
        <v>44545</v>
      </c>
      <c r="Q552" s="265" t="s">
        <v>1</v>
      </c>
      <c r="R552" s="265" t="s">
        <v>2801</v>
      </c>
      <c r="W552" s="265"/>
      <c r="Y552" s="265"/>
      <c r="Z552" s="265"/>
      <c r="AA552" s="266" t="str">
        <f>VLOOKUP(功能_33[[#This Row],[User]],SKL放款!A:G,7,FALSE)</f>
        <v>放款服務課</v>
      </c>
      <c r="AB552" s="273">
        <v>44545</v>
      </c>
      <c r="AC552" s="273" t="s">
        <v>2394</v>
      </c>
      <c r="AD552" s="259">
        <v>44543</v>
      </c>
      <c r="AE552" s="273">
        <v>44543</v>
      </c>
      <c r="AF552" s="209">
        <v>44545</v>
      </c>
      <c r="AG552" s="260"/>
      <c r="AH552" s="260"/>
      <c r="AI552" s="260"/>
      <c r="AJ552" s="260">
        <f>IFERROR(IF(VLOOKUP(功能_33[[#This Row],[功能代號]],E:T,11,FALSE)=0,"",VLOOKUP(功能_33[[#This Row],[功能代號]],E:T,11,FALSE)),"")</f>
        <v>44533</v>
      </c>
      <c r="AK552" s="260"/>
      <c r="AL552" s="260"/>
      <c r="AM552" s="266"/>
      <c r="AO552" s="265" t="s">
        <v>2604</v>
      </c>
      <c r="AR552" s="484" t="str">
        <f t="shared" si="115"/>
        <v>LC.</v>
      </c>
      <c r="AS552" s="486" t="str">
        <f t="shared" si="116"/>
        <v/>
      </c>
      <c r="AT552" s="488" t="str">
        <f t="shared" si="117"/>
        <v/>
      </c>
      <c r="AU552" s="490" t="str">
        <f t="shared" si="118"/>
        <v/>
      </c>
      <c r="AV552" s="492" t="str">
        <f t="shared" si="119"/>
        <v/>
      </c>
      <c r="AW552" s="494" t="str">
        <f t="shared" si="120"/>
        <v/>
      </c>
      <c r="AX552" s="515" t="str">
        <f>IFERROR(VLOOKUP(功能_33[[#This Row],[功能代號]],SIT_FT_2021tmp!D:D,1,FALSE),"")</f>
        <v>LC003</v>
      </c>
      <c r="AY552" s="589">
        <v>44560</v>
      </c>
      <c r="AZ552" s="589">
        <v>44560</v>
      </c>
      <c r="BA552" s="515" t="s">
        <v>3080</v>
      </c>
      <c r="BB552" s="266" t="s">
        <v>3017</v>
      </c>
      <c r="BC552" s="596"/>
      <c r="BD552" s="265" t="str">
        <f t="shared" si="111"/>
        <v/>
      </c>
      <c r="BE552" s="265" t="str">
        <f t="shared" si="112"/>
        <v>LC.</v>
      </c>
      <c r="BF552" s="265" t="str">
        <f t="shared" si="113"/>
        <v/>
      </c>
      <c r="BG552" s="265" t="str">
        <f t="shared" si="114"/>
        <v/>
      </c>
    </row>
    <row r="553" spans="1:60" ht="13.8" hidden="1">
      <c r="C553" s="266" t="s">
        <v>2498</v>
      </c>
      <c r="D553" s="266" t="s">
        <v>2567</v>
      </c>
      <c r="E553" s="265" t="s">
        <v>1371</v>
      </c>
      <c r="F553" s="258" t="s">
        <v>1372</v>
      </c>
      <c r="G553" s="258" t="s">
        <v>1367</v>
      </c>
      <c r="H553" s="265" t="s">
        <v>110</v>
      </c>
      <c r="I553" s="265" t="s">
        <v>110</v>
      </c>
      <c r="J553" s="272" t="s">
        <v>2802</v>
      </c>
      <c r="K553" s="272"/>
      <c r="L553" s="273">
        <v>44582</v>
      </c>
      <c r="M553" s="265"/>
      <c r="N553" s="209">
        <v>44533</v>
      </c>
      <c r="O553" s="273">
        <v>44533</v>
      </c>
      <c r="P553" s="273">
        <v>44545</v>
      </c>
      <c r="Q553" s="265" t="s">
        <v>1</v>
      </c>
      <c r="R553" s="265" t="s">
        <v>2801</v>
      </c>
      <c r="W553" s="265"/>
      <c r="Y553" s="265"/>
      <c r="Z553" s="265"/>
      <c r="AA553" s="266" t="str">
        <f>VLOOKUP(功能_33[[#This Row],[User]],SKL放款!A:G,7,FALSE)</f>
        <v>放款服務課</v>
      </c>
      <c r="AB553" s="273">
        <v>44545</v>
      </c>
      <c r="AC553" s="273" t="s">
        <v>2557</v>
      </c>
      <c r="AD553" s="259">
        <v>44543</v>
      </c>
      <c r="AE553" s="273">
        <v>44543</v>
      </c>
      <c r="AF553" s="209">
        <v>44545</v>
      </c>
      <c r="AG553" s="260"/>
      <c r="AH553" s="260"/>
      <c r="AI553" s="260"/>
      <c r="AJ553" s="260">
        <f>IFERROR(IF(VLOOKUP(功能_33[[#This Row],[功能代號]],E:T,11,FALSE)=0,"",VLOOKUP(功能_33[[#This Row],[功能代號]],E:T,11,FALSE)),"")</f>
        <v>44533</v>
      </c>
      <c r="AK553" s="260"/>
      <c r="AL553" s="260"/>
      <c r="AM553" s="266"/>
      <c r="AO553" s="265" t="s">
        <v>2604</v>
      </c>
      <c r="AR553" s="484" t="str">
        <f t="shared" si="115"/>
        <v>LC.</v>
      </c>
      <c r="AS553" s="486" t="str">
        <f t="shared" si="116"/>
        <v/>
      </c>
      <c r="AT553" s="488" t="str">
        <f t="shared" si="117"/>
        <v/>
      </c>
      <c r="AU553" s="490" t="str">
        <f t="shared" si="118"/>
        <v/>
      </c>
      <c r="AV553" s="492" t="str">
        <f t="shared" si="119"/>
        <v/>
      </c>
      <c r="AW553" s="494" t="str">
        <f t="shared" si="120"/>
        <v/>
      </c>
      <c r="AX553" s="515" t="str">
        <f>IFERROR(VLOOKUP(功能_33[[#This Row],[功能代號]],SIT_FT_2021tmp!D:D,1,FALSE),"")</f>
        <v/>
      </c>
      <c r="AY553" s="589">
        <f>L553+7</f>
        <v>44589</v>
      </c>
      <c r="BA553" s="515" t="s">
        <v>2453</v>
      </c>
      <c r="BB553" s="266" t="s">
        <v>2453</v>
      </c>
      <c r="BC553" s="596"/>
      <c r="BD553" s="266" t="str">
        <f t="shared" si="111"/>
        <v/>
      </c>
      <c r="BE553" s="266" t="str">
        <f t="shared" si="112"/>
        <v/>
      </c>
      <c r="BF553" s="266" t="str">
        <f t="shared" si="113"/>
        <v/>
      </c>
      <c r="BG553" s="266" t="str">
        <f t="shared" si="114"/>
        <v>LC.</v>
      </c>
    </row>
    <row r="554" spans="1:60" ht="13.8" hidden="1">
      <c r="C554" s="266" t="s">
        <v>2498</v>
      </c>
      <c r="D554" s="266" t="s">
        <v>2567</v>
      </c>
      <c r="E554" s="265" t="s">
        <v>1373</v>
      </c>
      <c r="F554" s="258" t="s">
        <v>1374</v>
      </c>
      <c r="G554" s="258" t="s">
        <v>1367</v>
      </c>
      <c r="H554" s="265" t="s">
        <v>110</v>
      </c>
      <c r="I554" s="265" t="s">
        <v>110</v>
      </c>
      <c r="J554" s="272" t="s">
        <v>2802</v>
      </c>
      <c r="K554" s="272"/>
      <c r="L554" s="273">
        <v>44582</v>
      </c>
      <c r="M554" s="265"/>
      <c r="N554" s="273">
        <v>44533</v>
      </c>
      <c r="O554" s="273">
        <v>44533</v>
      </c>
      <c r="P554" s="273">
        <v>44545</v>
      </c>
      <c r="Q554" s="265" t="s">
        <v>1</v>
      </c>
      <c r="R554" s="265" t="s">
        <v>2801</v>
      </c>
      <c r="W554" s="265"/>
      <c r="Y554" s="265"/>
      <c r="Z554" s="265"/>
      <c r="AA554" s="266" t="str">
        <f>VLOOKUP(功能_33[[#This Row],[User]],SKL放款!A:G,7,FALSE)</f>
        <v>放款服務課</v>
      </c>
      <c r="AB554" s="273">
        <v>44545</v>
      </c>
      <c r="AC554" s="273" t="s">
        <v>2557</v>
      </c>
      <c r="AD554" s="259">
        <v>44543</v>
      </c>
      <c r="AE554" s="273">
        <v>44543</v>
      </c>
      <c r="AF554" s="209">
        <v>44545</v>
      </c>
      <c r="AG554" s="260"/>
      <c r="AH554" s="260"/>
      <c r="AI554" s="260"/>
      <c r="AJ554" s="260">
        <f>IFERROR(IF(VLOOKUP(功能_33[[#This Row],[功能代號]],E:T,11,FALSE)=0,"",VLOOKUP(功能_33[[#This Row],[功能代號]],E:T,11,FALSE)),"")</f>
        <v>44533</v>
      </c>
      <c r="AK554" s="260"/>
      <c r="AL554" s="260"/>
      <c r="AM554" s="266"/>
      <c r="AO554" s="265" t="s">
        <v>2604</v>
      </c>
      <c r="AR554" s="484" t="str">
        <f t="shared" si="115"/>
        <v>LC.</v>
      </c>
      <c r="AS554" s="486" t="str">
        <f t="shared" si="116"/>
        <v/>
      </c>
      <c r="AT554" s="488" t="str">
        <f t="shared" si="117"/>
        <v/>
      </c>
      <c r="AU554" s="490" t="str">
        <f t="shared" si="118"/>
        <v/>
      </c>
      <c r="AV554" s="492" t="str">
        <f t="shared" si="119"/>
        <v/>
      </c>
      <c r="AW554" s="494" t="str">
        <f t="shared" si="120"/>
        <v/>
      </c>
      <c r="AX554" s="515" t="str">
        <f>IFERROR(VLOOKUP(功能_33[[#This Row],[功能代號]],SIT_FT_2021tmp!D:D,1,FALSE),"")</f>
        <v>LC005</v>
      </c>
      <c r="AY554" s="589">
        <v>44547</v>
      </c>
      <c r="AZ554" s="589">
        <v>44547</v>
      </c>
      <c r="BA554" s="515" t="s">
        <v>3080</v>
      </c>
      <c r="BB554" s="266" t="s">
        <v>3016</v>
      </c>
      <c r="BC554" s="596"/>
      <c r="BD554" s="265" t="str">
        <f t="shared" si="111"/>
        <v/>
      </c>
      <c r="BE554" s="265" t="str">
        <f t="shared" si="112"/>
        <v>LC.</v>
      </c>
      <c r="BF554" s="265" t="str">
        <f t="shared" si="113"/>
        <v/>
      </c>
      <c r="BG554" s="265" t="str">
        <f t="shared" si="114"/>
        <v/>
      </c>
    </row>
    <row r="555" spans="1:60" ht="13.8" hidden="1">
      <c r="C555" s="266" t="s">
        <v>2498</v>
      </c>
      <c r="D555" s="266" t="s">
        <v>2567</v>
      </c>
      <c r="E555" s="265" t="s">
        <v>1375</v>
      </c>
      <c r="F555" s="258" t="s">
        <v>1376</v>
      </c>
      <c r="G555" s="258" t="s">
        <v>1364</v>
      </c>
      <c r="H555" s="265" t="s">
        <v>110</v>
      </c>
      <c r="I555" s="265" t="s">
        <v>110</v>
      </c>
      <c r="J555" s="272" t="s">
        <v>2802</v>
      </c>
      <c r="K555" s="272"/>
      <c r="L555" s="273">
        <v>44582</v>
      </c>
      <c r="M555" s="265"/>
      <c r="N555" s="273">
        <v>44533</v>
      </c>
      <c r="O555" s="273">
        <v>44533</v>
      </c>
      <c r="P555" s="273">
        <v>44545</v>
      </c>
      <c r="Q555" s="265" t="s">
        <v>1</v>
      </c>
      <c r="R555" s="265" t="s">
        <v>2801</v>
      </c>
      <c r="W555" s="265"/>
      <c r="Y555" s="265"/>
      <c r="Z555" s="265"/>
      <c r="AA555" s="266" t="str">
        <f>VLOOKUP(功能_33[[#This Row],[User]],SKL放款!A:G,7,FALSE)</f>
        <v>放款服務課</v>
      </c>
      <c r="AB555" s="273">
        <v>44545</v>
      </c>
      <c r="AC555" s="273" t="s">
        <v>2394</v>
      </c>
      <c r="AD555" s="259">
        <v>44543</v>
      </c>
      <c r="AE555" s="273">
        <v>44543</v>
      </c>
      <c r="AF555" s="209">
        <v>44545</v>
      </c>
      <c r="AG555" s="260"/>
      <c r="AH555" s="260"/>
      <c r="AI555" s="260"/>
      <c r="AJ555" s="260">
        <f>IFERROR(IF(VLOOKUP(功能_33[[#This Row],[功能代號]],E:T,11,FALSE)=0,"",VLOOKUP(功能_33[[#This Row],[功能代號]],E:T,11,FALSE)),"")</f>
        <v>44533</v>
      </c>
      <c r="AK555" s="260"/>
      <c r="AL555" s="260"/>
      <c r="AM555" s="266"/>
      <c r="AO555" s="265" t="s">
        <v>2604</v>
      </c>
      <c r="AR555" s="484" t="str">
        <f t="shared" si="115"/>
        <v>LC.</v>
      </c>
      <c r="AS555" s="486" t="str">
        <f t="shared" si="116"/>
        <v/>
      </c>
      <c r="AT555" s="488" t="str">
        <f t="shared" si="117"/>
        <v/>
      </c>
      <c r="AU555" s="490" t="str">
        <f t="shared" si="118"/>
        <v/>
      </c>
      <c r="AV555" s="492" t="str">
        <f t="shared" si="119"/>
        <v/>
      </c>
      <c r="AW555" s="494" t="str">
        <f t="shared" si="120"/>
        <v/>
      </c>
      <c r="AX555" s="515" t="str">
        <f>IFERROR(VLOOKUP(功能_33[[#This Row],[功能代號]],SIT_FT_2021tmp!D:D,1,FALSE),"")</f>
        <v>LC009</v>
      </c>
      <c r="AY555" s="589">
        <v>44516</v>
      </c>
      <c r="AZ555" s="589">
        <v>44516</v>
      </c>
      <c r="BA555" s="515" t="s">
        <v>3080</v>
      </c>
      <c r="BB555" s="266" t="s">
        <v>3074</v>
      </c>
      <c r="BC555" s="596"/>
      <c r="BD555" s="265" t="str">
        <f t="shared" si="111"/>
        <v/>
      </c>
      <c r="BE555" s="265" t="str">
        <f t="shared" si="112"/>
        <v>LC.</v>
      </c>
      <c r="BF555" s="265" t="str">
        <f t="shared" si="113"/>
        <v/>
      </c>
      <c r="BG555" s="265" t="str">
        <f t="shared" si="114"/>
        <v/>
      </c>
    </row>
    <row r="556" spans="1:60" ht="13.8" hidden="1">
      <c r="C556" s="266" t="s">
        <v>2498</v>
      </c>
      <c r="D556" s="266" t="s">
        <v>2567</v>
      </c>
      <c r="E556" s="265" t="s">
        <v>1377</v>
      </c>
      <c r="F556" s="258" t="s">
        <v>1378</v>
      </c>
      <c r="G556" s="258" t="s">
        <v>1364</v>
      </c>
      <c r="H556" s="265" t="s">
        <v>110</v>
      </c>
      <c r="I556" s="265" t="s">
        <v>110</v>
      </c>
      <c r="J556" s="272" t="s">
        <v>2802</v>
      </c>
      <c r="K556" s="272"/>
      <c r="L556" s="273">
        <v>44582</v>
      </c>
      <c r="M556" s="265"/>
      <c r="N556" s="209">
        <v>44533</v>
      </c>
      <c r="O556" s="273">
        <v>44533</v>
      </c>
      <c r="P556" s="273">
        <v>44545</v>
      </c>
      <c r="Q556" s="265" t="s">
        <v>1</v>
      </c>
      <c r="R556" s="265" t="s">
        <v>2801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2604</v>
      </c>
      <c r="AR556" s="484" t="str">
        <f t="shared" si="115"/>
        <v>LC.</v>
      </c>
      <c r="AS556" s="486" t="str">
        <f t="shared" si="116"/>
        <v/>
      </c>
      <c r="AT556" s="488" t="str">
        <f t="shared" si="117"/>
        <v/>
      </c>
      <c r="AU556" s="490" t="str">
        <f t="shared" si="118"/>
        <v/>
      </c>
      <c r="AV556" s="492" t="str">
        <f t="shared" si="119"/>
        <v/>
      </c>
      <c r="AW556" s="494" t="str">
        <f t="shared" si="120"/>
        <v/>
      </c>
      <c r="AX556" s="515" t="str">
        <f>IFERROR(VLOOKUP(功能_33[[#This Row],[功能代號]],SIT_FT_2021tmp!D:D,1,FALSE),"")</f>
        <v/>
      </c>
      <c r="AY556" s="589">
        <f>L556+7</f>
        <v>44589</v>
      </c>
      <c r="BA556" s="515" t="s">
        <v>2453</v>
      </c>
      <c r="BB556" s="266" t="s">
        <v>2453</v>
      </c>
      <c r="BC556" s="596"/>
      <c r="BD556" s="266" t="str">
        <f t="shared" si="111"/>
        <v/>
      </c>
      <c r="BE556" s="266" t="str">
        <f t="shared" si="112"/>
        <v/>
      </c>
      <c r="BF556" s="266" t="str">
        <f t="shared" si="113"/>
        <v/>
      </c>
      <c r="BG556" s="266" t="str">
        <f t="shared" si="114"/>
        <v>LC.</v>
      </c>
    </row>
    <row r="557" spans="1:60" ht="13.8" hidden="1">
      <c r="C557" s="266" t="s">
        <v>2498</v>
      </c>
      <c r="D557" s="266" t="s">
        <v>2567</v>
      </c>
      <c r="E557" s="265" t="s">
        <v>1379</v>
      </c>
      <c r="F557" s="258" t="s">
        <v>1380</v>
      </c>
      <c r="G557" s="258" t="s">
        <v>1364</v>
      </c>
      <c r="H557" s="265" t="s">
        <v>110</v>
      </c>
      <c r="I557" s="265" t="s">
        <v>110</v>
      </c>
      <c r="J557" s="272" t="s">
        <v>2802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2801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2394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2604</v>
      </c>
      <c r="AR557" s="484" t="str">
        <f t="shared" si="115"/>
        <v>LC.</v>
      </c>
      <c r="AS557" s="486" t="str">
        <f t="shared" si="116"/>
        <v/>
      </c>
      <c r="AT557" s="488" t="str">
        <f t="shared" si="117"/>
        <v/>
      </c>
      <c r="AU557" s="490" t="str">
        <f t="shared" si="118"/>
        <v/>
      </c>
      <c r="AV557" s="492" t="str">
        <f t="shared" si="119"/>
        <v/>
      </c>
      <c r="AW557" s="494" t="str">
        <f t="shared" si="120"/>
        <v/>
      </c>
      <c r="AX557" s="515" t="str">
        <f>IFERROR(VLOOKUP(功能_33[[#This Row],[功能代號]],SIT_FT_2021tmp!D:D,1,FALSE),"")</f>
        <v>LC011</v>
      </c>
      <c r="AY557" s="589">
        <v>44547</v>
      </c>
      <c r="AZ557" s="589">
        <v>44547</v>
      </c>
      <c r="BA557" s="515" t="s">
        <v>3080</v>
      </c>
      <c r="BB557" s="266" t="s">
        <v>3016</v>
      </c>
      <c r="BC557" s="596"/>
      <c r="BD557" s="265" t="str">
        <f t="shared" si="111"/>
        <v/>
      </c>
      <c r="BE557" s="265" t="str">
        <f t="shared" si="112"/>
        <v>LC.</v>
      </c>
      <c r="BF557" s="265" t="str">
        <f t="shared" si="113"/>
        <v/>
      </c>
      <c r="BG557" s="265" t="str">
        <f t="shared" si="114"/>
        <v/>
      </c>
    </row>
    <row r="558" spans="1:60" ht="13.8" hidden="1">
      <c r="A558" s="536"/>
      <c r="B558" s="361"/>
      <c r="C558" s="266" t="s">
        <v>2498</v>
      </c>
      <c r="D558" s="266" t="s">
        <v>2567</v>
      </c>
      <c r="E558" s="265" t="s">
        <v>2780</v>
      </c>
      <c r="F558" s="258" t="s">
        <v>2781</v>
      </c>
      <c r="G558" s="258" t="s">
        <v>2789</v>
      </c>
      <c r="H558" s="265" t="s">
        <v>110</v>
      </c>
      <c r="I558" s="265" t="s">
        <v>110</v>
      </c>
      <c r="J558" s="272" t="s">
        <v>2802</v>
      </c>
      <c r="K558" s="272"/>
      <c r="L558" s="273">
        <v>44582</v>
      </c>
      <c r="M558" s="265"/>
      <c r="N558" s="273">
        <v>44533</v>
      </c>
      <c r="O558" s="273">
        <v>44545</v>
      </c>
      <c r="P558" s="273">
        <v>44545</v>
      </c>
      <c r="Q558" s="265" t="s">
        <v>1</v>
      </c>
      <c r="R558" s="265" t="s">
        <v>2801</v>
      </c>
      <c r="W558" s="265"/>
      <c r="Y558" s="265"/>
      <c r="Z558" s="265"/>
      <c r="AA558" s="361" t="str">
        <f>VLOOKUP(功能_33[[#This Row],[User]],SKL放款!A:G,7,FALSE)</f>
        <v>放款服務課</v>
      </c>
      <c r="AB558" s="273">
        <v>44545</v>
      </c>
      <c r="AC558" s="273" t="s">
        <v>2443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44545</v>
      </c>
      <c r="AK558" s="260"/>
      <c r="AL558" s="260"/>
      <c r="AM558" s="361"/>
      <c r="AO558" s="265" t="s">
        <v>2604</v>
      </c>
      <c r="AP558" s="361"/>
      <c r="AR558" s="537" t="str">
        <f t="shared" si="115"/>
        <v>LC.</v>
      </c>
      <c r="AS558" s="486" t="str">
        <f t="shared" si="116"/>
        <v/>
      </c>
      <c r="AT558" s="488" t="str">
        <f t="shared" si="117"/>
        <v/>
      </c>
      <c r="AU558" s="490" t="str">
        <f t="shared" si="118"/>
        <v/>
      </c>
      <c r="AV558" s="492" t="str">
        <f t="shared" si="119"/>
        <v/>
      </c>
      <c r="AW558" s="494" t="str">
        <f t="shared" si="120"/>
        <v/>
      </c>
      <c r="AX558" s="515" t="str">
        <f>IFERROR(VLOOKUP(功能_33[[#This Row],[功能代號]],SIT_FT_2021tmp!D:D,1,FALSE),"")</f>
        <v/>
      </c>
      <c r="AY558" s="589">
        <f t="shared" ref="AY558:AY561" si="121">L558+7</f>
        <v>44589</v>
      </c>
      <c r="BA558" s="515" t="s">
        <v>2453</v>
      </c>
      <c r="BB558" s="266" t="s">
        <v>2453</v>
      </c>
      <c r="BC558" s="596"/>
      <c r="BD558" s="266" t="str">
        <f t="shared" si="111"/>
        <v/>
      </c>
      <c r="BE558" s="266" t="str">
        <f t="shared" si="112"/>
        <v/>
      </c>
      <c r="BF558" s="266" t="str">
        <f t="shared" si="113"/>
        <v/>
      </c>
      <c r="BG558" s="266" t="str">
        <f t="shared" si="114"/>
        <v>LC.</v>
      </c>
    </row>
    <row r="559" spans="1:60" ht="13.8" hidden="1">
      <c r="A559" s="536"/>
      <c r="B559" s="361"/>
      <c r="C559" s="266" t="s">
        <v>2498</v>
      </c>
      <c r="D559" s="266" t="s">
        <v>2567</v>
      </c>
      <c r="E559" s="265" t="s">
        <v>2782</v>
      </c>
      <c r="F559" s="258" t="s">
        <v>2783</v>
      </c>
      <c r="G559" s="258" t="s">
        <v>2789</v>
      </c>
      <c r="H559" s="265" t="s">
        <v>110</v>
      </c>
      <c r="I559" s="265" t="s">
        <v>110</v>
      </c>
      <c r="J559" s="272" t="s">
        <v>2802</v>
      </c>
      <c r="K559" s="272"/>
      <c r="L559" s="273">
        <v>44582</v>
      </c>
      <c r="M559" s="265"/>
      <c r="N559" s="273">
        <v>44533</v>
      </c>
      <c r="O559" s="273">
        <v>44545</v>
      </c>
      <c r="P559" s="273">
        <v>44545</v>
      </c>
      <c r="Q559" s="265" t="s">
        <v>1</v>
      </c>
      <c r="R559" s="265" t="s">
        <v>2801</v>
      </c>
      <c r="W559" s="265"/>
      <c r="Y559" s="265"/>
      <c r="Z559" s="265"/>
      <c r="AA559" s="361" t="str">
        <f>VLOOKUP(功能_33[[#This Row],[User]],SKL放款!A:G,7,FALSE)</f>
        <v>放款服務課</v>
      </c>
      <c r="AB559" s="273">
        <v>44545</v>
      </c>
      <c r="AC559" s="273" t="s">
        <v>2443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44545</v>
      </c>
      <c r="AK559" s="260"/>
      <c r="AL559" s="260"/>
      <c r="AM559" s="361"/>
      <c r="AO559" s="265" t="s">
        <v>2604</v>
      </c>
      <c r="AP559" s="361"/>
      <c r="AR559" s="537" t="str">
        <f t="shared" si="115"/>
        <v>LC.</v>
      </c>
      <c r="AS559" s="486" t="str">
        <f t="shared" si="116"/>
        <v/>
      </c>
      <c r="AT559" s="488" t="str">
        <f t="shared" si="117"/>
        <v/>
      </c>
      <c r="AU559" s="490" t="str">
        <f t="shared" si="118"/>
        <v/>
      </c>
      <c r="AV559" s="492" t="str">
        <f t="shared" si="119"/>
        <v/>
      </c>
      <c r="AW559" s="494" t="str">
        <f t="shared" si="120"/>
        <v/>
      </c>
      <c r="AX559" s="515" t="str">
        <f>IFERROR(VLOOKUP(功能_33[[#This Row],[功能代號]],SIT_FT_2021tmp!D:D,1,FALSE),"")</f>
        <v/>
      </c>
      <c r="AY559" s="589">
        <f t="shared" si="121"/>
        <v>44589</v>
      </c>
      <c r="BA559" s="515" t="s">
        <v>2453</v>
      </c>
      <c r="BB559" s="266" t="s">
        <v>2453</v>
      </c>
      <c r="BC559" s="596"/>
      <c r="BD559" s="266" t="str">
        <f t="shared" si="111"/>
        <v/>
      </c>
      <c r="BE559" s="266" t="str">
        <f t="shared" si="112"/>
        <v/>
      </c>
      <c r="BF559" s="266" t="str">
        <f t="shared" si="113"/>
        <v/>
      </c>
      <c r="BG559" s="266" t="str">
        <f t="shared" si="114"/>
        <v>LC.</v>
      </c>
    </row>
    <row r="560" spans="1:60" ht="13.8" hidden="1">
      <c r="A560" s="536"/>
      <c r="B560" s="361"/>
      <c r="C560" s="266" t="s">
        <v>2498</v>
      </c>
      <c r="D560" s="266" t="s">
        <v>2567</v>
      </c>
      <c r="E560" s="265" t="s">
        <v>2784</v>
      </c>
      <c r="F560" s="258" t="s">
        <v>2785</v>
      </c>
      <c r="G560" s="258" t="s">
        <v>2789</v>
      </c>
      <c r="H560" s="265" t="s">
        <v>110</v>
      </c>
      <c r="I560" s="265" t="s">
        <v>110</v>
      </c>
      <c r="J560" s="272" t="s">
        <v>2802</v>
      </c>
      <c r="K560" s="272"/>
      <c r="L560" s="273">
        <v>44582</v>
      </c>
      <c r="M560" s="265"/>
      <c r="N560" s="273">
        <v>44533</v>
      </c>
      <c r="O560" s="273">
        <v>44545</v>
      </c>
      <c r="P560" s="273">
        <v>44545</v>
      </c>
      <c r="Q560" s="265" t="s">
        <v>1</v>
      </c>
      <c r="R560" s="265" t="s">
        <v>2801</v>
      </c>
      <c r="W560" s="265"/>
      <c r="Y560" s="265"/>
      <c r="Z560" s="265"/>
      <c r="AA560" s="361" t="str">
        <f>VLOOKUP(功能_33[[#This Row],[User]],SKL放款!A:G,7,FALSE)</f>
        <v>放款服務課</v>
      </c>
      <c r="AB560" s="273">
        <v>44545</v>
      </c>
      <c r="AC560" s="273" t="s">
        <v>2443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44545</v>
      </c>
      <c r="AK560" s="260"/>
      <c r="AL560" s="260"/>
      <c r="AM560" s="361"/>
      <c r="AO560" s="265" t="s">
        <v>2604</v>
      </c>
      <c r="AP560" s="361"/>
      <c r="AR560" s="537" t="str">
        <f t="shared" si="115"/>
        <v>LC.</v>
      </c>
      <c r="AS560" s="486" t="str">
        <f t="shared" si="116"/>
        <v/>
      </c>
      <c r="AT560" s="488" t="str">
        <f t="shared" si="117"/>
        <v/>
      </c>
      <c r="AU560" s="490" t="str">
        <f t="shared" si="118"/>
        <v/>
      </c>
      <c r="AV560" s="492" t="str">
        <f t="shared" si="119"/>
        <v/>
      </c>
      <c r="AW560" s="494" t="str">
        <f t="shared" si="120"/>
        <v/>
      </c>
      <c r="AX560" s="515" t="str">
        <f>IFERROR(VLOOKUP(功能_33[[#This Row],[功能代號]],SIT_FT_2021tmp!D:D,1,FALSE),"")</f>
        <v/>
      </c>
      <c r="AY560" s="589">
        <f t="shared" si="121"/>
        <v>44589</v>
      </c>
      <c r="BA560" s="515" t="s">
        <v>2453</v>
      </c>
      <c r="BB560" s="266" t="s">
        <v>2453</v>
      </c>
      <c r="BC560" s="596"/>
      <c r="BD560" s="266" t="str">
        <f t="shared" si="111"/>
        <v/>
      </c>
      <c r="BE560" s="266" t="str">
        <f t="shared" si="112"/>
        <v/>
      </c>
      <c r="BF560" s="266" t="str">
        <f t="shared" si="113"/>
        <v/>
      </c>
      <c r="BG560" s="266" t="str">
        <f t="shared" si="114"/>
        <v>LC.</v>
      </c>
    </row>
    <row r="561" spans="1:60" ht="13.8" hidden="1">
      <c r="A561" s="536"/>
      <c r="B561" s="361"/>
      <c r="C561" s="266" t="s">
        <v>2498</v>
      </c>
      <c r="D561" s="266" t="s">
        <v>2567</v>
      </c>
      <c r="E561" s="265" t="s">
        <v>2786</v>
      </c>
      <c r="F561" s="258" t="s">
        <v>2787</v>
      </c>
      <c r="G561" s="258" t="s">
        <v>2789</v>
      </c>
      <c r="H561" s="265" t="s">
        <v>110</v>
      </c>
      <c r="I561" s="265" t="s">
        <v>110</v>
      </c>
      <c r="J561" s="272" t="s">
        <v>2802</v>
      </c>
      <c r="K561" s="272"/>
      <c r="L561" s="273">
        <v>44582</v>
      </c>
      <c r="M561" s="265"/>
      <c r="N561" s="273">
        <v>44533</v>
      </c>
      <c r="O561" s="273">
        <v>44545</v>
      </c>
      <c r="P561" s="273">
        <v>44545</v>
      </c>
      <c r="Q561" s="265" t="s">
        <v>1</v>
      </c>
      <c r="R561" s="265" t="s">
        <v>2801</v>
      </c>
      <c r="W561" s="265"/>
      <c r="Y561" s="265"/>
      <c r="Z561" s="265"/>
      <c r="AA561" s="361" t="str">
        <f>VLOOKUP(功能_33[[#This Row],[User]],SKL放款!A:G,7,FALSE)</f>
        <v>放款服務課</v>
      </c>
      <c r="AB561" s="273">
        <v>44545</v>
      </c>
      <c r="AC561" s="273" t="s">
        <v>2443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44545</v>
      </c>
      <c r="AK561" s="260"/>
      <c r="AL561" s="260"/>
      <c r="AM561" s="361"/>
      <c r="AO561" s="265" t="s">
        <v>2604</v>
      </c>
      <c r="AP561" s="361"/>
      <c r="AR561" s="537" t="str">
        <f t="shared" si="115"/>
        <v>LC.</v>
      </c>
      <c r="AS561" s="486" t="str">
        <f t="shared" si="116"/>
        <v/>
      </c>
      <c r="AT561" s="488" t="str">
        <f t="shared" si="117"/>
        <v/>
      </c>
      <c r="AU561" s="490" t="str">
        <f t="shared" si="118"/>
        <v/>
      </c>
      <c r="AV561" s="492" t="str">
        <f t="shared" si="119"/>
        <v/>
      </c>
      <c r="AW561" s="494" t="str">
        <f t="shared" si="120"/>
        <v/>
      </c>
      <c r="AX561" s="515" t="str">
        <f>IFERROR(VLOOKUP(功能_33[[#This Row],[功能代號]],SIT_FT_2021tmp!D:D,1,FALSE),"")</f>
        <v/>
      </c>
      <c r="AY561" s="589">
        <f t="shared" si="121"/>
        <v>44589</v>
      </c>
      <c r="BA561" s="515" t="s">
        <v>2453</v>
      </c>
      <c r="BB561" s="266" t="s">
        <v>2453</v>
      </c>
      <c r="BC561" s="596"/>
      <c r="BD561" s="266" t="str">
        <f t="shared" si="111"/>
        <v/>
      </c>
      <c r="BE561" s="266" t="str">
        <f t="shared" si="112"/>
        <v/>
      </c>
      <c r="BF561" s="266" t="str">
        <f t="shared" si="113"/>
        <v/>
      </c>
      <c r="BG561" s="266" t="str">
        <f t="shared" si="114"/>
        <v>LC.</v>
      </c>
    </row>
    <row r="562" spans="1:60" s="414" customFormat="1">
      <c r="A562" s="514"/>
      <c r="C562" s="415"/>
      <c r="D562" s="416"/>
      <c r="F562" s="417"/>
      <c r="G562" s="417"/>
      <c r="I562" s="417"/>
      <c r="J562" s="418"/>
      <c r="K562" s="418"/>
      <c r="L562" s="418"/>
      <c r="M562" s="418"/>
      <c r="N562" s="415"/>
      <c r="O562" s="419"/>
      <c r="P562" s="415"/>
      <c r="S562" s="420"/>
      <c r="T562" s="415"/>
      <c r="U562" s="415"/>
      <c r="V562" s="415"/>
      <c r="W562" s="419"/>
      <c r="X562" s="415"/>
      <c r="AB562" s="415"/>
      <c r="AC562" s="415"/>
      <c r="AF562" s="420"/>
      <c r="AH562" s="421"/>
      <c r="AI562" s="422"/>
      <c r="AK562" s="417"/>
      <c r="AL562" s="417"/>
      <c r="AM562" s="417"/>
      <c r="AN562" s="423"/>
      <c r="AO562" s="415"/>
      <c r="AQ562" s="413"/>
      <c r="BC562" s="596"/>
      <c r="BD562" s="415"/>
      <c r="BE562" s="415"/>
      <c r="BF562" s="415"/>
      <c r="BG562" s="415"/>
    </row>
    <row r="563" spans="1:60" ht="13.8">
      <c r="A563" s="273"/>
      <c r="D563" s="266"/>
      <c r="F563" s="266"/>
      <c r="G563" s="266"/>
      <c r="I563" s="266"/>
      <c r="J563" s="272"/>
      <c r="K563" s="272"/>
      <c r="L563" s="272"/>
      <c r="M563" s="272"/>
      <c r="O563" s="265"/>
      <c r="W563" s="265"/>
      <c r="AK563" s="266"/>
      <c r="AL563" s="266"/>
      <c r="AM563" s="266"/>
      <c r="AR563" s="538">
        <f t="shared" ref="AR563:AW563" si="122">COUNTIF(AR2:AR561,"&gt;&lt;")</f>
        <v>556</v>
      </c>
      <c r="AS563" s="408">
        <f t="shared" si="122"/>
        <v>0</v>
      </c>
      <c r="AT563" s="408">
        <f t="shared" si="122"/>
        <v>0</v>
      </c>
      <c r="AU563" s="408">
        <f t="shared" si="122"/>
        <v>0</v>
      </c>
      <c r="AV563" s="408">
        <f t="shared" si="122"/>
        <v>8</v>
      </c>
      <c r="AW563" s="408">
        <f t="shared" si="122"/>
        <v>1</v>
      </c>
      <c r="BC563" s="596"/>
      <c r="BD563" s="265">
        <f>COUNTIF(功能_33[已SIT已FT],"&gt;&lt;0")</f>
        <v>268</v>
      </c>
      <c r="BE563" s="265">
        <f>COUNTIF(功能_33[已SIT待FT],"&gt;&lt;0")</f>
        <v>54</v>
      </c>
      <c r="BF563" s="265">
        <f>COUNTIF(功能_33[待SIT已FT],"&gt;&lt;0")</f>
        <v>117</v>
      </c>
      <c r="BG563" s="265">
        <f>COUNTIF(功能_33[待SIT待FT],"&gt;&lt;0")</f>
        <v>121</v>
      </c>
      <c r="BH563" s="266">
        <f>SUM(BD563:BG563)</f>
        <v>560</v>
      </c>
    </row>
    <row r="564" spans="1:60">
      <c r="AW564" s="519"/>
      <c r="BB564" s="212" t="str">
        <f>"／總交易"</f>
        <v>／總交易</v>
      </c>
      <c r="BC564" s="596"/>
      <c r="BD564" s="600">
        <f>BD563/COUNTA(功能_33[功能代號])</f>
        <v>0.47857142857142859</v>
      </c>
      <c r="BE564" s="600">
        <f>BE563/COUNTA(功能_33[功能代號])</f>
        <v>9.6428571428571433E-2</v>
      </c>
      <c r="BF564" s="600">
        <f>BF563/COUNTA(功能_33[功能代號])</f>
        <v>0.20892857142857144</v>
      </c>
      <c r="BG564" s="600">
        <f>BG563/COUNTA(功能_33[功能代號])</f>
        <v>0.21607142857142858</v>
      </c>
      <c r="BH564" s="597">
        <f>SUM(BD564:BG564)</f>
        <v>1</v>
      </c>
    </row>
    <row r="565" spans="1:60">
      <c r="BB565" s="212" t="str">
        <f>"／已SIT"</f>
        <v>／已SIT</v>
      </c>
      <c r="BC565" s="596"/>
      <c r="BD565" s="600">
        <f>BD563/COUNTIF(功能_33[SIT進度2021],"&gt;&lt;0")</f>
        <v>0.83229813664596275</v>
      </c>
      <c r="BE565" s="600">
        <f>BE563/COUNTIF(功能_33[SIT進度2021],"&gt;&lt;0")</f>
        <v>0.16770186335403728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:AY1"/>
  <sheetViews>
    <sheetView topLeftCell="AQ1" workbookViewId="0">
      <selection activeCell="BB12" sqref="BB12"/>
    </sheetView>
  </sheetViews>
  <sheetFormatPr defaultRowHeight="15"/>
  <sheetData>
    <row r="1" spans="5:51">
      <c r="E1">
        <v>1</v>
      </c>
      <c r="F1">
        <v>2</v>
      </c>
      <c r="G1" s="267">
        <v>3</v>
      </c>
      <c r="H1" s="267">
        <v>4</v>
      </c>
      <c r="I1" s="267">
        <v>5</v>
      </c>
      <c r="J1" s="267">
        <v>6</v>
      </c>
      <c r="K1" s="267">
        <v>7</v>
      </c>
      <c r="L1" s="267">
        <v>8</v>
      </c>
      <c r="M1" s="267">
        <v>9</v>
      </c>
      <c r="N1" s="267">
        <v>10</v>
      </c>
      <c r="O1" s="267">
        <v>11</v>
      </c>
      <c r="P1" s="267">
        <v>12</v>
      </c>
      <c r="Q1" s="267">
        <v>13</v>
      </c>
      <c r="R1" s="267">
        <v>14</v>
      </c>
      <c r="S1" s="267">
        <v>15</v>
      </c>
      <c r="T1" s="267">
        <v>16</v>
      </c>
      <c r="U1" s="267">
        <v>17</v>
      </c>
      <c r="V1" s="267">
        <v>18</v>
      </c>
      <c r="W1" s="267">
        <v>19</v>
      </c>
      <c r="X1" s="267">
        <v>20</v>
      </c>
      <c r="Y1" s="267">
        <v>21</v>
      </c>
      <c r="Z1" s="267">
        <v>22</v>
      </c>
      <c r="AA1" s="267">
        <v>23</v>
      </c>
      <c r="AB1" s="267">
        <v>24</v>
      </c>
      <c r="AC1" s="267">
        <v>25</v>
      </c>
      <c r="AD1" s="267">
        <v>26</v>
      </c>
      <c r="AE1" s="267">
        <v>27</v>
      </c>
      <c r="AF1" s="267">
        <v>28</v>
      </c>
      <c r="AG1" s="267">
        <v>29</v>
      </c>
      <c r="AH1" s="267">
        <v>30</v>
      </c>
      <c r="AI1" s="267">
        <v>31</v>
      </c>
      <c r="AJ1" s="267">
        <v>32</v>
      </c>
      <c r="AK1" s="267">
        <v>33</v>
      </c>
      <c r="AL1" s="267">
        <v>34</v>
      </c>
      <c r="AM1" s="267">
        <v>35</v>
      </c>
      <c r="AN1" s="267">
        <v>36</v>
      </c>
      <c r="AO1" s="267">
        <v>37</v>
      </c>
      <c r="AP1" s="267">
        <v>38</v>
      </c>
      <c r="AQ1" s="267">
        <v>39</v>
      </c>
      <c r="AR1" s="267">
        <v>40</v>
      </c>
      <c r="AS1" s="267">
        <v>41</v>
      </c>
      <c r="AT1" s="267">
        <v>42</v>
      </c>
      <c r="AU1" s="267">
        <v>43</v>
      </c>
      <c r="AV1" s="267">
        <v>44</v>
      </c>
      <c r="AW1" s="267">
        <v>45</v>
      </c>
      <c r="AX1" s="267">
        <v>46</v>
      </c>
      <c r="AY1" s="267">
        <v>47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55" bestFit="1" customWidth="1"/>
    <col min="2" max="2" width="3.25" style="153" bestFit="1" customWidth="1"/>
    <col min="3" max="3" width="3.375" style="153" bestFit="1" customWidth="1"/>
    <col min="4" max="4" width="15.875" style="153" bestFit="1" customWidth="1"/>
    <col min="5" max="5" width="28.875" style="153" bestFit="1" customWidth="1"/>
    <col min="6" max="6" width="6.375" style="153" bestFit="1" customWidth="1"/>
    <col min="7" max="7" width="27.75" style="153" bestFit="1" customWidth="1"/>
    <col min="8" max="8" width="37.625" style="153" bestFit="1" customWidth="1"/>
    <col min="9" max="10" width="7.375" style="153" bestFit="1" customWidth="1"/>
    <col min="11" max="11" width="11.375" style="153" bestFit="1" customWidth="1"/>
    <col min="12" max="12" width="12.75" style="153" bestFit="1" customWidth="1"/>
    <col min="13" max="13" width="8.75" style="153" customWidth="1"/>
    <col min="14" max="15" width="11.375" style="153" bestFit="1" customWidth="1"/>
    <col min="16" max="17" width="7.375" style="153" bestFit="1" customWidth="1"/>
    <col min="18" max="18" width="10.25" style="153" bestFit="1" customWidth="1"/>
    <col min="19" max="25" width="8.75" style="153" customWidth="1"/>
    <col min="26" max="26" width="11.375" style="153" bestFit="1" customWidth="1"/>
    <col min="27" max="27" width="10.25" style="153" bestFit="1" customWidth="1"/>
    <col min="28" max="31" width="11.375" style="153" bestFit="1" customWidth="1"/>
    <col min="32" max="32" width="5.375" style="153" bestFit="1" customWidth="1"/>
    <col min="33" max="33" width="3.75" style="153" bestFit="1" customWidth="1"/>
    <col min="34" max="34" width="6.375" style="153" bestFit="1" customWidth="1"/>
    <col min="35" max="35" width="8.875" style="153" bestFit="1" customWidth="1"/>
    <col min="36" max="39" width="8.75" style="153" customWidth="1"/>
    <col min="40" max="16384" width="8.75" style="153"/>
  </cols>
  <sheetData>
    <row r="1" spans="1:57">
      <c r="A1" s="155" t="s">
        <v>1383</v>
      </c>
      <c r="R1" s="153" t="s">
        <v>1384</v>
      </c>
    </row>
    <row r="2" spans="1:57" s="238" customFormat="1" ht="14.25" customHeight="1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Row],[功能代號]],[5]交易清單!$E:$E,1,FALSE)</f>
        <v>L1001</v>
      </c>
    </row>
    <row r="3" spans="1:57" s="238" customFormat="1" ht="14.25" customHeight="1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Row],[功能代號]],[5]交易清單!$E:$E,1,FALSE)</f>
        <v>L1101</v>
      </c>
    </row>
    <row r="4" spans="1:57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Row],[功能代號]],[5]交易清單!$E:$E,1,FALSE)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VLOOKUP([6]!功能[[#This Row],[功能項目
/代號]],[7]URS確認!$D:$J,6,FALSE)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2788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2924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Row],[功能代號]],'[8]SIT-LAB-20211230'!$B:$B,1,FALSE)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88" customWidth="1"/>
    <col min="2" max="2" width="23.75" style="74" customWidth="1"/>
    <col min="3" max="3" width="4.75" style="288" customWidth="1"/>
    <col min="4" max="4" width="124.5" style="74" bestFit="1" customWidth="1"/>
    <col min="5" max="5" width="15.75" style="582" customWidth="1"/>
    <col min="6" max="6" width="20.25" style="71" bestFit="1" customWidth="1"/>
    <col min="7" max="7" width="16.75" style="71" customWidth="1"/>
    <col min="8" max="8" width="15.375" style="288" bestFit="1" customWidth="1"/>
    <col min="9" max="9" width="13.375" style="288" customWidth="1"/>
    <col min="10" max="10" width="11.375" style="288" customWidth="1"/>
    <col min="11" max="11" width="16.625" style="288" customWidth="1"/>
    <col min="12" max="12" width="8.25" style="288" customWidth="1"/>
    <col min="13" max="13" width="21.625" style="288" customWidth="1"/>
    <col min="14" max="15" width="20.125" style="288" customWidth="1"/>
    <col min="16" max="16" width="12" style="288" customWidth="1"/>
    <col min="17" max="19" width="9" style="69" customWidth="1"/>
    <col min="20" max="16384" width="9" style="69"/>
  </cols>
  <sheetData>
    <row r="1" spans="1:16" ht="16.95" customHeight="1">
      <c r="A1" s="640" t="s">
        <v>1447</v>
      </c>
      <c r="B1" s="643" t="s">
        <v>1448</v>
      </c>
      <c r="C1" s="643" t="s">
        <v>1449</v>
      </c>
      <c r="D1" s="643" t="s">
        <v>1450</v>
      </c>
      <c r="E1" s="640" t="s">
        <v>1451</v>
      </c>
      <c r="F1" s="649" t="s">
        <v>1452</v>
      </c>
      <c r="G1" s="649" t="s">
        <v>1453</v>
      </c>
      <c r="H1" s="253" t="s">
        <v>84</v>
      </c>
      <c r="I1" s="640" t="s">
        <v>1454</v>
      </c>
      <c r="J1" s="640" t="s">
        <v>1455</v>
      </c>
      <c r="K1" s="650"/>
      <c r="L1" s="650"/>
      <c r="M1" s="650"/>
      <c r="N1" s="651"/>
      <c r="O1" s="253"/>
      <c r="P1" s="640" t="s">
        <v>1456</v>
      </c>
    </row>
    <row r="2" spans="1:16">
      <c r="A2" s="641"/>
      <c r="B2" s="644"/>
      <c r="C2" s="641"/>
      <c r="D2" s="641"/>
      <c r="E2" s="646"/>
      <c r="F2" s="641"/>
      <c r="G2" s="641"/>
      <c r="H2" s="255" t="s">
        <v>1453</v>
      </c>
      <c r="I2" s="641"/>
      <c r="J2" s="648" t="s">
        <v>1457</v>
      </c>
      <c r="K2" s="648" t="s">
        <v>1458</v>
      </c>
      <c r="L2" s="652" t="s">
        <v>1459</v>
      </c>
      <c r="M2" s="653"/>
      <c r="N2" s="653"/>
      <c r="O2" s="654"/>
      <c r="P2" s="641"/>
    </row>
    <row r="3" spans="1:16">
      <c r="A3" s="642"/>
      <c r="B3" s="645"/>
      <c r="C3" s="642"/>
      <c r="D3" s="642"/>
      <c r="E3" s="647"/>
      <c r="F3" s="642"/>
      <c r="G3" s="642"/>
      <c r="H3" s="254"/>
      <c r="I3" s="642"/>
      <c r="J3" s="642"/>
      <c r="K3" s="642"/>
      <c r="L3" s="287" t="s">
        <v>1460</v>
      </c>
      <c r="M3" s="148" t="s">
        <v>1461</v>
      </c>
      <c r="N3" s="148" t="s">
        <v>1462</v>
      </c>
      <c r="O3" s="149" t="s">
        <v>1463</v>
      </c>
      <c r="P3" s="642"/>
    </row>
    <row r="4" spans="1:16" ht="33" customHeight="1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2850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.049999999999997" customHeight="1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" customHeight="1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.049999999999997" customHeight="1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.049999999999997" customHeight="1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.049999999999997" customHeight="1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.049999999999997" customHeight="1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3.95" customHeight="1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" customHeight="1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" customHeight="1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00000000000003" customHeight="1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.049999999999997" customHeight="1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2876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2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2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>
      <c r="A391" s="288" t="s">
        <v>2874</v>
      </c>
      <c r="B391" s="69" t="s">
        <v>1854</v>
      </c>
      <c r="C391" s="288">
        <v>1</v>
      </c>
      <c r="D391" s="204" t="s">
        <v>2875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>
      <c r="A392" s="567" t="s">
        <v>2704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>
      <c r="A393" s="567" t="s">
        <v>2704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.049999999999997" customHeight="1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2.4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>
      <c r="A443" s="288" t="s">
        <v>2867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.049999999999997" customHeight="1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.049999999999997" customHeight="1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.049999999999997" customHeight="1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.049999999999997" customHeight="1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.049999999999997" customHeight="1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.049999999999997" customHeight="1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97.2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48.6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1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2.4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48.6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>
      <c r="A579" s="528" t="s">
        <v>781</v>
      </c>
      <c r="B579" s="68" t="s">
        <v>784</v>
      </c>
      <c r="C579" s="528"/>
      <c r="D579" s="530" t="s">
        <v>2707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2.4">
      <c r="A580" s="582" t="s">
        <v>776</v>
      </c>
      <c r="B580" s="69" t="s">
        <v>2706</v>
      </c>
      <c r="C580" s="582"/>
      <c r="D580" s="74" t="s">
        <v>2949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4.8">
      <c r="A581" s="288" t="s">
        <v>776</v>
      </c>
      <c r="B581" s="69" t="s">
        <v>2706</v>
      </c>
      <c r="D581" s="74" t="s">
        <v>2950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>
      <c r="A582" s="288" t="s">
        <v>255</v>
      </c>
      <c r="B582" s="69" t="s">
        <v>2710</v>
      </c>
      <c r="C582" s="288">
        <v>1</v>
      </c>
      <c r="D582" s="68" t="s">
        <v>2711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>
      <c r="A583" s="560" t="s">
        <v>255</v>
      </c>
      <c r="B583" s="69" t="s">
        <v>2710</v>
      </c>
      <c r="C583" s="288">
        <v>2</v>
      </c>
      <c r="D583" s="68" t="s">
        <v>2712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>
      <c r="A584" s="68" t="s">
        <v>793</v>
      </c>
      <c r="B584" s="68" t="s">
        <v>2713</v>
      </c>
      <c r="D584" s="68" t="s">
        <v>2714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>
      <c r="A585" s="288" t="s">
        <v>788</v>
      </c>
      <c r="B585" s="68" t="s">
        <v>2716</v>
      </c>
      <c r="D585" s="74" t="s">
        <v>2715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>
      <c r="A586" s="68" t="s">
        <v>1331</v>
      </c>
      <c r="B586" s="69" t="s">
        <v>2717</v>
      </c>
      <c r="C586" s="288">
        <v>1</v>
      </c>
      <c r="D586" s="68" t="s">
        <v>2718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>
      <c r="A587" s="68" t="s">
        <v>1331</v>
      </c>
      <c r="B587" s="69" t="s">
        <v>2717</v>
      </c>
      <c r="C587" s="288">
        <v>2</v>
      </c>
      <c r="D587" s="74" t="s">
        <v>2719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>
      <c r="A588" s="68" t="s">
        <v>1331</v>
      </c>
      <c r="B588" s="69" t="s">
        <v>2717</v>
      </c>
      <c r="C588" s="288">
        <v>3</v>
      </c>
      <c r="D588" s="68" t="s">
        <v>2720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>
      <c r="A589" s="68" t="s">
        <v>1333</v>
      </c>
      <c r="B589" s="68" t="s">
        <v>1334</v>
      </c>
      <c r="C589" s="288">
        <v>1</v>
      </c>
      <c r="D589" s="68" t="s">
        <v>2721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>
      <c r="A590" s="68" t="s">
        <v>1333</v>
      </c>
      <c r="B590" s="68" t="s">
        <v>1334</v>
      </c>
      <c r="C590" s="288">
        <v>2</v>
      </c>
      <c r="D590" s="68" t="s">
        <v>2722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2.4">
      <c r="A591" s="68" t="s">
        <v>1328</v>
      </c>
      <c r="B591" s="69" t="s">
        <v>2723</v>
      </c>
      <c r="C591" s="288">
        <v>1</v>
      </c>
      <c r="D591" s="74" t="s">
        <v>2725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>
      <c r="A592" s="68" t="s">
        <v>1328</v>
      </c>
      <c r="B592" s="69" t="s">
        <v>2723</v>
      </c>
      <c r="C592" s="288">
        <v>2</v>
      </c>
      <c r="D592" s="74" t="s">
        <v>2724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>
      <c r="A593" s="68" t="s">
        <v>1335</v>
      </c>
      <c r="B593" s="69" t="s">
        <v>2748</v>
      </c>
      <c r="C593" s="527">
        <v>1</v>
      </c>
      <c r="D593" s="74" t="s">
        <v>2749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>
      <c r="A594" s="68" t="s">
        <v>931</v>
      </c>
      <c r="B594" s="68" t="s">
        <v>932</v>
      </c>
      <c r="C594" s="288">
        <v>1</v>
      </c>
      <c r="D594" s="532" t="s">
        <v>2726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>
      <c r="A595" s="68" t="s">
        <v>931</v>
      </c>
      <c r="B595" s="68" t="s">
        <v>932</v>
      </c>
      <c r="C595" s="288">
        <v>2</v>
      </c>
      <c r="D595" s="532" t="s">
        <v>2727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>
      <c r="A596" s="68" t="s">
        <v>685</v>
      </c>
      <c r="B596" s="69" t="s">
        <v>2728</v>
      </c>
      <c r="C596" s="288">
        <v>1</v>
      </c>
      <c r="D596" s="74" t="s">
        <v>2729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>
      <c r="A597" s="68" t="s">
        <v>1416</v>
      </c>
      <c r="B597" s="68" t="s">
        <v>2344</v>
      </c>
      <c r="C597" s="288">
        <v>1</v>
      </c>
      <c r="D597" s="68" t="s">
        <v>2732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2872</v>
      </c>
    </row>
    <row r="598" spans="1:16">
      <c r="A598" s="68" t="s">
        <v>1037</v>
      </c>
      <c r="B598" s="68" t="s">
        <v>1038</v>
      </c>
      <c r="C598" s="288">
        <v>1</v>
      </c>
      <c r="D598" s="74" t="s">
        <v>2735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>
      <c r="A599" s="68" t="s">
        <v>1039</v>
      </c>
      <c r="B599" s="69" t="s">
        <v>2733</v>
      </c>
      <c r="C599" s="288">
        <v>1</v>
      </c>
      <c r="D599" s="68" t="s">
        <v>2734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>
      <c r="A600" s="68" t="s">
        <v>1039</v>
      </c>
      <c r="B600" s="69" t="s">
        <v>2733</v>
      </c>
      <c r="C600" s="288">
        <v>2</v>
      </c>
      <c r="D600" s="68" t="s">
        <v>2736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>
      <c r="A601" s="68" t="s">
        <v>1513</v>
      </c>
      <c r="B601" s="68" t="s">
        <v>1514</v>
      </c>
      <c r="C601" s="288">
        <v>1</v>
      </c>
      <c r="D601" s="68" t="s">
        <v>2737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2873</v>
      </c>
    </row>
    <row r="602" spans="1:16" ht="32.4">
      <c r="A602" s="68" t="s">
        <v>1513</v>
      </c>
      <c r="B602" s="68" t="s">
        <v>1514</v>
      </c>
      <c r="C602" s="288">
        <v>2</v>
      </c>
      <c r="D602" s="74" t="s">
        <v>2739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2873</v>
      </c>
    </row>
    <row r="603" spans="1:16">
      <c r="A603" s="68" t="s">
        <v>1513</v>
      </c>
      <c r="B603" s="68" t="s">
        <v>1514</v>
      </c>
      <c r="C603" s="288">
        <v>3</v>
      </c>
      <c r="D603" s="68" t="s">
        <v>2738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2873</v>
      </c>
    </row>
    <row r="604" spans="1:16">
      <c r="A604" s="68" t="s">
        <v>1419</v>
      </c>
      <c r="B604" s="68" t="s">
        <v>2345</v>
      </c>
      <c r="C604" s="288">
        <v>1</v>
      </c>
      <c r="D604" s="74" t="s">
        <v>2740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2872</v>
      </c>
    </row>
    <row r="605" spans="1:16">
      <c r="A605" s="68" t="s">
        <v>1044</v>
      </c>
      <c r="B605" s="69" t="s">
        <v>2742</v>
      </c>
      <c r="C605" s="288">
        <v>1</v>
      </c>
      <c r="D605" s="68" t="s">
        <v>2741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>
      <c r="A606" s="68" t="s">
        <v>1046</v>
      </c>
      <c r="B606" s="68" t="s">
        <v>2743</v>
      </c>
      <c r="C606" s="288">
        <v>1</v>
      </c>
      <c r="D606" s="68" t="s">
        <v>2744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>
      <c r="A607" s="68" t="s">
        <v>1517</v>
      </c>
      <c r="B607" s="68" t="s">
        <v>1518</v>
      </c>
      <c r="C607" s="288">
        <v>1</v>
      </c>
      <c r="D607" s="68" t="s">
        <v>2745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2873</v>
      </c>
    </row>
    <row r="608" spans="1:16">
      <c r="A608" s="68" t="s">
        <v>1517</v>
      </c>
      <c r="B608" s="68" t="s">
        <v>1518</v>
      </c>
      <c r="C608" s="288">
        <v>2</v>
      </c>
      <c r="D608" s="68" t="s">
        <v>2746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2873</v>
      </c>
    </row>
    <row r="609" spans="1:9">
      <c r="A609" s="68" t="s">
        <v>1379</v>
      </c>
      <c r="B609" s="69"/>
      <c r="C609" s="288">
        <v>1</v>
      </c>
      <c r="D609" s="74" t="s">
        <v>2752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>
      <c r="A610" s="68" t="s">
        <v>1381</v>
      </c>
      <c r="B610" s="68" t="s">
        <v>1382</v>
      </c>
      <c r="C610" s="288">
        <v>1</v>
      </c>
      <c r="D610" s="74" t="s">
        <v>2753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2872</v>
      </c>
    </row>
    <row r="611" spans="1:9" ht="58.2" customHeight="1">
      <c r="A611" s="553" t="s">
        <v>1093</v>
      </c>
      <c r="B611" s="69" t="s">
        <v>2814</v>
      </c>
      <c r="C611" s="288">
        <v>1</v>
      </c>
      <c r="D611" s="74" t="s">
        <v>2827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>
      <c r="A612" s="553" t="s">
        <v>1093</v>
      </c>
      <c r="B612" s="69" t="s">
        <v>2814</v>
      </c>
      <c r="C612" s="288">
        <v>2</v>
      </c>
      <c r="D612" s="74" t="s">
        <v>2820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>
      <c r="A613" s="553" t="s">
        <v>1095</v>
      </c>
      <c r="B613" s="69" t="s">
        <v>2817</v>
      </c>
      <c r="C613" s="288">
        <v>1</v>
      </c>
      <c r="D613" s="74" t="s">
        <v>2818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>
      <c r="A614" s="553" t="s">
        <v>1095</v>
      </c>
      <c r="B614" s="69" t="s">
        <v>2817</v>
      </c>
      <c r="C614" s="288">
        <v>2</v>
      </c>
      <c r="D614" s="74" t="s">
        <v>2819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>
      <c r="A615" s="553" t="s">
        <v>1095</v>
      </c>
      <c r="B615" s="69" t="s">
        <v>2817</v>
      </c>
      <c r="C615" s="288">
        <v>3</v>
      </c>
      <c r="D615" s="74" t="s">
        <v>2821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>
      <c r="A616" s="68" t="s">
        <v>1080</v>
      </c>
      <c r="B616" s="69" t="s">
        <v>2822</v>
      </c>
      <c r="C616" s="288">
        <v>1</v>
      </c>
      <c r="D616" s="74" t="s">
        <v>2826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48.6">
      <c r="A617" s="68" t="s">
        <v>1099</v>
      </c>
      <c r="B617" s="69" t="s">
        <v>2824</v>
      </c>
      <c r="C617" s="288">
        <v>1</v>
      </c>
      <c r="D617" s="74" t="s">
        <v>2825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2.4">
      <c r="A618" s="68" t="s">
        <v>1101</v>
      </c>
      <c r="B618" s="69" t="s">
        <v>2828</v>
      </c>
      <c r="C618" s="288">
        <v>1</v>
      </c>
      <c r="D618" s="74" t="s">
        <v>2829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>
      <c r="A619" s="555" t="s">
        <v>1084</v>
      </c>
      <c r="B619" s="69" t="s">
        <v>2830</v>
      </c>
      <c r="C619" s="288">
        <v>1</v>
      </c>
      <c r="D619" s="74" t="s">
        <v>2831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>
      <c r="A620" s="555" t="s">
        <v>1084</v>
      </c>
      <c r="B620" s="74" t="s">
        <v>2830</v>
      </c>
      <c r="C620" s="288">
        <v>2</v>
      </c>
      <c r="D620" s="74" t="s">
        <v>2832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>
      <c r="A621" s="68" t="s">
        <v>2865</v>
      </c>
      <c r="B621" s="69" t="s">
        <v>2833</v>
      </c>
      <c r="C621" s="288">
        <v>1</v>
      </c>
      <c r="D621" s="74" t="s">
        <v>2836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>
      <c r="A622" s="68" t="s">
        <v>2865</v>
      </c>
      <c r="B622" s="69" t="s">
        <v>2833</v>
      </c>
      <c r="C622" s="288">
        <v>2</v>
      </c>
      <c r="D622" s="74" t="s">
        <v>2837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>
      <c r="A623" s="288" t="s">
        <v>1086</v>
      </c>
      <c r="B623" s="69" t="s">
        <v>2834</v>
      </c>
      <c r="C623" s="288">
        <v>1</v>
      </c>
      <c r="D623" s="74" t="s">
        <v>2838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>
      <c r="A624" s="288" t="s">
        <v>1097</v>
      </c>
      <c r="B624" s="69" t="s">
        <v>2835</v>
      </c>
      <c r="C624" s="288">
        <v>1</v>
      </c>
      <c r="D624" s="74" t="s">
        <v>2839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>
      <c r="A625" s="555" t="s">
        <v>1097</v>
      </c>
      <c r="B625" s="69" t="s">
        <v>2835</v>
      </c>
      <c r="C625" s="288">
        <v>2</v>
      </c>
      <c r="D625" s="74" t="s">
        <v>2840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>
      <c r="A626" s="555" t="s">
        <v>1097</v>
      </c>
      <c r="B626" s="69" t="s">
        <v>2835</v>
      </c>
      <c r="C626" s="288">
        <v>3</v>
      </c>
      <c r="D626" s="74" t="s">
        <v>2841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>
      <c r="A627" s="68" t="s">
        <v>2864</v>
      </c>
      <c r="B627" s="68" t="s">
        <v>903</v>
      </c>
      <c r="C627" s="288">
        <v>1</v>
      </c>
      <c r="D627" s="74" t="s">
        <v>2846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>
      <c r="A628" s="288" t="s">
        <v>2866</v>
      </c>
      <c r="B628" s="69" t="s">
        <v>2847</v>
      </c>
      <c r="C628" s="288">
        <v>1</v>
      </c>
      <c r="D628" s="74" t="s">
        <v>2848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2880</v>
      </c>
      <c r="F1" s="119" t="s">
        <v>2879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2882</v>
      </c>
      <c r="I3" s="81">
        <v>44474</v>
      </c>
    </row>
    <row r="4" spans="1:10" ht="32.4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2882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.049999999999997" customHeight="1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2903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2904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2905</v>
      </c>
      <c r="I18" s="81">
        <v>44412</v>
      </c>
    </row>
    <row r="19" spans="1:10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ht="32.4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2908</v>
      </c>
      <c r="I29" s="81">
        <v>44432</v>
      </c>
      <c r="J29" s="102" t="s">
        <v>2907</v>
      </c>
    </row>
    <row r="30" spans="1:10" s="98" customFormat="1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2888</v>
      </c>
      <c r="D31" s="146" t="s">
        <v>2899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2913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2902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2892</v>
      </c>
      <c r="I32" s="82" t="s">
        <v>2892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2906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2881</v>
      </c>
      <c r="I38" s="81">
        <v>44433</v>
      </c>
    </row>
    <row r="39" spans="1:11" ht="33" customHeight="1">
      <c r="A39" s="71">
        <v>44432</v>
      </c>
      <c r="B39" s="572">
        <v>2</v>
      </c>
      <c r="C39" s="78" t="s">
        <v>2890</v>
      </c>
      <c r="D39" s="572" t="s">
        <v>166</v>
      </c>
      <c r="E39" s="89" t="str">
        <f t="shared" ref="E39:E40" si="1">IFERROR(MID(C39,FIND("L",C39),5),"")</f>
        <v/>
      </c>
      <c r="F39" s="89" t="s">
        <v>2891</v>
      </c>
      <c r="G39" s="71">
        <v>44560</v>
      </c>
      <c r="H39" s="80" t="s">
        <v>2911</v>
      </c>
      <c r="I39" s="81">
        <v>44553</v>
      </c>
    </row>
    <row r="40" spans="1:11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2897</v>
      </c>
      <c r="I41" s="81">
        <v>44519</v>
      </c>
    </row>
    <row r="42" spans="1:11" ht="33" customHeight="1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2898</v>
      </c>
      <c r="I42" s="81">
        <v>44456</v>
      </c>
    </row>
    <row r="43" spans="1:11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2894</v>
      </c>
      <c r="I47" s="81">
        <v>44462</v>
      </c>
    </row>
    <row r="48" spans="1:11" ht="34.049999999999997" customHeight="1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2891</v>
      </c>
      <c r="G48" s="71">
        <v>44469</v>
      </c>
      <c r="H48" s="80" t="s">
        <v>2895</v>
      </c>
      <c r="I48" s="81">
        <v>44452</v>
      </c>
      <c r="K48" s="82" t="s">
        <v>2145</v>
      </c>
    </row>
    <row r="49" spans="1:10" ht="22.8">
      <c r="A49" s="71">
        <v>44438</v>
      </c>
      <c r="B49" s="572">
        <v>4</v>
      </c>
      <c r="C49" s="74" t="s">
        <v>2900</v>
      </c>
      <c r="D49" s="572" t="s">
        <v>3</v>
      </c>
      <c r="E49" s="89" t="str">
        <f t="shared" si="3"/>
        <v/>
      </c>
      <c r="F49" s="89" t="s">
        <v>2896</v>
      </c>
      <c r="G49" s="71">
        <v>44449</v>
      </c>
      <c r="H49" s="80" t="s">
        <v>2910</v>
      </c>
      <c r="I49" s="81">
        <v>44524</v>
      </c>
    </row>
    <row r="50" spans="1:10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2893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2912</v>
      </c>
      <c r="D53" s="89" t="s">
        <v>166</v>
      </c>
      <c r="E53" s="89" t="str">
        <f t="shared" si="4"/>
        <v/>
      </c>
      <c r="F53" s="89" t="s">
        <v>2891</v>
      </c>
      <c r="G53" s="71">
        <v>44469</v>
      </c>
      <c r="H53" s="220" t="s">
        <v>2926</v>
      </c>
    </row>
    <row r="54" spans="1:10" ht="41.4">
      <c r="A54" s="81">
        <v>44455</v>
      </c>
      <c r="B54" s="89">
        <v>1</v>
      </c>
      <c r="C54" s="78" t="s">
        <v>2909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2914</v>
      </c>
      <c r="I54" s="575"/>
    </row>
    <row r="55" spans="1:10" ht="33" customHeight="1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2885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49999999999997" customHeight="1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1.4">
      <c r="A62" s="71">
        <v>44468</v>
      </c>
      <c r="B62" s="572">
        <v>1</v>
      </c>
      <c r="C62" s="78" t="s">
        <v>2916</v>
      </c>
      <c r="D62" s="125" t="s">
        <v>2917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2915</v>
      </c>
      <c r="I62" s="80"/>
    </row>
    <row r="63" spans="1:10" ht="33" customHeight="1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>
      <c r="A67" s="71">
        <v>44488</v>
      </c>
      <c r="B67" s="572">
        <v>2</v>
      </c>
      <c r="C67" s="78" t="s">
        <v>2823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>
      <c r="A70" s="71">
        <v>44488</v>
      </c>
      <c r="B70" s="572">
        <v>5</v>
      </c>
      <c r="C70" s="78" t="s">
        <v>2883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2884</v>
      </c>
      <c r="I70" s="81">
        <v>44504</v>
      </c>
    </row>
    <row r="71" spans="1:10" ht="42.75" customHeight="1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>
      <c r="A73" s="71">
        <v>44491</v>
      </c>
      <c r="B73" s="572">
        <v>1</v>
      </c>
      <c r="C73" s="78" t="s">
        <v>2886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2887</v>
      </c>
      <c r="I73" s="81">
        <v>44501</v>
      </c>
    </row>
    <row r="74" spans="1:10" ht="313.5" customHeight="1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2.4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2878</v>
      </c>
      <c r="I78" s="81">
        <v>44539</v>
      </c>
    </row>
    <row r="79" spans="1:10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2731</v>
      </c>
      <c r="G80" s="81">
        <v>44505</v>
      </c>
      <c r="H80" s="78" t="s">
        <v>2164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2731</v>
      </c>
      <c r="G81" s="81">
        <v>44505</v>
      </c>
      <c r="H81" s="78" t="s">
        <v>2165</v>
      </c>
      <c r="I81" s="81">
        <v>44552</v>
      </c>
    </row>
    <row r="82" spans="1:10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2.4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2731</v>
      </c>
      <c r="G84" s="81">
        <v>44561</v>
      </c>
      <c r="H84" s="82" t="s">
        <v>2583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ht="32.4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>
      <c r="A89" s="81">
        <v>44498</v>
      </c>
      <c r="B89" s="89">
        <v>1</v>
      </c>
      <c r="C89" s="78" t="s">
        <v>2708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2709</v>
      </c>
      <c r="I89" s="81">
        <v>44501</v>
      </c>
    </row>
    <row r="90" spans="1:10" ht="42.75" customHeight="1">
      <c r="A90" s="71">
        <v>44524</v>
      </c>
      <c r="B90" s="572">
        <v>1</v>
      </c>
      <c r="C90" s="78" t="s">
        <v>2730</v>
      </c>
      <c r="D90" s="89" t="s">
        <v>2731</v>
      </c>
      <c r="G90" s="81">
        <v>44526</v>
      </c>
      <c r="H90" s="82" t="s">
        <v>2132</v>
      </c>
      <c r="I90" s="71">
        <v>44526</v>
      </c>
    </row>
    <row r="91" spans="1:10" ht="42.75" customHeight="1">
      <c r="A91" s="71">
        <v>44517</v>
      </c>
      <c r="B91" s="572">
        <v>1</v>
      </c>
      <c r="C91" s="78" t="s">
        <v>2747</v>
      </c>
      <c r="D91" s="89" t="s">
        <v>2731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>
      <c r="A92" s="81">
        <v>44525</v>
      </c>
      <c r="B92" s="89">
        <v>1</v>
      </c>
      <c r="C92" s="78" t="s">
        <v>2750</v>
      </c>
      <c r="D92" s="89" t="s">
        <v>2751</v>
      </c>
      <c r="G92" s="569">
        <v>44529</v>
      </c>
      <c r="H92" s="82" t="s">
        <v>2877</v>
      </c>
      <c r="I92" s="81">
        <v>44529</v>
      </c>
      <c r="J92" s="570">
        <v>44544</v>
      </c>
    </row>
    <row r="93" spans="1:10" ht="63">
      <c r="A93" s="71">
        <v>44529</v>
      </c>
      <c r="B93" s="572">
        <v>1</v>
      </c>
      <c r="C93" s="78" t="s">
        <v>2889</v>
      </c>
      <c r="D93" s="146" t="s">
        <v>2764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3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2112</v>
      </c>
      <c r="B1" s="5" t="s">
        <v>2113</v>
      </c>
      <c r="C1" s="5" t="s">
        <v>2114</v>
      </c>
    </row>
    <row r="2" spans="1:3">
      <c r="A2" s="243">
        <v>1</v>
      </c>
      <c r="B2" s="46" t="s">
        <v>2060</v>
      </c>
      <c r="C2" s="4" t="s">
        <v>2115</v>
      </c>
    </row>
    <row r="3" spans="1:3">
      <c r="A3" s="243">
        <v>2</v>
      </c>
      <c r="B3" s="4" t="s">
        <v>2059</v>
      </c>
      <c r="C3" s="4" t="s">
        <v>337</v>
      </c>
    </row>
    <row r="4" spans="1:3" ht="45" customHeight="1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66"/>
    <col min="4" max="4" width="27.5" style="366" bestFit="1" customWidth="1"/>
    <col min="5" max="16384" width="8.75" style="366"/>
  </cols>
  <sheetData>
    <row r="1" spans="3:6">
      <c r="C1" s="368" t="s">
        <v>2695</v>
      </c>
      <c r="D1" s="368" t="s">
        <v>2694</v>
      </c>
      <c r="E1" s="368" t="s">
        <v>2394</v>
      </c>
      <c r="F1" s="368" t="s">
        <v>2693</v>
      </c>
    </row>
    <row r="2" spans="3:6">
      <c r="C2" s="366" t="s">
        <v>2691</v>
      </c>
      <c r="D2" s="377" t="s">
        <v>1432</v>
      </c>
      <c r="E2" s="366">
        <v>8</v>
      </c>
      <c r="F2" s="366">
        <v>10</v>
      </c>
    </row>
    <row r="3" spans="3:6">
      <c r="D3" s="377" t="s">
        <v>2452</v>
      </c>
      <c r="E3" s="366">
        <v>1</v>
      </c>
      <c r="F3" s="366">
        <v>5</v>
      </c>
    </row>
    <row r="4" spans="3:6">
      <c r="D4" s="377" t="s">
        <v>2517</v>
      </c>
      <c r="E4" s="366">
        <v>6</v>
      </c>
      <c r="F4" s="366">
        <v>7</v>
      </c>
    </row>
    <row r="5" spans="3:6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75" defaultRowHeight="14.4"/>
  <cols>
    <col min="1" max="1" width="11.875" style="264" customWidth="1"/>
    <col min="2" max="2" width="6.25" style="290" customWidth="1"/>
    <col min="3" max="3" width="6.875" style="290" customWidth="1"/>
    <col min="4" max="4" width="7.25" style="290" customWidth="1"/>
    <col min="5" max="22" width="5.25" style="268" customWidth="1"/>
    <col min="23" max="23" width="5.25" style="268" hidden="1" customWidth="1"/>
    <col min="24" max="24" width="5" style="268" bestFit="1" customWidth="1"/>
    <col min="25" max="25" width="8.75" style="268" customWidth="1"/>
    <col min="26" max="26" width="8.75" style="268" bestFit="1" customWidth="1"/>
    <col min="27" max="30" width="8.75" style="268" customWidth="1"/>
    <col min="31" max="16384" width="8.75" style="268"/>
  </cols>
  <sheetData>
    <row r="1" spans="1:26" ht="16.5" customHeight="1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271" workbookViewId="0">
      <selection activeCell="K288" sqref="K288"/>
    </sheetView>
  </sheetViews>
  <sheetFormatPr defaultRowHeight="15"/>
  <cols>
    <col min="3" max="3" width="9.375" bestFit="1" customWidth="1"/>
    <col min="4" max="4" width="8.75" style="581"/>
  </cols>
  <sheetData>
    <row r="1" spans="3:5" s="267" customFormat="1">
      <c r="C1" t="s">
        <v>2942</v>
      </c>
      <c r="D1" s="581" t="s">
        <v>3005</v>
      </c>
      <c r="E1" s="267" t="s">
        <v>3006</v>
      </c>
    </row>
    <row r="2" spans="3:5">
      <c r="D2" s="581" t="s">
        <v>108</v>
      </c>
      <c r="E2" t="str">
        <f>VLOOKUP(D2,URS確認!E:E,1,FALSE)</f>
        <v>L1001</v>
      </c>
    </row>
    <row r="3" spans="3:5">
      <c r="D3" s="581" t="s">
        <v>114</v>
      </c>
      <c r="E3" s="267" t="str">
        <f>VLOOKUP(D3,URS確認!E:E,1,FALSE)</f>
        <v>L1101</v>
      </c>
    </row>
    <row r="4" spans="3:5">
      <c r="D4" s="581" t="s">
        <v>118</v>
      </c>
      <c r="E4" s="267" t="str">
        <f>VLOOKUP(D4,URS確認!E:E,1,FALSE)</f>
        <v>L1102</v>
      </c>
    </row>
    <row r="5" spans="3:5">
      <c r="D5" s="581" t="s">
        <v>121</v>
      </c>
      <c r="E5" s="267" t="str">
        <f>VLOOKUP(D5,URS確認!E:E,1,FALSE)</f>
        <v>L1103</v>
      </c>
    </row>
    <row r="6" spans="3:5">
      <c r="D6" s="581" t="s">
        <v>125</v>
      </c>
      <c r="E6" s="267" t="str">
        <f>VLOOKUP(D6,URS確認!E:E,1,FALSE)</f>
        <v>L1104</v>
      </c>
    </row>
    <row r="7" spans="3:5">
      <c r="D7" s="581" t="s">
        <v>137</v>
      </c>
      <c r="E7" s="267" t="str">
        <f>VLOOKUP(D7,URS確認!E:E,1,FALSE)</f>
        <v>L1105</v>
      </c>
    </row>
    <row r="8" spans="3:5">
      <c r="D8" s="581" t="s">
        <v>157</v>
      </c>
      <c r="E8" s="267" t="str">
        <f>VLOOKUP(D8,URS確認!E:E,1,FALSE)</f>
        <v>L1107</v>
      </c>
    </row>
    <row r="9" spans="3:5">
      <c r="D9" s="581" t="s">
        <v>148</v>
      </c>
      <c r="E9" s="267" t="str">
        <f>VLOOKUP(D9,URS確認!E:E,1,FALSE)</f>
        <v>L1108</v>
      </c>
    </row>
    <row r="10" spans="3:5">
      <c r="D10" s="581" t="s">
        <v>150</v>
      </c>
      <c r="E10" s="267" t="str">
        <f>VLOOKUP(D10,URS確認!E:E,1,FALSE)</f>
        <v>L1109</v>
      </c>
    </row>
    <row r="11" spans="3:5">
      <c r="D11" s="581" t="s">
        <v>126</v>
      </c>
      <c r="E11" s="267" t="str">
        <f>VLOOKUP(D11,URS確認!E:E,1,FALSE)</f>
        <v>L1110</v>
      </c>
    </row>
    <row r="12" spans="3:5">
      <c r="D12" s="581" t="s">
        <v>130</v>
      </c>
      <c r="E12" s="267" t="str">
        <f>VLOOKUP(D12,URS確認!E:E,1,FALSE)</f>
        <v>L1111</v>
      </c>
    </row>
    <row r="13" spans="3:5">
      <c r="D13" s="581" t="s">
        <v>134</v>
      </c>
      <c r="E13" s="267" t="str">
        <f>VLOOKUP(D13,URS確認!E:E,1,FALSE)</f>
        <v>L1905</v>
      </c>
    </row>
    <row r="14" spans="3:5">
      <c r="D14" s="581" t="s">
        <v>152</v>
      </c>
      <c r="E14" s="267" t="str">
        <f>VLOOKUP(D14,URS確認!E:E,1,FALSE)</f>
        <v>L1907</v>
      </c>
    </row>
    <row r="15" spans="3:5">
      <c r="D15" s="581" t="s">
        <v>143</v>
      </c>
      <c r="E15" s="267" t="str">
        <f>VLOOKUP(D15,URS確認!E:E,1,FALSE)</f>
        <v>L1908</v>
      </c>
    </row>
    <row r="16" spans="3:5">
      <c r="D16" s="581" t="s">
        <v>160</v>
      </c>
      <c r="E16" s="267" t="str">
        <f>VLOOKUP(D16,URS確認!E:E,1,FALSE)</f>
        <v>L1909</v>
      </c>
    </row>
    <row r="17" spans="3:5">
      <c r="C17" s="590" t="s">
        <v>139</v>
      </c>
      <c r="D17" s="590" t="s">
        <v>2856</v>
      </c>
      <c r="E17" s="267" t="str">
        <f>VLOOKUP(D17,URS確認!E:E,1,FALSE)</f>
        <v>L6088</v>
      </c>
    </row>
    <row r="18" spans="3:5">
      <c r="D18" s="581" t="s">
        <v>164</v>
      </c>
      <c r="E18" s="267" t="str">
        <f>VLOOKUP(D18,URS確認!E:E,1,FALSE)</f>
        <v>L2001</v>
      </c>
    </row>
    <row r="19" spans="3:5">
      <c r="D19" s="581" t="s">
        <v>174</v>
      </c>
      <c r="E19" s="267" t="str">
        <f>VLOOKUP(D19,URS確認!E:E,1,FALSE)</f>
        <v>L2010</v>
      </c>
    </row>
    <row r="20" spans="3:5">
      <c r="D20" s="581" t="s">
        <v>188</v>
      </c>
      <c r="E20" s="267" t="str">
        <f>VLOOKUP(D20,URS確認!E:E,1,FALSE)</f>
        <v>L2015</v>
      </c>
    </row>
    <row r="21" spans="3:5">
      <c r="D21" s="581" t="s">
        <v>194</v>
      </c>
      <c r="E21" s="267" t="str">
        <f>VLOOKUP(D21,URS確認!E:E,1,FALSE)</f>
        <v>L2016</v>
      </c>
    </row>
    <row r="22" spans="3:5">
      <c r="D22" s="581" t="s">
        <v>257</v>
      </c>
      <c r="E22" s="267" t="str">
        <f>VLOOKUP(D22,URS確認!E:E,1,FALSE)</f>
        <v>L2017</v>
      </c>
    </row>
    <row r="23" spans="3:5">
      <c r="D23" s="581" t="s">
        <v>217</v>
      </c>
      <c r="E23" s="267" t="str">
        <f>VLOOKUP(D23,URS確認!E:E,1,FALSE)</f>
        <v>L2018</v>
      </c>
    </row>
    <row r="24" spans="3:5">
      <c r="D24" s="581" t="s">
        <v>223</v>
      </c>
      <c r="E24" s="267" t="str">
        <f>VLOOKUP(D24,URS確認!E:E,1,FALSE)</f>
        <v>L2019</v>
      </c>
    </row>
    <row r="25" spans="3:5">
      <c r="D25" s="581" t="s">
        <v>197</v>
      </c>
      <c r="E25" s="267" t="str">
        <f>VLOOKUP(D25,URS確認!E:E,1,FALSE)</f>
        <v>L2020</v>
      </c>
    </row>
    <row r="26" spans="3:5">
      <c r="D26" s="581" t="s">
        <v>229</v>
      </c>
      <c r="E26" s="267" t="str">
        <f>VLOOKUP(D26,URS確認!E:E,1,FALSE)</f>
        <v>L2021</v>
      </c>
    </row>
    <row r="27" spans="3:5">
      <c r="D27" s="581" t="s">
        <v>836</v>
      </c>
      <c r="E27" s="267" t="str">
        <f>VLOOKUP(D27,URS確認!E:E,1,FALSE)</f>
        <v>L2022</v>
      </c>
    </row>
    <row r="28" spans="3:5">
      <c r="D28" s="581" t="s">
        <v>838</v>
      </c>
      <c r="E28" s="267" t="str">
        <f>VLOOKUP(D28,URS確認!E:E,1,FALSE)</f>
        <v>L2023</v>
      </c>
    </row>
    <row r="29" spans="3:5">
      <c r="D29" s="581" t="s">
        <v>826</v>
      </c>
      <c r="E29" s="267" t="str">
        <f>VLOOKUP(D29,URS確認!E:E,1,FALSE)</f>
        <v>L2035</v>
      </c>
    </row>
    <row r="30" spans="3:5">
      <c r="D30" s="581" t="s">
        <v>822</v>
      </c>
      <c r="E30" s="267" t="str">
        <f>VLOOKUP(D30,URS確認!E:E,1,FALSE)</f>
        <v>L2036</v>
      </c>
    </row>
    <row r="31" spans="3:5">
      <c r="D31" s="581" t="s">
        <v>234</v>
      </c>
      <c r="E31" s="267" t="str">
        <f>VLOOKUP(D31,URS確認!E:E,1,FALSE)</f>
        <v>L2038</v>
      </c>
    </row>
    <row r="32" spans="3:5">
      <c r="D32" s="581" t="s">
        <v>855</v>
      </c>
      <c r="E32" s="267" t="str">
        <f>VLOOKUP(D32,URS確認!E:E,1,FALSE)</f>
        <v>L2039</v>
      </c>
    </row>
    <row r="33" spans="4:5">
      <c r="D33" s="581" t="s">
        <v>2934</v>
      </c>
      <c r="E33" s="267" t="str">
        <f>VLOOKUP(D33,URS確認!E:E,1,FALSE)</f>
        <v>L2040</v>
      </c>
    </row>
    <row r="34" spans="4:5">
      <c r="D34" s="581" t="s">
        <v>309</v>
      </c>
      <c r="E34" s="267" t="str">
        <f>VLOOKUP(D34,URS確認!E:E,1,FALSE)</f>
        <v>L2060</v>
      </c>
    </row>
    <row r="35" spans="4:5">
      <c r="D35" s="581" t="s">
        <v>401</v>
      </c>
      <c r="E35" s="267" t="str">
        <f>VLOOKUP(D35,URS確認!E:E,1,FALSE)</f>
        <v>L2061</v>
      </c>
    </row>
    <row r="36" spans="4:5">
      <c r="D36" s="581" t="s">
        <v>408</v>
      </c>
      <c r="E36" s="267" t="str">
        <f>VLOOKUP(D36,URS確認!E:E,1,FALSE)</f>
        <v>L2062</v>
      </c>
    </row>
    <row r="37" spans="4:5">
      <c r="D37" s="581" t="s">
        <v>319</v>
      </c>
      <c r="E37" s="267" t="str">
        <f>VLOOKUP(D37,URS確認!E:E,1,FALSE)</f>
        <v>L2064</v>
      </c>
    </row>
    <row r="38" spans="4:5">
      <c r="D38" s="581" t="s">
        <v>278</v>
      </c>
      <c r="E38" s="267" t="str">
        <f>VLOOKUP(D38,URS確認!E:E,1,FALSE)</f>
        <v>L2072</v>
      </c>
    </row>
    <row r="39" spans="4:5">
      <c r="D39" s="581" t="s">
        <v>849</v>
      </c>
      <c r="E39" s="267" t="str">
        <f>VLOOKUP(D39,URS確認!E:E,1,FALSE)</f>
        <v>L2073</v>
      </c>
    </row>
    <row r="40" spans="4:5">
      <c r="D40" s="581" t="s">
        <v>704</v>
      </c>
      <c r="E40" s="267" t="str">
        <f>VLOOKUP(D40,URS確認!E:E,1,FALSE)</f>
        <v>L2078</v>
      </c>
    </row>
    <row r="41" spans="4:5">
      <c r="D41" s="581" t="s">
        <v>172</v>
      </c>
      <c r="E41" s="267" t="str">
        <f>VLOOKUP(D41,URS確認!E:E,1,FALSE)</f>
        <v>L2101</v>
      </c>
    </row>
    <row r="42" spans="4:5">
      <c r="D42" s="581" t="s">
        <v>178</v>
      </c>
      <c r="E42" s="267" t="str">
        <f>VLOOKUP(D42,URS確認!E:E,1,FALSE)</f>
        <v>L2111</v>
      </c>
    </row>
    <row r="43" spans="4:5">
      <c r="D43" s="581" t="s">
        <v>185</v>
      </c>
      <c r="E43" s="267" t="str">
        <f>VLOOKUP(D43,URS確認!E:E,1,FALSE)</f>
        <v>L2112</v>
      </c>
    </row>
    <row r="44" spans="4:5">
      <c r="D44" s="581" t="s">
        <v>219</v>
      </c>
      <c r="E44" s="267" t="str">
        <f>VLOOKUP(D44,URS確認!E:E,1,FALSE)</f>
        <v>L2118</v>
      </c>
    </row>
    <row r="45" spans="4:5">
      <c r="D45" s="581" t="s">
        <v>225</v>
      </c>
      <c r="E45" s="267" t="str">
        <f>VLOOKUP(D45,URS確認!E:E,1,FALSE)</f>
        <v>L2119</v>
      </c>
    </row>
    <row r="46" spans="4:5">
      <c r="D46" s="581" t="s">
        <v>182</v>
      </c>
      <c r="E46" s="267" t="str">
        <f>VLOOKUP(D46,URS確認!E:E,1,FALSE)</f>
        <v>L2151</v>
      </c>
    </row>
    <row r="47" spans="4:5">
      <c r="D47" s="581" t="s">
        <v>180</v>
      </c>
      <c r="E47" s="267" t="str">
        <f>VLOOKUP(D47,URS確認!E:E,1,FALSE)</f>
        <v>L2153</v>
      </c>
    </row>
    <row r="48" spans="4:5">
      <c r="D48" s="581" t="s">
        <v>191</v>
      </c>
      <c r="E48" s="267" t="str">
        <f>VLOOKUP(D48,URS確認!E:E,1,FALSE)</f>
        <v>L2154</v>
      </c>
    </row>
    <row r="49" spans="4:5">
      <c r="D49" s="581" t="s">
        <v>231</v>
      </c>
      <c r="E49" s="267" t="str">
        <f>VLOOKUP(D49,URS確認!E:E,1,FALSE)</f>
        <v>L2221</v>
      </c>
    </row>
    <row r="50" spans="4:5">
      <c r="D50" s="581" t="s">
        <v>841</v>
      </c>
      <c r="E50" s="267" t="str">
        <f>VLOOKUP(D50,URS確認!E:E,1,FALSE)</f>
        <v>L2222</v>
      </c>
    </row>
    <row r="51" spans="4:5">
      <c r="D51" s="581" t="s">
        <v>201</v>
      </c>
      <c r="E51" s="267" t="str">
        <f>VLOOKUP(D51,URS確認!E:E,1,FALSE)</f>
        <v>L2250</v>
      </c>
    </row>
    <row r="52" spans="4:5">
      <c r="D52" s="581" t="s">
        <v>830</v>
      </c>
      <c r="E52" s="267" t="str">
        <f>VLOOKUP(D52,URS確認!E:E,1,FALSE)</f>
        <v>L2305</v>
      </c>
    </row>
    <row r="53" spans="4:5">
      <c r="D53" s="581" t="s">
        <v>832</v>
      </c>
      <c r="E53" s="267" t="str">
        <f>VLOOKUP(D53,URS確認!E:E,1,FALSE)</f>
        <v>L2306</v>
      </c>
    </row>
    <row r="54" spans="4:5">
      <c r="D54" s="581" t="s">
        <v>236</v>
      </c>
      <c r="E54" s="267" t="str">
        <f>VLOOKUP(D54,URS確認!E:E,1,FALSE)</f>
        <v>L2411</v>
      </c>
    </row>
    <row r="55" spans="4:5">
      <c r="D55" s="581" t="s">
        <v>261</v>
      </c>
      <c r="E55" s="267" t="str">
        <f>VLOOKUP(D55,URS確認!E:E,1,FALSE)</f>
        <v>L2412</v>
      </c>
    </row>
    <row r="56" spans="4:5">
      <c r="D56" s="581" t="s">
        <v>265</v>
      </c>
      <c r="E56" s="267" t="str">
        <f>VLOOKUP(D56,URS確認!E:E,1,FALSE)</f>
        <v>L2413</v>
      </c>
    </row>
    <row r="57" spans="4:5">
      <c r="D57" s="581" t="s">
        <v>270</v>
      </c>
      <c r="E57" s="267" t="str">
        <f>VLOOKUP(D57,URS確認!E:E,1,FALSE)</f>
        <v>L2414</v>
      </c>
    </row>
    <row r="58" spans="4:5">
      <c r="D58" s="581" t="s">
        <v>244</v>
      </c>
      <c r="E58" s="267" t="str">
        <f>VLOOKUP(D58,URS確認!E:E,1,FALSE)</f>
        <v>L2415</v>
      </c>
    </row>
    <row r="59" spans="4:5">
      <c r="D59" s="581" t="s">
        <v>246</v>
      </c>
      <c r="E59" s="267" t="str">
        <f>VLOOKUP(D59,URS確認!E:E,1,FALSE)</f>
        <v>L2416</v>
      </c>
    </row>
    <row r="60" spans="4:5">
      <c r="D60" s="581" t="s">
        <v>259</v>
      </c>
      <c r="E60" s="267" t="str">
        <f>VLOOKUP(D60,URS確認!E:E,1,FALSE)</f>
        <v>L2417</v>
      </c>
    </row>
    <row r="61" spans="4:5">
      <c r="D61" s="581" t="s">
        <v>255</v>
      </c>
      <c r="E61" s="267" t="str">
        <f>VLOOKUP(D61,URS確認!E:E,1,FALSE)</f>
        <v>L2418</v>
      </c>
    </row>
    <row r="62" spans="4:5">
      <c r="D62" s="581" t="s">
        <v>857</v>
      </c>
      <c r="E62" s="267" t="str">
        <f>VLOOKUP(D62,URS確認!E:E,1,FALSE)</f>
        <v>L2480</v>
      </c>
    </row>
    <row r="63" spans="4:5">
      <c r="D63" s="581" t="s">
        <v>312</v>
      </c>
      <c r="E63" s="267" t="str">
        <f>VLOOKUP(D63,URS確認!E:E,1,FALSE)</f>
        <v>L2600</v>
      </c>
    </row>
    <row r="64" spans="4:5">
      <c r="D64" s="581" t="s">
        <v>707</v>
      </c>
      <c r="E64" s="267" t="str">
        <f>VLOOKUP(D64,URS確認!E:E,1,FALSE)</f>
        <v>L2601</v>
      </c>
    </row>
    <row r="65" spans="4:5">
      <c r="D65" s="581" t="s">
        <v>710</v>
      </c>
      <c r="E65" s="267" t="str">
        <f>VLOOKUP(D65,URS確認!E:E,1,FALSE)</f>
        <v>L2602</v>
      </c>
    </row>
    <row r="66" spans="4:5">
      <c r="D66" s="581" t="s">
        <v>701</v>
      </c>
      <c r="E66" s="267" t="str">
        <f>VLOOKUP(D66,URS確認!E:E,1,FALSE)</f>
        <v>L2603</v>
      </c>
    </row>
    <row r="67" spans="4:5">
      <c r="D67" s="581" t="s">
        <v>315</v>
      </c>
      <c r="E67" s="267" t="str">
        <f>VLOOKUP(D67,URS確認!E:E,1,FALSE)</f>
        <v>L2604</v>
      </c>
    </row>
    <row r="68" spans="4:5">
      <c r="D68" s="581" t="s">
        <v>719</v>
      </c>
      <c r="E68" s="267" t="str">
        <f>VLOOKUP(D68,URS確認!E:E,1,FALSE)</f>
        <v>L2605</v>
      </c>
    </row>
    <row r="69" spans="4:5">
      <c r="D69" s="581" t="s">
        <v>722</v>
      </c>
      <c r="E69" s="267" t="str">
        <f>VLOOKUP(D69,URS確認!E:E,1,FALSE)</f>
        <v>L2613</v>
      </c>
    </row>
    <row r="70" spans="4:5">
      <c r="D70" s="581" t="s">
        <v>725</v>
      </c>
      <c r="E70" s="267" t="str">
        <f>VLOOKUP(D70,URS確認!E:E,1,FALSE)</f>
        <v>L2614</v>
      </c>
    </row>
    <row r="71" spans="4:5">
      <c r="D71" s="581" t="s">
        <v>405</v>
      </c>
      <c r="E71" s="267" t="str">
        <f>VLOOKUP(D71,URS確認!E:E,1,FALSE)</f>
        <v>L2670</v>
      </c>
    </row>
    <row r="72" spans="4:5">
      <c r="D72" s="581" t="s">
        <v>274</v>
      </c>
      <c r="E72" s="267" t="str">
        <f>VLOOKUP(D72,URS確認!E:E,1,FALSE)</f>
        <v>L2702</v>
      </c>
    </row>
    <row r="73" spans="4:5">
      <c r="D73" s="581" t="s">
        <v>852</v>
      </c>
      <c r="E73" s="267" t="str">
        <f>VLOOKUP(D73,URS確認!E:E,1,FALSE)</f>
        <v>L2703</v>
      </c>
    </row>
    <row r="74" spans="4:5">
      <c r="D74" s="581" t="s">
        <v>214</v>
      </c>
      <c r="E74" s="267" t="str">
        <f>VLOOKUP(D74,URS確認!E:E,1,FALSE)</f>
        <v>L2801</v>
      </c>
    </row>
    <row r="75" spans="4:5">
      <c r="D75" s="581" t="s">
        <v>203</v>
      </c>
      <c r="E75" s="267" t="str">
        <f>VLOOKUP(D75,URS確認!E:E,1,FALSE)</f>
        <v>L2902</v>
      </c>
    </row>
    <row r="76" spans="4:5">
      <c r="D76" s="581" t="s">
        <v>844</v>
      </c>
      <c r="E76" s="267" t="str">
        <f>VLOOKUP(D76,URS確認!E:E,1,FALSE)</f>
        <v>L2903</v>
      </c>
    </row>
    <row r="77" spans="4:5">
      <c r="D77" s="581" t="s">
        <v>241</v>
      </c>
      <c r="E77" s="267" t="str">
        <f>VLOOKUP(D77,URS確認!E:E,1,FALSE)</f>
        <v>L2911</v>
      </c>
    </row>
    <row r="78" spans="4:5">
      <c r="D78" s="581" t="s">
        <v>263</v>
      </c>
      <c r="E78" s="267" t="str">
        <f>VLOOKUP(D78,URS確認!E:E,1,FALSE)</f>
        <v>L2912</v>
      </c>
    </row>
    <row r="79" spans="4:5">
      <c r="D79" s="581" t="s">
        <v>268</v>
      </c>
      <c r="E79" s="267" t="str">
        <f>VLOOKUP(D79,URS確認!E:E,1,FALSE)</f>
        <v>L2913</v>
      </c>
    </row>
    <row r="80" spans="4:5">
      <c r="D80" s="581" t="s">
        <v>272</v>
      </c>
      <c r="E80" s="267" t="str">
        <f>VLOOKUP(D80,URS確認!E:E,1,FALSE)</f>
        <v>L2914</v>
      </c>
    </row>
    <row r="81" spans="4:5">
      <c r="D81" s="581" t="s">
        <v>248</v>
      </c>
      <c r="E81" s="267" t="str">
        <f>VLOOKUP(D81,URS確認!E:E,1,FALSE)</f>
        <v>L2915</v>
      </c>
    </row>
    <row r="82" spans="4:5">
      <c r="D82" s="581" t="s">
        <v>251</v>
      </c>
      <c r="E82" s="267" t="str">
        <f>VLOOKUP(D82,URS確認!E:E,1,FALSE)</f>
        <v>L2916</v>
      </c>
    </row>
    <row r="83" spans="4:5">
      <c r="D83" s="581" t="s">
        <v>253</v>
      </c>
      <c r="E83" s="267" t="str">
        <f>VLOOKUP(D83,URS確認!E:E,1,FALSE)</f>
        <v>L2918</v>
      </c>
    </row>
    <row r="84" spans="4:5">
      <c r="D84" s="581" t="s">
        <v>221</v>
      </c>
      <c r="E84" s="267" t="str">
        <f>VLOOKUP(D84,URS確認!E:E,1,FALSE)</f>
        <v>L291A</v>
      </c>
    </row>
    <row r="85" spans="4:5">
      <c r="D85" s="581" t="s">
        <v>227</v>
      </c>
      <c r="E85" s="267" t="str">
        <f>VLOOKUP(D85,URS確認!E:E,1,FALSE)</f>
        <v>L291B</v>
      </c>
    </row>
    <row r="86" spans="4:5">
      <c r="D86" s="581" t="s">
        <v>211</v>
      </c>
      <c r="E86" s="267" t="str">
        <f>VLOOKUP(D86,URS確認!E:E,1,FALSE)</f>
        <v>L2921</v>
      </c>
    </row>
    <row r="87" spans="4:5">
      <c r="D87" s="581" t="s">
        <v>713</v>
      </c>
      <c r="E87" s="267" t="str">
        <f>VLOOKUP(D87,URS確認!E:E,1,FALSE)</f>
        <v>L2941</v>
      </c>
    </row>
    <row r="88" spans="4:5">
      <c r="D88" s="581" t="s">
        <v>716</v>
      </c>
      <c r="E88" s="267" t="str">
        <f>VLOOKUP(D88,URS確認!E:E,1,FALSE)</f>
        <v>L2942</v>
      </c>
    </row>
    <row r="89" spans="4:5">
      <c r="D89" s="581" t="s">
        <v>847</v>
      </c>
      <c r="E89" s="267" t="str">
        <f>VLOOKUP(D89,URS確認!E:E,1,FALSE)</f>
        <v>L2980</v>
      </c>
    </row>
    <row r="90" spans="4:5">
      <c r="D90" s="581" t="s">
        <v>307</v>
      </c>
      <c r="E90" s="267" t="str">
        <f>VLOOKUP(D90,URS確認!E:E,1,FALSE)</f>
        <v>L3001</v>
      </c>
    </row>
    <row r="91" spans="4:5">
      <c r="D91" s="581" t="s">
        <v>302</v>
      </c>
      <c r="E91" s="267" t="str">
        <f>VLOOKUP(D91,URS確認!E:E,1,FALSE)</f>
        <v>L3002</v>
      </c>
    </row>
    <row r="92" spans="4:5">
      <c r="D92" s="581" t="s">
        <v>291</v>
      </c>
      <c r="E92" s="267" t="str">
        <f>VLOOKUP(D92,URS確認!E:E,1,FALSE)</f>
        <v>L3003</v>
      </c>
    </row>
    <row r="93" spans="4:5">
      <c r="D93" s="581" t="s">
        <v>678</v>
      </c>
      <c r="E93" s="267" t="str">
        <f>VLOOKUP(D93,URS確認!E:E,1,FALSE)</f>
        <v>L3004</v>
      </c>
    </row>
    <row r="94" spans="4:5">
      <c r="D94" s="581" t="s">
        <v>329</v>
      </c>
      <c r="E94" s="267" t="str">
        <f>VLOOKUP(D94,URS確認!E:E,1,FALSE)</f>
        <v>L3005</v>
      </c>
    </row>
    <row r="95" spans="4:5">
      <c r="D95" s="581" t="s">
        <v>394</v>
      </c>
      <c r="E95" s="267" t="str">
        <f>VLOOKUP(D95,URS確認!E:E,1,FALSE)</f>
        <v>L3007</v>
      </c>
    </row>
    <row r="96" spans="4:5">
      <c r="D96" s="581" t="s">
        <v>397</v>
      </c>
      <c r="E96" s="267" t="str">
        <f>VLOOKUP(D96,URS確認!E:E,1,FALSE)</f>
        <v>L3009</v>
      </c>
    </row>
    <row r="97" spans="4:5">
      <c r="D97" s="581" t="s">
        <v>298</v>
      </c>
      <c r="E97" s="267" t="str">
        <f>VLOOKUP(D97,URS確認!E:E,1,FALSE)</f>
        <v>L3100</v>
      </c>
    </row>
    <row r="98" spans="4:5">
      <c r="D98" s="581" t="s">
        <v>293</v>
      </c>
      <c r="E98" s="267" t="str">
        <f>VLOOKUP(D98,URS確認!E:E,1,FALSE)</f>
        <v>L3110</v>
      </c>
    </row>
    <row r="99" spans="4:5">
      <c r="D99" s="581" t="s">
        <v>295</v>
      </c>
      <c r="E99" s="267" t="str">
        <f>VLOOKUP(D99,URS確認!E:E,1,FALSE)</f>
        <v>L3120</v>
      </c>
    </row>
    <row r="100" spans="4:5">
      <c r="D100" s="581" t="s">
        <v>680</v>
      </c>
      <c r="E100" s="267" t="str">
        <f>VLOOKUP(D100,URS確認!E:E,1,FALSE)</f>
        <v>L3130</v>
      </c>
    </row>
    <row r="101" spans="4:5">
      <c r="D101" s="581" t="s">
        <v>682</v>
      </c>
      <c r="E101" s="267" t="str">
        <f>VLOOKUP(D101,URS確認!E:E,1,FALSE)</f>
        <v>L3200</v>
      </c>
    </row>
    <row r="102" spans="4:5">
      <c r="D102" s="581" t="s">
        <v>371</v>
      </c>
      <c r="E102" s="267" t="str">
        <f>VLOOKUP(D102,URS確認!E:E,1,FALSE)</f>
        <v>L3210</v>
      </c>
    </row>
    <row r="103" spans="4:5">
      <c r="D103" s="581" t="s">
        <v>374</v>
      </c>
      <c r="E103" s="267" t="str">
        <f>VLOOKUP(D103,URS確認!E:E,1,FALSE)</f>
        <v>L3220</v>
      </c>
    </row>
    <row r="104" spans="4:5">
      <c r="D104" s="581" t="s">
        <v>685</v>
      </c>
      <c r="E104" s="267" t="str">
        <f>VLOOKUP(D104,URS確認!E:E,1,FALSE)</f>
        <v>L3230</v>
      </c>
    </row>
    <row r="105" spans="4:5">
      <c r="D105" s="581" t="s">
        <v>2935</v>
      </c>
      <c r="E105" s="267" t="str">
        <f>VLOOKUP(D105,URS確認!E:E,1,FALSE)</f>
        <v>L3240</v>
      </c>
    </row>
    <row r="106" spans="4:5">
      <c r="D106" s="581" t="s">
        <v>691</v>
      </c>
      <c r="E106" s="267" t="str">
        <f>VLOOKUP(D106,URS確認!E:E,1,FALSE)</f>
        <v>L3420</v>
      </c>
    </row>
    <row r="107" spans="4:5">
      <c r="D107" s="581" t="s">
        <v>744</v>
      </c>
      <c r="E107" s="267" t="str">
        <f>VLOOKUP(D107,URS確認!E:E,1,FALSE)</f>
        <v>L3440</v>
      </c>
    </row>
    <row r="108" spans="4:5">
      <c r="D108" s="581" t="s">
        <v>337</v>
      </c>
      <c r="E108" s="267" t="str">
        <f>VLOOKUP(D108,URS確認!E:E,1,FALSE)</f>
        <v>L3701</v>
      </c>
    </row>
    <row r="109" spans="4:5">
      <c r="D109" s="581" t="s">
        <v>334</v>
      </c>
      <c r="E109" s="267" t="str">
        <f>VLOOKUP(D109,URS確認!E:E,1,FALSE)</f>
        <v>L3721</v>
      </c>
    </row>
    <row r="110" spans="4:5">
      <c r="D110" s="581" t="s">
        <v>281</v>
      </c>
      <c r="E110" s="267" t="str">
        <f>VLOOKUP(D110,URS確認!E:E,1,FALSE)</f>
        <v>L3901</v>
      </c>
    </row>
    <row r="111" spans="4:5">
      <c r="D111" s="581" t="s">
        <v>641</v>
      </c>
      <c r="E111" s="267" t="str">
        <f>VLOOKUP(D111,URS確認!E:E,1,FALSE)</f>
        <v>L3911</v>
      </c>
    </row>
    <row r="112" spans="4:5">
      <c r="D112" s="581" t="s">
        <v>326</v>
      </c>
      <c r="E112" s="267" t="str">
        <f>VLOOKUP(D112,URS確認!E:E,1,FALSE)</f>
        <v>L3912</v>
      </c>
    </row>
    <row r="113" spans="4:5">
      <c r="D113" s="581" t="s">
        <v>644</v>
      </c>
      <c r="E113" s="267" t="str">
        <f>VLOOKUP(D113,URS確認!E:E,1,FALSE)</f>
        <v>L3913</v>
      </c>
    </row>
    <row r="114" spans="4:5">
      <c r="D114" s="581" t="s">
        <v>305</v>
      </c>
      <c r="E114" s="267" t="str">
        <f>VLOOKUP(D114,URS確認!E:E,1,FALSE)</f>
        <v>L3916</v>
      </c>
    </row>
    <row r="115" spans="4:5">
      <c r="D115" s="581" t="s">
        <v>2936</v>
      </c>
      <c r="E115" s="267" t="str">
        <f>VLOOKUP(D115,URS確認!E:E,1,FALSE)</f>
        <v>L3917</v>
      </c>
    </row>
    <row r="116" spans="4:5">
      <c r="D116" s="581" t="s">
        <v>659</v>
      </c>
      <c r="E116" s="267" t="str">
        <f>VLOOKUP(D116,URS確認!E:E,1,FALSE)</f>
        <v>L3921</v>
      </c>
    </row>
    <row r="117" spans="4:5">
      <c r="D117" s="581" t="s">
        <v>662</v>
      </c>
      <c r="E117" s="267" t="str">
        <f>VLOOKUP(D117,URS確認!E:E,1,FALSE)</f>
        <v>L3922</v>
      </c>
    </row>
    <row r="118" spans="4:5">
      <c r="D118" s="581" t="s">
        <v>669</v>
      </c>
      <c r="E118" s="267" t="str">
        <f>VLOOKUP(D118,URS確認!E:E,1,FALSE)</f>
        <v>L3924</v>
      </c>
    </row>
    <row r="119" spans="4:5">
      <c r="D119" s="581" t="s">
        <v>672</v>
      </c>
      <c r="E119" s="267" t="str">
        <f>VLOOKUP(D119,URS確認!E:E,1,FALSE)</f>
        <v>L3925</v>
      </c>
    </row>
    <row r="120" spans="4:5">
      <c r="D120" s="581" t="s">
        <v>675</v>
      </c>
      <c r="E120" s="267" t="str">
        <f>VLOOKUP(D120,URS確認!E:E,1,FALSE)</f>
        <v>L3926</v>
      </c>
    </row>
    <row r="121" spans="4:5">
      <c r="D121" s="581" t="s">
        <v>331</v>
      </c>
      <c r="E121" s="267" t="str">
        <f>VLOOKUP(D121,URS確認!E:E,1,FALSE)</f>
        <v>L3932</v>
      </c>
    </row>
    <row r="122" spans="4:5">
      <c r="D122" s="581" t="s">
        <v>399</v>
      </c>
      <c r="E122" s="267" t="str">
        <f>VLOOKUP(D122,URS確認!E:E,1,FALSE)</f>
        <v>L3943</v>
      </c>
    </row>
    <row r="123" spans="4:5">
      <c r="D123" s="581" t="s">
        <v>343</v>
      </c>
      <c r="E123" s="267" t="str">
        <f>VLOOKUP(D123,URS確認!E:E,1,FALSE)</f>
        <v>L4001</v>
      </c>
    </row>
    <row r="124" spans="4:5">
      <c r="D124" s="581" t="s">
        <v>619</v>
      </c>
      <c r="E124" s="267" t="str">
        <f>VLOOKUP(D124,URS確認!E:E,1,FALSE)</f>
        <v>L4002</v>
      </c>
    </row>
    <row r="125" spans="4:5">
      <c r="D125" s="581" t="s">
        <v>812</v>
      </c>
      <c r="E125" s="267" t="str">
        <f>VLOOKUP(D125,URS確認!E:E,1,FALSE)</f>
        <v>L4030</v>
      </c>
    </row>
    <row r="126" spans="4:5">
      <c r="D126" s="581" t="s">
        <v>801</v>
      </c>
      <c r="E126" s="267" t="str">
        <f>VLOOKUP(D126,URS確認!E:E,1,FALSE)</f>
        <v>L4031</v>
      </c>
    </row>
    <row r="127" spans="4:5">
      <c r="D127" s="581" t="s">
        <v>355</v>
      </c>
      <c r="E127" s="267" t="str">
        <f>VLOOKUP(D127,URS確認!E:E,1,FALSE)</f>
        <v>L4040</v>
      </c>
    </row>
    <row r="128" spans="4:5">
      <c r="D128" s="581" t="s">
        <v>367</v>
      </c>
      <c r="E128" s="267" t="str">
        <f>VLOOKUP(D128,URS確認!E:E,1,FALSE)</f>
        <v>L4041</v>
      </c>
    </row>
    <row r="129" spans="4:5">
      <c r="D129" s="581" t="s">
        <v>351</v>
      </c>
      <c r="E129" s="267" t="str">
        <f>VLOOKUP(D129,URS確認!E:E,1,FALSE)</f>
        <v>L4042</v>
      </c>
    </row>
    <row r="130" spans="4:5">
      <c r="D130" s="581" t="s">
        <v>363</v>
      </c>
      <c r="E130" s="267" t="str">
        <f>VLOOKUP(D130,URS確認!E:E,1,FALSE)</f>
        <v>L4043</v>
      </c>
    </row>
    <row r="131" spans="4:5">
      <c r="D131" s="581" t="s">
        <v>412</v>
      </c>
      <c r="E131" s="267" t="str">
        <f>VLOOKUP(D131,URS確認!E:E,1,FALSE)</f>
        <v>L4060</v>
      </c>
    </row>
    <row r="132" spans="4:5">
      <c r="D132" s="581" t="s">
        <v>341</v>
      </c>
      <c r="E132" s="267" t="str">
        <f>VLOOKUP(D132,URS確認!E:E,1,FALSE)</f>
        <v>L4101</v>
      </c>
    </row>
    <row r="133" spans="4:5">
      <c r="D133" s="581" t="s">
        <v>377</v>
      </c>
      <c r="E133" s="267" t="str">
        <f>VLOOKUP(D133,URS確認!E:E,1,FALSE)</f>
        <v>L4102</v>
      </c>
    </row>
    <row r="134" spans="4:5">
      <c r="D134" s="581" t="s">
        <v>380</v>
      </c>
      <c r="E134" s="267" t="str">
        <f>VLOOKUP(D134,URS確認!E:E,1,FALSE)</f>
        <v>L4103</v>
      </c>
    </row>
    <row r="135" spans="4:5">
      <c r="D135" s="581" t="s">
        <v>609</v>
      </c>
      <c r="E135" s="267" t="str">
        <f>VLOOKUP(D135,URS確認!E:E,1,FALSE)</f>
        <v>L4200</v>
      </c>
    </row>
    <row r="136" spans="4:5">
      <c r="D136" s="581" t="s">
        <v>651</v>
      </c>
      <c r="E136" s="267" t="str">
        <f>VLOOKUP(D136,URS確認!E:E,1,FALSE)</f>
        <v>L4201</v>
      </c>
    </row>
    <row r="137" spans="4:5">
      <c r="D137" s="581" t="s">
        <v>632</v>
      </c>
      <c r="E137" s="267" t="str">
        <f>VLOOKUP(D137,URS確認!E:E,1,FALSE)</f>
        <v>L4202</v>
      </c>
    </row>
    <row r="138" spans="4:5">
      <c r="D138" s="581" t="s">
        <v>634</v>
      </c>
      <c r="E138" s="267" t="str">
        <f>VLOOKUP(D138,URS確認!E:E,1,FALSE)</f>
        <v>L4203</v>
      </c>
    </row>
    <row r="139" spans="4:5">
      <c r="D139" s="581" t="s">
        <v>615</v>
      </c>
      <c r="E139" s="267" t="str">
        <f>VLOOKUP(D139,URS確認!E:E,1,FALSE)</f>
        <v>L4204</v>
      </c>
    </row>
    <row r="140" spans="4:5">
      <c r="D140" s="581" t="s">
        <v>617</v>
      </c>
      <c r="E140" s="267" t="str">
        <f>VLOOKUP(D140,URS確認!E:E,1,FALSE)</f>
        <v>L4205</v>
      </c>
    </row>
    <row r="141" spans="4:5">
      <c r="D141" s="581" t="s">
        <v>622</v>
      </c>
      <c r="E141" s="267" t="str">
        <f>VLOOKUP(D141,URS確認!E:E,1,FALSE)</f>
        <v>L420A</v>
      </c>
    </row>
    <row r="142" spans="4:5">
      <c r="D142" s="581" t="s">
        <v>624</v>
      </c>
      <c r="E142" s="267" t="str">
        <f>VLOOKUP(D142,URS確認!E:E,1,FALSE)</f>
        <v>L420B</v>
      </c>
    </row>
    <row r="143" spans="4:5">
      <c r="D143" s="581" t="s">
        <v>647</v>
      </c>
      <c r="E143" s="267" t="str">
        <f>VLOOKUP(D143,URS確認!E:E,1,FALSE)</f>
        <v>L4210</v>
      </c>
    </row>
    <row r="144" spans="4:5">
      <c r="D144" s="581" t="s">
        <v>2928</v>
      </c>
      <c r="E144" s="267" t="str">
        <f>VLOOKUP(D144,URS確認!E:E,1,FALSE)</f>
        <v>L4211</v>
      </c>
    </row>
    <row r="145" spans="4:5">
      <c r="D145" s="581" t="s">
        <v>799</v>
      </c>
      <c r="E145" s="267" t="str">
        <f>VLOOKUP(D145,URS確認!E:E,1,FALSE)</f>
        <v>L4320</v>
      </c>
    </row>
    <row r="146" spans="4:5">
      <c r="D146" s="581" t="s">
        <v>803</v>
      </c>
      <c r="E146" s="267" t="str">
        <f>VLOOKUP(D146,URS確認!E:E,1,FALSE)</f>
        <v>L4321</v>
      </c>
    </row>
    <row r="147" spans="4:5">
      <c r="D147" s="581" t="s">
        <v>797</v>
      </c>
      <c r="E147" s="267" t="str">
        <f>VLOOKUP(D147,URS確認!E:E,1,FALSE)</f>
        <v>L4322</v>
      </c>
    </row>
    <row r="148" spans="4:5">
      <c r="D148" s="581" t="s">
        <v>805</v>
      </c>
      <c r="E148" s="267" t="str">
        <f>VLOOKUP(D148,URS確認!E:E,1,FALSE)</f>
        <v>L4325</v>
      </c>
    </row>
    <row r="149" spans="4:5">
      <c r="D149" s="581" t="s">
        <v>353</v>
      </c>
      <c r="E149" s="267" t="str">
        <f>VLOOKUP(D149,URS確認!E:E,1,FALSE)</f>
        <v>L4410</v>
      </c>
    </row>
    <row r="150" spans="4:5">
      <c r="D150" s="581" t="s">
        <v>365</v>
      </c>
      <c r="E150" s="267" t="str">
        <f>VLOOKUP(D150,URS確認!E:E,1,FALSE)</f>
        <v>L4412</v>
      </c>
    </row>
    <row r="151" spans="4:5">
      <c r="D151" s="581" t="s">
        <v>357</v>
      </c>
      <c r="E151" s="267" t="str">
        <f>VLOOKUP(D151,URS確認!E:E,1,FALSE)</f>
        <v>L4414</v>
      </c>
    </row>
    <row r="152" spans="4:5">
      <c r="D152" s="581" t="s">
        <v>438</v>
      </c>
      <c r="E152" s="267" t="str">
        <f>VLOOKUP(D152,URS確認!E:E,1,FALSE)</f>
        <v>L4450</v>
      </c>
    </row>
    <row r="153" spans="4:5">
      <c r="D153" s="581" t="s">
        <v>444</v>
      </c>
      <c r="E153" s="267" t="str">
        <f>VLOOKUP(D153,URS確認!E:E,1,FALSE)</f>
        <v>L4451</v>
      </c>
    </row>
    <row r="154" spans="4:5">
      <c r="D154" s="581" t="s">
        <v>446</v>
      </c>
      <c r="E154" s="267" t="str">
        <f>VLOOKUP(D154,URS確認!E:E,1,FALSE)</f>
        <v>L4452</v>
      </c>
    </row>
    <row r="155" spans="4:5">
      <c r="D155" s="581" t="s">
        <v>448</v>
      </c>
      <c r="E155" s="267" t="str">
        <f>VLOOKUP(D155,URS確認!E:E,1,FALSE)</f>
        <v>L4453</v>
      </c>
    </row>
    <row r="156" spans="4:5">
      <c r="D156" s="581" t="s">
        <v>636</v>
      </c>
      <c r="E156" s="267" t="str">
        <f>VLOOKUP(D156,URS確認!E:E,1,FALSE)</f>
        <v>L4454</v>
      </c>
    </row>
    <row r="157" spans="4:5">
      <c r="D157" s="581" t="s">
        <v>638</v>
      </c>
      <c r="E157" s="267" t="str">
        <f>VLOOKUP(D157,URS確認!E:E,1,FALSE)</f>
        <v>L4455</v>
      </c>
    </row>
    <row r="158" spans="4:5">
      <c r="D158" s="581" t="s">
        <v>597</v>
      </c>
      <c r="E158" s="267" t="str">
        <f>VLOOKUP(D158,URS確認!E:E,1,FALSE)</f>
        <v>L4500</v>
      </c>
    </row>
    <row r="159" spans="4:5">
      <c r="D159" s="581" t="s">
        <v>601</v>
      </c>
      <c r="E159" s="267" t="str">
        <f>VLOOKUP(D159,URS確認!E:E,1,FALSE)</f>
        <v>L4510</v>
      </c>
    </row>
    <row r="160" spans="4:5">
      <c r="D160" s="581" t="s">
        <v>607</v>
      </c>
      <c r="E160" s="267" t="str">
        <f>VLOOKUP(D160,URS確認!E:E,1,FALSE)</f>
        <v>L4511</v>
      </c>
    </row>
    <row r="161" spans="4:5">
      <c r="D161" s="581" t="s">
        <v>605</v>
      </c>
      <c r="E161" s="267" t="str">
        <f>VLOOKUP(D161,URS確認!E:E,1,FALSE)</f>
        <v>L4512</v>
      </c>
    </row>
    <row r="162" spans="4:5">
      <c r="D162" s="581" t="s">
        <v>612</v>
      </c>
      <c r="E162" s="267" t="str">
        <f>VLOOKUP(D162,URS確認!E:E,1,FALSE)</f>
        <v>L4520</v>
      </c>
    </row>
    <row r="163" spans="4:5">
      <c r="D163" s="581" t="s">
        <v>416</v>
      </c>
      <c r="E163" s="267" t="str">
        <f>VLOOKUP(D163,URS確認!E:E,1,FALSE)</f>
        <v>L4600</v>
      </c>
    </row>
    <row r="164" spans="4:5">
      <c r="D164" s="581" t="s">
        <v>418</v>
      </c>
      <c r="E164" s="267" t="str">
        <f>VLOOKUP(D164,URS確認!E:E,1,FALSE)</f>
        <v>L4601</v>
      </c>
    </row>
    <row r="165" spans="4:5">
      <c r="D165" s="581" t="s">
        <v>422</v>
      </c>
      <c r="E165" s="267" t="str">
        <f>VLOOKUP(D165,URS確認!E:E,1,FALSE)</f>
        <v>L4602</v>
      </c>
    </row>
    <row r="166" spans="4:5">
      <c r="D166" s="581" t="s">
        <v>424</v>
      </c>
      <c r="E166" s="267" t="str">
        <f>VLOOKUP(D166,URS確認!E:E,1,FALSE)</f>
        <v>L4603</v>
      </c>
    </row>
    <row r="167" spans="4:5">
      <c r="D167" s="581" t="s">
        <v>729</v>
      </c>
      <c r="E167" s="267" t="str">
        <f>VLOOKUP(D167,URS確認!E:E,1,FALSE)</f>
        <v>L4604</v>
      </c>
    </row>
    <row r="168" spans="4:5">
      <c r="D168" s="581" t="s">
        <v>731</v>
      </c>
      <c r="E168" s="267" t="str">
        <f>VLOOKUP(D168,URS確認!E:E,1,FALSE)</f>
        <v>L4605</v>
      </c>
    </row>
    <row r="169" spans="4:5">
      <c r="D169" s="581" t="s">
        <v>733</v>
      </c>
      <c r="E169" s="267" t="str">
        <f>VLOOKUP(D169,URS確認!E:E,1,FALSE)</f>
        <v>L4606</v>
      </c>
    </row>
    <row r="170" spans="4:5">
      <c r="D170" s="581" t="s">
        <v>735</v>
      </c>
      <c r="E170" s="267" t="str">
        <f>VLOOKUP(D170,URS確認!E:E,1,FALSE)</f>
        <v>L4607</v>
      </c>
    </row>
    <row r="171" spans="4:5">
      <c r="D171" s="581" t="s">
        <v>414</v>
      </c>
      <c r="E171" s="267" t="str">
        <f>VLOOKUP(D171,URS確認!E:E,1,FALSE)</f>
        <v>L4610</v>
      </c>
    </row>
    <row r="172" spans="4:5">
      <c r="D172" s="581" t="s">
        <v>420</v>
      </c>
      <c r="E172" s="267" t="str">
        <f>VLOOKUP(D172,URS確認!E:E,1,FALSE)</f>
        <v>L4611</v>
      </c>
    </row>
    <row r="173" spans="4:5">
      <c r="D173" s="581" t="s">
        <v>392</v>
      </c>
      <c r="E173" s="267" t="str">
        <f>VLOOKUP(D173,URS確認!E:E,1,FALSE)</f>
        <v>L4701</v>
      </c>
    </row>
    <row r="174" spans="4:5">
      <c r="D174" s="581" t="s">
        <v>655</v>
      </c>
      <c r="E174" s="267" t="str">
        <f>VLOOKUP(D174,URS確認!E:E,1,FALSE)</f>
        <v>L4702</v>
      </c>
    </row>
    <row r="175" spans="4:5">
      <c r="D175" s="581" t="s">
        <v>657</v>
      </c>
      <c r="E175" s="267" t="str">
        <f>VLOOKUP(D175,URS確認!E:E,1,FALSE)</f>
        <v>L4703</v>
      </c>
    </row>
    <row r="176" spans="4:5">
      <c r="D176" s="581" t="s">
        <v>810</v>
      </c>
      <c r="E176" s="267" t="str">
        <f>VLOOKUP(D176,URS確認!E:E,1,FALSE)</f>
        <v>L4721</v>
      </c>
    </row>
    <row r="177" spans="4:5">
      <c r="D177" s="581" t="s">
        <v>345</v>
      </c>
      <c r="E177" s="267" t="str">
        <f>VLOOKUP(D177,URS確認!E:E,1,FALSE)</f>
        <v>L4901</v>
      </c>
    </row>
    <row r="178" spans="4:5">
      <c r="D178" s="581" t="s">
        <v>626</v>
      </c>
      <c r="E178" s="267" t="str">
        <f>VLOOKUP(D178,URS確認!E:E,1,FALSE)</f>
        <v>L4920</v>
      </c>
    </row>
    <row r="179" spans="4:5">
      <c r="D179" s="581" t="s">
        <v>649</v>
      </c>
      <c r="E179" s="267" t="str">
        <f>VLOOKUP(D179,URS確認!E:E,1,FALSE)</f>
        <v>L4921</v>
      </c>
    </row>
    <row r="180" spans="4:5">
      <c r="D180" s="581" t="s">
        <v>383</v>
      </c>
      <c r="E180" s="267" t="str">
        <f>VLOOKUP(D180,URS確認!E:E,1,FALSE)</f>
        <v>L4922</v>
      </c>
    </row>
    <row r="181" spans="4:5">
      <c r="D181" s="581" t="s">
        <v>385</v>
      </c>
      <c r="E181" s="267" t="str">
        <f>VLOOKUP(D181,URS確認!E:E,1,FALSE)</f>
        <v>L4923</v>
      </c>
    </row>
    <row r="182" spans="4:5">
      <c r="D182" s="581" t="s">
        <v>628</v>
      </c>
      <c r="E182" s="267" t="str">
        <f>VLOOKUP(D182,URS確認!E:E,1,FALSE)</f>
        <v>L4925</v>
      </c>
    </row>
    <row r="183" spans="4:5">
      <c r="D183" s="581" t="s">
        <v>653</v>
      </c>
      <c r="E183" s="267" t="str">
        <f>VLOOKUP(D183,URS確認!E:E,1,FALSE)</f>
        <v>L492A</v>
      </c>
    </row>
    <row r="184" spans="4:5">
      <c r="D184" s="581" t="s">
        <v>630</v>
      </c>
      <c r="E184" s="267" t="str">
        <f>VLOOKUP(D184,URS確認!E:E,1,FALSE)</f>
        <v>L4930</v>
      </c>
    </row>
    <row r="185" spans="4:5">
      <c r="D185" s="581" t="s">
        <v>808</v>
      </c>
      <c r="E185" s="267" t="str">
        <f>VLOOKUP(D185,URS確認!E:E,1,FALSE)</f>
        <v>L4931</v>
      </c>
    </row>
    <row r="186" spans="4:5">
      <c r="D186" s="581" t="s">
        <v>359</v>
      </c>
      <c r="E186" s="267" t="str">
        <f>VLOOKUP(D186,URS確認!E:E,1,FALSE)</f>
        <v>L4940</v>
      </c>
    </row>
    <row r="187" spans="4:5">
      <c r="D187" s="581" t="s">
        <v>361</v>
      </c>
      <c r="E187" s="267" t="str">
        <f>VLOOKUP(D187,URS確認!E:E,1,FALSE)</f>
        <v>L4941</v>
      </c>
    </row>
    <row r="188" spans="4:5">
      <c r="D188" s="581" t="s">
        <v>369</v>
      </c>
      <c r="E188" s="267" t="str">
        <f>VLOOKUP(D188,URS確認!E:E,1,FALSE)</f>
        <v>L4942</v>
      </c>
    </row>
    <row r="189" spans="4:5">
      <c r="D189" s="581" t="s">
        <v>441</v>
      </c>
      <c r="E189" s="267" t="str">
        <f>VLOOKUP(D189,URS確認!E:E,1,FALSE)</f>
        <v>L4943</v>
      </c>
    </row>
    <row r="190" spans="4:5">
      <c r="D190" s="581" t="s">
        <v>599</v>
      </c>
      <c r="E190" s="267" t="str">
        <f>VLOOKUP(D190,URS確認!E:E,1,FALSE)</f>
        <v>L4950</v>
      </c>
    </row>
    <row r="191" spans="4:5">
      <c r="D191" s="581" t="s">
        <v>603</v>
      </c>
      <c r="E191" s="267" t="str">
        <f>VLOOKUP(D191,URS確認!E:E,1,FALSE)</f>
        <v>L4951</v>
      </c>
    </row>
    <row r="192" spans="4:5">
      <c r="D192" s="581" t="s">
        <v>429</v>
      </c>
      <c r="E192" s="267" t="str">
        <f>VLOOKUP(D192,URS確認!E:E,1,FALSE)</f>
        <v>L4960</v>
      </c>
    </row>
    <row r="193" spans="4:5">
      <c r="D193" s="581" t="s">
        <v>431</v>
      </c>
      <c r="E193" s="267" t="str">
        <f>VLOOKUP(D193,URS確認!E:E,1,FALSE)</f>
        <v>L4961</v>
      </c>
    </row>
    <row r="194" spans="4:5">
      <c r="D194" s="581" t="s">
        <v>426</v>
      </c>
      <c r="E194" s="267" t="str">
        <f>VLOOKUP(D194,URS確認!E:E,1,FALSE)</f>
        <v>L4962</v>
      </c>
    </row>
    <row r="195" spans="4:5">
      <c r="D195" s="581" t="s">
        <v>433</v>
      </c>
      <c r="E195" s="267" t="str">
        <f>VLOOKUP(D195,URS確認!E:E,1,FALSE)</f>
        <v>L4964</v>
      </c>
    </row>
    <row r="196" spans="4:5">
      <c r="D196" s="581" t="s">
        <v>435</v>
      </c>
      <c r="E196" s="267" t="str">
        <f>VLOOKUP(D196,URS確認!E:E,1,FALSE)</f>
        <v>L4965</v>
      </c>
    </row>
    <row r="197" spans="4:5">
      <c r="D197" s="581" t="s">
        <v>737</v>
      </c>
      <c r="E197" s="267" t="str">
        <f>VLOOKUP(D197,URS確認!E:E,1,FALSE)</f>
        <v>L4966</v>
      </c>
    </row>
    <row r="198" spans="4:5">
      <c r="D198" s="581" t="s">
        <v>991</v>
      </c>
      <c r="E198" s="267" t="str">
        <f>VLOOKUP(D198,URS確認!E:E,1,FALSE)</f>
        <v>L5021</v>
      </c>
    </row>
    <row r="199" spans="4:5">
      <c r="D199" s="581" t="s">
        <v>1003</v>
      </c>
      <c r="E199" s="267" t="str">
        <f>VLOOKUP(D199,URS確認!E:E,1,FALSE)</f>
        <v>L5022</v>
      </c>
    </row>
    <row r="200" spans="4:5">
      <c r="D200" s="581" t="s">
        <v>995</v>
      </c>
      <c r="E200" s="267" t="str">
        <f>VLOOKUP(D200,URS確認!E:E,1,FALSE)</f>
        <v>L5023</v>
      </c>
    </row>
    <row r="201" spans="4:5">
      <c r="D201" s="581" t="s">
        <v>999</v>
      </c>
      <c r="E201" s="267" t="str">
        <f>VLOOKUP(D201,URS確認!E:E,1,FALSE)</f>
        <v>L5024</v>
      </c>
    </row>
    <row r="202" spans="4:5">
      <c r="D202" s="581" t="s">
        <v>1044</v>
      </c>
      <c r="E202" s="267" t="str">
        <f>VLOOKUP(D202,URS確認!E:E,1,FALSE)</f>
        <v>L5052</v>
      </c>
    </row>
    <row r="203" spans="4:5">
      <c r="D203" s="581" t="s">
        <v>945</v>
      </c>
      <c r="E203" s="267" t="str">
        <f>VLOOKUP(D203,URS確認!E:E,1,FALSE)</f>
        <v>L5101</v>
      </c>
    </row>
    <row r="204" spans="4:5">
      <c r="D204" s="581" t="s">
        <v>952</v>
      </c>
      <c r="E204" s="267" t="str">
        <f>VLOOKUP(D204,URS確認!E:E,1,FALSE)</f>
        <v>L5102</v>
      </c>
    </row>
    <row r="205" spans="4:5">
      <c r="D205" s="581" t="s">
        <v>971</v>
      </c>
      <c r="E205" s="267" t="str">
        <f>VLOOKUP(D205,URS確認!E:E,1,FALSE)</f>
        <v>L5116</v>
      </c>
    </row>
    <row r="206" spans="4:5">
      <c r="D206" s="581" t="s">
        <v>993</v>
      </c>
      <c r="E206" s="267" t="str">
        <f>VLOOKUP(D206,URS確認!E:E,1,FALSE)</f>
        <v>L5401</v>
      </c>
    </row>
    <row r="207" spans="4:5">
      <c r="D207" s="581" t="s">
        <v>989</v>
      </c>
      <c r="E207" s="267" t="str">
        <f>VLOOKUP(D207,URS確認!E:E,1,FALSE)</f>
        <v>L5402</v>
      </c>
    </row>
    <row r="208" spans="4:5">
      <c r="D208" s="581" t="s">
        <v>1001</v>
      </c>
      <c r="E208" s="267" t="str">
        <f>VLOOKUP(D208,URS確認!E:E,1,FALSE)</f>
        <v>L5405</v>
      </c>
    </row>
    <row r="209" spans="4:5">
      <c r="D209" s="581" t="s">
        <v>997</v>
      </c>
      <c r="E209" s="267" t="str">
        <f>VLOOKUP(D209,URS確認!E:E,1,FALSE)</f>
        <v>L5406</v>
      </c>
    </row>
    <row r="210" spans="4:5">
      <c r="D210" s="581" t="s">
        <v>1007</v>
      </c>
      <c r="E210" s="267" t="str">
        <f>VLOOKUP(D210,URS確認!E:E,1,FALSE)</f>
        <v>L5407</v>
      </c>
    </row>
    <row r="211" spans="4:5">
      <c r="D211" s="581" t="s">
        <v>1046</v>
      </c>
      <c r="E211" s="267" t="str">
        <f>VLOOKUP(D211,URS確認!E:E,1,FALSE)</f>
        <v>L5502</v>
      </c>
    </row>
    <row r="212" spans="4:5">
      <c r="D212" s="581" t="s">
        <v>941</v>
      </c>
      <c r="E212" s="267" t="str">
        <f>VLOOKUP(D212,URS確認!E:E,1,FALSE)</f>
        <v>L5901</v>
      </c>
    </row>
    <row r="213" spans="4:5">
      <c r="D213" s="581" t="s">
        <v>948</v>
      </c>
      <c r="E213" s="267" t="str">
        <f>VLOOKUP(D213,URS確認!E:E,1,FALSE)</f>
        <v>L5902</v>
      </c>
    </row>
    <row r="214" spans="4:5">
      <c r="D214" s="581" t="s">
        <v>969</v>
      </c>
      <c r="E214" s="267" t="str">
        <f>VLOOKUP(D214,URS確認!E:E,1,FALSE)</f>
        <v>L5906</v>
      </c>
    </row>
    <row r="215" spans="4:5">
      <c r="D215" s="581" t="s">
        <v>1070</v>
      </c>
      <c r="E215" s="267" t="str">
        <f>VLOOKUP(D215,URS確認!E:E,1,FALSE)</f>
        <v>L5910</v>
      </c>
    </row>
    <row r="216" spans="4:5">
      <c r="D216" s="581" t="s">
        <v>1072</v>
      </c>
      <c r="E216" s="267" t="str">
        <f>VLOOKUP(D216,URS確認!E:E,1,FALSE)</f>
        <v>L5912</v>
      </c>
    </row>
    <row r="217" spans="4:5">
      <c r="D217" s="581" t="s">
        <v>1005</v>
      </c>
      <c r="E217" s="267" t="str">
        <f>VLOOKUP(D217,URS確認!E:E,1,FALSE)</f>
        <v>L5914</v>
      </c>
    </row>
    <row r="218" spans="4:5">
      <c r="D218" s="581" t="s">
        <v>347</v>
      </c>
      <c r="E218" s="267" t="str">
        <f>VLOOKUP(D218,URS確認!E:E,1,FALSE)</f>
        <v>L6001</v>
      </c>
    </row>
    <row r="219" spans="4:5">
      <c r="D219" s="581" t="s">
        <v>321</v>
      </c>
      <c r="E219" s="267" t="str">
        <f>VLOOKUP(D219,URS確認!E:E,1,FALSE)</f>
        <v>L6022</v>
      </c>
    </row>
    <row r="220" spans="4:5">
      <c r="D220" s="581" t="s">
        <v>2918</v>
      </c>
      <c r="E220" s="267" t="str">
        <f>VLOOKUP(D220,URS確認!E:E,1,FALSE)</f>
        <v>L6023</v>
      </c>
    </row>
    <row r="221" spans="4:5">
      <c r="D221" s="581" t="s">
        <v>514</v>
      </c>
      <c r="E221" s="267" t="str">
        <f>VLOOKUP(D221,URS確認!E:E,1,FALSE)</f>
        <v>L6030</v>
      </c>
    </row>
    <row r="222" spans="4:5">
      <c r="D222" s="581" t="s">
        <v>814</v>
      </c>
      <c r="E222" s="267" t="str">
        <f>VLOOKUP(D222,URS確認!E:E,1,FALSE)</f>
        <v>L6031</v>
      </c>
    </row>
    <row r="223" spans="4:5">
      <c r="D223" s="581" t="s">
        <v>816</v>
      </c>
      <c r="E223" s="267" t="str">
        <f>VLOOKUP(D223,URS確認!E:E,1,FALSE)</f>
        <v>L6032</v>
      </c>
    </row>
    <row r="224" spans="4:5">
      <c r="D224" s="581" t="s">
        <v>1093</v>
      </c>
      <c r="E224" s="267" t="str">
        <f>VLOOKUP(D224,URS確認!E:E,1,FALSE)</f>
        <v>L6041</v>
      </c>
    </row>
    <row r="225" spans="4:5">
      <c r="D225" s="581" t="s">
        <v>1074</v>
      </c>
      <c r="E225" s="267" t="str">
        <f>VLOOKUP(D225,URS確認!E:E,1,FALSE)</f>
        <v>L6042</v>
      </c>
    </row>
    <row r="226" spans="4:5">
      <c r="D226" s="581" t="s">
        <v>1082</v>
      </c>
      <c r="E226" s="267" t="str">
        <f>VLOOKUP(D226,URS確認!E:E,1,FALSE)</f>
        <v>L6043</v>
      </c>
    </row>
    <row r="227" spans="4:5">
      <c r="D227" s="581" t="s">
        <v>1099</v>
      </c>
      <c r="E227" s="267" t="str">
        <f>VLOOKUP(D227,URS確認!E:E,1,FALSE)</f>
        <v>L6044</v>
      </c>
    </row>
    <row r="228" spans="4:5">
      <c r="D228" s="581" t="s">
        <v>592</v>
      </c>
      <c r="E228" s="267" t="str">
        <f>VLOOKUP(D228,URS確認!E:E,1,FALSE)</f>
        <v>L6052</v>
      </c>
    </row>
    <row r="229" spans="4:5">
      <c r="D229" s="581" t="s">
        <v>522</v>
      </c>
      <c r="E229" s="267" t="str">
        <f>VLOOKUP(D229,URS確認!E:E,1,FALSE)</f>
        <v>L6061</v>
      </c>
    </row>
    <row r="230" spans="4:5">
      <c r="D230" s="581" t="s">
        <v>555</v>
      </c>
      <c r="E230" s="267" t="str">
        <f>VLOOKUP(D230,URS確認!E:E,1,FALSE)</f>
        <v>L6062</v>
      </c>
    </row>
    <row r="231" spans="4:5">
      <c r="D231" s="581" t="s">
        <v>537</v>
      </c>
      <c r="E231" s="267" t="str">
        <f>VLOOKUP(D231,URS確認!E:E,1,FALSE)</f>
        <v>L6063</v>
      </c>
    </row>
    <row r="232" spans="4:5">
      <c r="D232" s="581" t="s">
        <v>518</v>
      </c>
      <c r="E232" s="267" t="str">
        <f>VLOOKUP(D232,URS確認!E:E,1,FALSE)</f>
        <v>L6064</v>
      </c>
    </row>
    <row r="233" spans="4:5">
      <c r="D233" s="581" t="s">
        <v>564</v>
      </c>
      <c r="E233" s="267" t="str">
        <f>VLOOKUP(D233,URS確認!E:E,1,FALSE)</f>
        <v>L6065</v>
      </c>
    </row>
    <row r="234" spans="4:5">
      <c r="D234" s="581" t="s">
        <v>569</v>
      </c>
      <c r="E234" s="267" t="str">
        <f>VLOOKUP(D234,URS確認!E:E,1,FALSE)</f>
        <v>L6066</v>
      </c>
    </row>
    <row r="235" spans="4:5">
      <c r="D235" s="581" t="s">
        <v>544</v>
      </c>
      <c r="E235" s="267" t="str">
        <f>VLOOKUP(D235,URS確認!E:E,1,FALSE)</f>
        <v>L6067</v>
      </c>
    </row>
    <row r="236" spans="4:5">
      <c r="D236" s="581" t="s">
        <v>1078</v>
      </c>
      <c r="E236" s="267" t="str">
        <f>VLOOKUP(D236,URS確認!E:E,1,FALSE)</f>
        <v>L6068</v>
      </c>
    </row>
    <row r="237" spans="4:5">
      <c r="D237" s="581" t="s">
        <v>2929</v>
      </c>
      <c r="E237" s="267" t="str">
        <f>VLOOKUP(D237,URS確認!E:E,1,FALSE)</f>
        <v>L6069</v>
      </c>
    </row>
    <row r="238" spans="4:5">
      <c r="D238" s="581" t="s">
        <v>206</v>
      </c>
      <c r="E238" s="267" t="str">
        <f>VLOOKUP(D238,URS確認!E:E,1,FALSE)</f>
        <v>L6070</v>
      </c>
    </row>
    <row r="239" spans="4:5">
      <c r="D239" s="581" t="s">
        <v>575</v>
      </c>
      <c r="E239" s="267" t="str">
        <f>VLOOKUP(D239,URS確認!E:E,1,FALSE)</f>
        <v>L6071</v>
      </c>
    </row>
    <row r="240" spans="4:5">
      <c r="D240" s="581" t="s">
        <v>1088</v>
      </c>
      <c r="E240" s="267" t="str">
        <f>VLOOKUP(D240,URS確認!E:E,1,FALSE)</f>
        <v>L6072</v>
      </c>
    </row>
    <row r="241" spans="4:5">
      <c r="D241" s="581" t="s">
        <v>580</v>
      </c>
      <c r="E241" s="267" t="str">
        <f>VLOOKUP(D241,URS確認!E:E,1,FALSE)</f>
        <v>L6073</v>
      </c>
    </row>
    <row r="242" spans="4:5">
      <c r="D242" s="581" t="s">
        <v>560</v>
      </c>
      <c r="E242" s="267" t="str">
        <f>VLOOKUP(D242,URS確認!E:E,1,FALSE)</f>
        <v>L6074</v>
      </c>
    </row>
    <row r="243" spans="4:5">
      <c r="D243" s="581" t="s">
        <v>550</v>
      </c>
      <c r="E243" s="267" t="str">
        <f>VLOOKUP(D243,URS確認!E:E,1,FALSE)</f>
        <v>L6075</v>
      </c>
    </row>
    <row r="244" spans="4:5">
      <c r="D244" s="581" t="s">
        <v>528</v>
      </c>
      <c r="E244" s="267" t="str">
        <f>VLOOKUP(D244,URS確認!E:E,1,FALSE)</f>
        <v>L6077</v>
      </c>
    </row>
    <row r="245" spans="4:5">
      <c r="D245" s="581" t="s">
        <v>533</v>
      </c>
      <c r="E245" s="267" t="str">
        <f>VLOOKUP(D245,URS確認!E:E,1,FALSE)</f>
        <v>L6078</v>
      </c>
    </row>
    <row r="246" spans="4:5">
      <c r="D246" s="581" t="s">
        <v>586</v>
      </c>
      <c r="E246" s="267" t="str">
        <f>VLOOKUP(D246,URS確認!E:E,1,FALSE)</f>
        <v>L6079</v>
      </c>
    </row>
    <row r="247" spans="4:5">
      <c r="D247" s="581" t="s">
        <v>1017</v>
      </c>
      <c r="E247" s="267" t="str">
        <f>VLOOKUP(D247,URS確認!E:E,1,FALSE)</f>
        <v>L6081</v>
      </c>
    </row>
    <row r="248" spans="4:5">
      <c r="D248" s="581" t="s">
        <v>981</v>
      </c>
      <c r="E248" s="267" t="str">
        <f>VLOOKUP(D248,URS確認!E:E,1,FALSE)</f>
        <v>L6082</v>
      </c>
    </row>
    <row r="249" spans="4:5">
      <c r="D249" s="581" t="s">
        <v>1009</v>
      </c>
      <c r="E249" s="267" t="str">
        <f>VLOOKUP(D249,URS確認!E:E,1,FALSE)</f>
        <v>L6084</v>
      </c>
    </row>
    <row r="250" spans="4:5">
      <c r="D250" s="581" t="s">
        <v>505</v>
      </c>
      <c r="E250" s="267" t="str">
        <f>VLOOKUP(D250,URS確認!E:E,1,FALSE)</f>
        <v>L6085</v>
      </c>
    </row>
    <row r="251" spans="4:5">
      <c r="D251" s="581" t="s">
        <v>512</v>
      </c>
      <c r="E251" s="267" t="str">
        <f>VLOOKUP(D251,URS確認!E:E,1,FALSE)</f>
        <v>L6086</v>
      </c>
    </row>
    <row r="252" spans="4:5">
      <c r="D252" s="581" t="s">
        <v>1021</v>
      </c>
      <c r="E252" s="267" t="str">
        <f>VLOOKUP(D252,URS確認!E:E,1,FALSE)</f>
        <v>L6087</v>
      </c>
    </row>
    <row r="253" spans="4:5">
      <c r="D253" s="581" t="s">
        <v>2920</v>
      </c>
      <c r="E253" s="267" t="str">
        <f>VLOOKUP(D253,URS確認!E:E,1,FALSE)</f>
        <v>L6088</v>
      </c>
    </row>
    <row r="254" spans="4:5">
      <c r="D254" s="581" t="s">
        <v>387</v>
      </c>
      <c r="E254" s="267" t="str">
        <f>VLOOKUP(D254,URS確認!E:E,1,FALSE)</f>
        <v>L6101</v>
      </c>
    </row>
    <row r="255" spans="4:5">
      <c r="D255" s="581" t="s">
        <v>1086</v>
      </c>
      <c r="E255" s="267" t="str">
        <f>VLOOKUP(D255,URS確認!E:E,1,FALSE)</f>
        <v>L6103</v>
      </c>
    </row>
    <row r="256" spans="4:5">
      <c r="D256" s="581" t="s">
        <v>1097</v>
      </c>
      <c r="E256" s="267" t="str">
        <f>VLOOKUP(D256,URS確認!E:E,1,FALSE)</f>
        <v>L6104</v>
      </c>
    </row>
    <row r="257" spans="3:5">
      <c r="C257" s="581" t="s">
        <v>2937</v>
      </c>
      <c r="E257" s="267" t="e">
        <f>VLOOKUP(D257,URS確認!E:E,1,FALSE)</f>
        <v>#N/A</v>
      </c>
    </row>
    <row r="258" spans="3:5">
      <c r="C258" s="581" t="s">
        <v>2938</v>
      </c>
      <c r="E258" s="267" t="e">
        <f>VLOOKUP(D258,URS確認!E:E,1,FALSE)</f>
        <v>#N/A</v>
      </c>
    </row>
    <row r="259" spans="3:5">
      <c r="D259" s="581" t="s">
        <v>752</v>
      </c>
      <c r="E259" s="267" t="str">
        <f>VLOOKUP(D259,URS確認!E:E,1,FALSE)</f>
        <v>L6201</v>
      </c>
    </row>
    <row r="260" spans="3:5">
      <c r="D260" s="581" t="s">
        <v>324</v>
      </c>
      <c r="E260" s="267" t="str">
        <f>VLOOKUP(D260,URS確認!E:E,1,FALSE)</f>
        <v>L6202</v>
      </c>
    </row>
    <row r="261" spans="3:5">
      <c r="D261" s="581" t="s">
        <v>2919</v>
      </c>
      <c r="E261" s="267" t="str">
        <f>VLOOKUP(D261,URS確認!E:E,1,FALSE)</f>
        <v>L6203</v>
      </c>
    </row>
    <row r="262" spans="3:5">
      <c r="D262" s="581" t="s">
        <v>818</v>
      </c>
      <c r="E262" s="267" t="str">
        <f>VLOOKUP(D262,URS確認!E:E,1,FALSE)</f>
        <v>L6301</v>
      </c>
    </row>
    <row r="263" spans="3:5">
      <c r="D263" s="581" t="s">
        <v>820</v>
      </c>
      <c r="E263" s="267" t="str">
        <f>VLOOKUP(D263,URS確認!E:E,1,FALSE)</f>
        <v>L6302</v>
      </c>
    </row>
    <row r="264" spans="3:5">
      <c r="D264" s="581" t="s">
        <v>516</v>
      </c>
      <c r="E264" s="267" t="str">
        <f>VLOOKUP(D264,URS確認!E:E,1,FALSE)</f>
        <v>L6310</v>
      </c>
    </row>
    <row r="265" spans="3:5">
      <c r="D265" s="581" t="s">
        <v>1095</v>
      </c>
      <c r="E265" s="267" t="str">
        <f>VLOOKUP(D265,URS確認!E:E,1,FALSE)</f>
        <v>L6401</v>
      </c>
    </row>
    <row r="266" spans="3:5">
      <c r="D266" s="581" t="s">
        <v>1076</v>
      </c>
      <c r="E266" s="267" t="str">
        <f>VLOOKUP(D266,URS確認!E:E,1,FALSE)</f>
        <v>L6402</v>
      </c>
    </row>
    <row r="267" spans="3:5">
      <c r="D267" s="581" t="s">
        <v>1084</v>
      </c>
      <c r="E267" s="267" t="str">
        <f>VLOOKUP(D267,URS確認!E:E,1,FALSE)</f>
        <v>L6403</v>
      </c>
    </row>
    <row r="268" spans="3:5">
      <c r="D268" s="581" t="s">
        <v>1025</v>
      </c>
      <c r="E268" s="267" t="str">
        <f>VLOOKUP(D268,URS確認!E:E,1,FALSE)</f>
        <v>L6501</v>
      </c>
    </row>
    <row r="269" spans="3:5">
      <c r="D269" s="581" t="s">
        <v>594</v>
      </c>
      <c r="E269" s="267" t="str">
        <f>VLOOKUP(D269,URS確認!E:E,1,FALSE)</f>
        <v>L6502</v>
      </c>
    </row>
    <row r="270" spans="3:5">
      <c r="D270" s="581" t="s">
        <v>1027</v>
      </c>
      <c r="E270" s="267" t="str">
        <f>VLOOKUP(D270,URS確認!E:E,1,FALSE)</f>
        <v>L650A</v>
      </c>
    </row>
    <row r="271" spans="3:5">
      <c r="D271" s="581" t="s">
        <v>1030</v>
      </c>
      <c r="E271" s="267" t="str">
        <f>VLOOKUP(D271,URS確認!E:E,1,FALSE)</f>
        <v>L650B</v>
      </c>
    </row>
    <row r="272" spans="3:5">
      <c r="D272" s="581" t="s">
        <v>1033</v>
      </c>
      <c r="E272" s="267" t="str">
        <f>VLOOKUP(D272,URS確認!E:E,1,FALSE)</f>
        <v>L650C</v>
      </c>
    </row>
    <row r="273" spans="4:5">
      <c r="D273" s="581" t="s">
        <v>1035</v>
      </c>
      <c r="E273" s="267" t="str">
        <f>VLOOKUP(D273,URS確認!E:E,1,FALSE)</f>
        <v>L650D</v>
      </c>
    </row>
    <row r="274" spans="4:5">
      <c r="D274" s="581" t="s">
        <v>526</v>
      </c>
      <c r="E274" s="267" t="str">
        <f>VLOOKUP(D274,URS確認!E:E,1,FALSE)</f>
        <v>L6601</v>
      </c>
    </row>
    <row r="275" spans="4:5">
      <c r="D275" s="581" t="s">
        <v>559</v>
      </c>
      <c r="E275" s="267" t="str">
        <f>VLOOKUP(D275,URS確認!E:E,1,FALSE)</f>
        <v>L6602</v>
      </c>
    </row>
    <row r="276" spans="4:5">
      <c r="D276" s="581" t="s">
        <v>542</v>
      </c>
      <c r="E276" s="267" t="str">
        <f>VLOOKUP(D276,URS確認!E:E,1,FALSE)</f>
        <v>L6603</v>
      </c>
    </row>
    <row r="277" spans="4:5">
      <c r="D277" s="581" t="s">
        <v>520</v>
      </c>
      <c r="E277" s="267" t="str">
        <f>VLOOKUP(D277,URS確認!E:E,1,FALSE)</f>
        <v>L6604</v>
      </c>
    </row>
    <row r="278" spans="4:5">
      <c r="D278" s="581" t="s">
        <v>568</v>
      </c>
      <c r="E278" s="267" t="str">
        <f>VLOOKUP(D278,URS確認!E:E,1,FALSE)</f>
        <v>L6605</v>
      </c>
    </row>
    <row r="279" spans="4:5">
      <c r="D279" s="581" t="s">
        <v>573</v>
      </c>
      <c r="E279" s="267" t="str">
        <f>VLOOKUP(D279,URS確認!E:E,1,FALSE)</f>
        <v>L6606</v>
      </c>
    </row>
    <row r="280" spans="4:5">
      <c r="D280" s="581" t="s">
        <v>548</v>
      </c>
      <c r="E280" s="267" t="str">
        <f>VLOOKUP(D280,URS確認!E:E,1,FALSE)</f>
        <v>L6607</v>
      </c>
    </row>
    <row r="281" spans="4:5">
      <c r="D281" s="581" t="s">
        <v>1080</v>
      </c>
      <c r="E281" s="267" t="str">
        <f>VLOOKUP(D281,URS確認!E:E,1,FALSE)</f>
        <v>L6608</v>
      </c>
    </row>
    <row r="282" spans="4:5">
      <c r="D282" s="581" t="s">
        <v>209</v>
      </c>
      <c r="E282" s="267" t="str">
        <f>VLOOKUP(D282,URS確認!E:E,1,FALSE)</f>
        <v>L6700</v>
      </c>
    </row>
    <row r="283" spans="4:5">
      <c r="D283" s="581" t="s">
        <v>579</v>
      </c>
      <c r="E283" s="267" t="str">
        <f>VLOOKUP(D283,URS確認!E:E,1,FALSE)</f>
        <v>L6701</v>
      </c>
    </row>
    <row r="284" spans="4:5">
      <c r="D284" s="581" t="s">
        <v>1092</v>
      </c>
      <c r="E284" s="267" t="str">
        <f>VLOOKUP(D284,URS確認!E:E,1,FALSE)</f>
        <v>L6702</v>
      </c>
    </row>
    <row r="285" spans="4:5">
      <c r="D285" s="581" t="s">
        <v>584</v>
      </c>
      <c r="E285" s="267" t="str">
        <f>VLOOKUP(D285,URS確認!E:E,1,FALSE)</f>
        <v>L6703</v>
      </c>
    </row>
    <row r="286" spans="4:5">
      <c r="D286" s="581" t="s">
        <v>562</v>
      </c>
      <c r="E286" s="267" t="str">
        <f>VLOOKUP(D286,URS確認!E:E,1,FALSE)</f>
        <v>L6704</v>
      </c>
    </row>
    <row r="287" spans="4:5">
      <c r="D287" s="581" t="s">
        <v>554</v>
      </c>
      <c r="E287" s="267" t="str">
        <f>VLOOKUP(D287,URS確認!E:E,1,FALSE)</f>
        <v>L6705</v>
      </c>
    </row>
    <row r="288" spans="4:5">
      <c r="D288" s="581" t="s">
        <v>532</v>
      </c>
      <c r="E288" s="267" t="str">
        <f>VLOOKUP(D288,URS確認!E:E,1,FALSE)</f>
        <v>L6707</v>
      </c>
    </row>
    <row r="289" spans="4:5">
      <c r="D289" s="581" t="s">
        <v>535</v>
      </c>
      <c r="E289" s="267" t="str">
        <f>VLOOKUP(D289,URS確認!E:E,1,FALSE)</f>
        <v>L6708</v>
      </c>
    </row>
    <row r="290" spans="4:5">
      <c r="D290" s="581" t="s">
        <v>590</v>
      </c>
      <c r="E290" s="267" t="str">
        <f>VLOOKUP(D290,URS確認!E:E,1,FALSE)</f>
        <v>L6709</v>
      </c>
    </row>
    <row r="291" spans="4:5">
      <c r="D291" s="581" t="s">
        <v>1019</v>
      </c>
      <c r="E291" s="267" t="str">
        <f>VLOOKUP(D291,URS確認!E:E,1,FALSE)</f>
        <v>L6751</v>
      </c>
    </row>
    <row r="292" spans="4:5">
      <c r="D292" s="581" t="s">
        <v>986</v>
      </c>
      <c r="E292" s="267" t="str">
        <f>VLOOKUP(D292,URS確認!E:E,1,FALSE)</f>
        <v>L6752</v>
      </c>
    </row>
    <row r="293" spans="4:5">
      <c r="D293" s="581" t="s">
        <v>1013</v>
      </c>
      <c r="E293" s="267" t="str">
        <f>VLOOKUP(D293,URS確認!E:E,1,FALSE)</f>
        <v>L6754</v>
      </c>
    </row>
    <row r="294" spans="4:5">
      <c r="D294" s="581" t="s">
        <v>510</v>
      </c>
      <c r="E294" s="267" t="str">
        <f>VLOOKUP(D294,URS確認!E:E,1,FALSE)</f>
        <v>L6755</v>
      </c>
    </row>
    <row r="295" spans="4:5">
      <c r="D295" s="581" t="s">
        <v>1015</v>
      </c>
      <c r="E295" s="267" t="str">
        <f>VLOOKUP(D295,URS確認!E:E,1,FALSE)</f>
        <v>L6757</v>
      </c>
    </row>
    <row r="296" spans="4:5">
      <c r="D296" s="581" t="s">
        <v>1023</v>
      </c>
      <c r="E296" s="267" t="str">
        <f>VLOOKUP(D296,URS確認!E:E,1,FALSE)</f>
        <v>L6787</v>
      </c>
    </row>
    <row r="297" spans="4:5">
      <c r="D297" s="581" t="s">
        <v>756</v>
      </c>
      <c r="E297" s="267" t="str">
        <f>VLOOKUP(D297,URS確認!E:E,1,FALSE)</f>
        <v>L6901</v>
      </c>
    </row>
    <row r="298" spans="4:5">
      <c r="D298" s="581" t="s">
        <v>758</v>
      </c>
      <c r="E298" s="267" t="str">
        <f>VLOOKUP(D298,URS確認!E:E,1,FALSE)</f>
        <v>L6902</v>
      </c>
    </row>
    <row r="299" spans="4:5">
      <c r="D299" s="581" t="s">
        <v>760</v>
      </c>
      <c r="E299" s="267" t="str">
        <f>VLOOKUP(D299,URS確認!E:E,1,FALSE)</f>
        <v>L6903</v>
      </c>
    </row>
    <row r="300" spans="4:5">
      <c r="D300" s="581" t="s">
        <v>762</v>
      </c>
      <c r="E300" s="267" t="str">
        <f>VLOOKUP(D300,URS確認!E:E,1,FALSE)</f>
        <v>L6904</v>
      </c>
    </row>
    <row r="301" spans="4:5">
      <c r="D301" s="581" t="s">
        <v>764</v>
      </c>
      <c r="E301" s="267" t="str">
        <f>VLOOKUP(D301,URS確認!E:E,1,FALSE)</f>
        <v>L6905</v>
      </c>
    </row>
    <row r="302" spans="4:5">
      <c r="D302" s="581" t="s">
        <v>767</v>
      </c>
      <c r="E302" s="267" t="str">
        <f>VLOOKUP(D302,URS確認!E:E,1,FALSE)</f>
        <v>L6906</v>
      </c>
    </row>
    <row r="303" spans="4:5">
      <c r="D303" s="581" t="s">
        <v>769</v>
      </c>
      <c r="E303" s="267" t="str">
        <f>VLOOKUP(D303,URS確認!E:E,1,FALSE)</f>
        <v>L6907</v>
      </c>
    </row>
    <row r="304" spans="4:5">
      <c r="D304" s="581" t="s">
        <v>771</v>
      </c>
      <c r="E304" s="267" t="str">
        <f>VLOOKUP(D304,URS確認!E:E,1,FALSE)</f>
        <v>L6908</v>
      </c>
    </row>
    <row r="305" spans="3:5">
      <c r="D305" s="581" t="s">
        <v>1101</v>
      </c>
      <c r="E305" s="267" t="str">
        <f>VLOOKUP(D305,URS確認!E:E,1,FALSE)</f>
        <v>L6932</v>
      </c>
    </row>
    <row r="306" spans="3:5">
      <c r="D306" s="581" t="s">
        <v>2921</v>
      </c>
      <c r="E306" s="267" t="str">
        <f>VLOOKUP(D306,URS確認!E:E,1,FALSE)</f>
        <v>L6933</v>
      </c>
    </row>
    <row r="307" spans="3:5">
      <c r="D307" s="581" t="s">
        <v>2922</v>
      </c>
      <c r="E307" s="267" t="str">
        <f>VLOOKUP(D307,URS確認!E:E,1,FALSE)</f>
        <v>L6934</v>
      </c>
    </row>
    <row r="308" spans="3:5">
      <c r="D308" s="581" t="s">
        <v>2865</v>
      </c>
      <c r="E308" s="267" t="str">
        <f>VLOOKUP(D308,URS確認!E:E,1,FALSE)</f>
        <v>L6943</v>
      </c>
    </row>
    <row r="309" spans="3:5">
      <c r="D309" s="581" t="s">
        <v>750</v>
      </c>
      <c r="E309" s="267" t="str">
        <f>VLOOKUP(D309,URS確認!E:E,1,FALSE)</f>
        <v>L6981</v>
      </c>
    </row>
    <row r="310" spans="3:5">
      <c r="D310" s="581" t="s">
        <v>739</v>
      </c>
      <c r="E310" s="267" t="str">
        <f>VLOOKUP(D310,URS確認!E:E,1,FALSE)</f>
        <v>L6982</v>
      </c>
    </row>
    <row r="311" spans="3:5">
      <c r="D311" s="581" t="s">
        <v>741</v>
      </c>
      <c r="E311" s="267" t="str">
        <f>VLOOKUP(D311,URS確認!E:E,1,FALSE)</f>
        <v>L6983</v>
      </c>
    </row>
    <row r="312" spans="3:5">
      <c r="D312" s="581" t="s">
        <v>296</v>
      </c>
      <c r="E312" s="267" t="str">
        <f>VLOOKUP(D312,URS確認!E:E,1,FALSE)</f>
        <v>L6984</v>
      </c>
    </row>
    <row r="313" spans="3:5">
      <c r="C313" s="581" t="s">
        <v>1785</v>
      </c>
      <c r="E313" s="267" t="str">
        <f>VLOOKUP(C313,URS確認!E:E,1,FALSE)</f>
        <v>L698A</v>
      </c>
    </row>
    <row r="314" spans="3:5">
      <c r="D314" s="581" t="s">
        <v>1011</v>
      </c>
      <c r="E314" s="267" t="str">
        <f>VLOOKUP(D314,URS確認!E:E,1,FALSE)</f>
        <v>L6994</v>
      </c>
    </row>
    <row r="315" spans="3:5">
      <c r="D315" s="581" t="s">
        <v>891</v>
      </c>
      <c r="E315" s="267" t="str">
        <f>VLOOKUP(D315,URS確認!E:E,1,FALSE)</f>
        <v>L8080</v>
      </c>
    </row>
    <row r="316" spans="3:5">
      <c r="D316" s="581" t="s">
        <v>894</v>
      </c>
      <c r="E316" s="267" t="str">
        <f>VLOOKUP(D316,URS確認!E:E,1,FALSE)</f>
        <v>L8100</v>
      </c>
    </row>
    <row r="317" spans="3:5">
      <c r="D317" s="581" t="s">
        <v>929</v>
      </c>
      <c r="E317" s="267" t="str">
        <f>VLOOKUP(D317,URS確認!E:E,1,FALSE)</f>
        <v>L8204</v>
      </c>
    </row>
    <row r="318" spans="3:5">
      <c r="D318" s="581" t="s">
        <v>925</v>
      </c>
      <c r="E318" s="267" t="str">
        <f>VLOOKUP(D318,URS確認!E:E,1,FALSE)</f>
        <v>L8923</v>
      </c>
    </row>
    <row r="319" spans="3:5">
      <c r="D319" s="581" t="s">
        <v>915</v>
      </c>
      <c r="E319" s="267" t="str">
        <f>VLOOKUP(D319,URS確認!E:E,1,FALSE)</f>
        <v>L8924</v>
      </c>
    </row>
    <row r="320" spans="3:5">
      <c r="D320" s="581" t="s">
        <v>2939</v>
      </c>
      <c r="E320" s="267" t="str">
        <f>VLOOKUP(D320,URS確認!E:E,1,FALSE)</f>
        <v>L8925</v>
      </c>
    </row>
    <row r="321" spans="3:5">
      <c r="D321" s="581" t="s">
        <v>285</v>
      </c>
      <c r="E321" s="267" t="str">
        <f>VLOOKUP(D321,URS確認!E:E,1,FALSE)</f>
        <v>L9110</v>
      </c>
    </row>
    <row r="322" spans="3:5">
      <c r="D322" s="581" t="s">
        <v>1362</v>
      </c>
      <c r="E322" s="267" t="str">
        <f>VLOOKUP(D322,URS確認!E:E,1,FALSE)</f>
        <v>LC001</v>
      </c>
    </row>
    <row r="323" spans="3:5">
      <c r="D323" s="581" t="s">
        <v>1365</v>
      </c>
      <c r="E323" s="267" t="str">
        <f>VLOOKUP(D323,URS確認!E:E,1,FALSE)</f>
        <v>LC002</v>
      </c>
    </row>
    <row r="324" spans="3:5">
      <c r="D324" s="581" t="s">
        <v>1368</v>
      </c>
      <c r="E324" s="267" t="str">
        <f>VLOOKUP(D324,URS確認!E:E,1,FALSE)</f>
        <v>LC003</v>
      </c>
    </row>
    <row r="325" spans="3:5">
      <c r="D325" s="581" t="s">
        <v>1373</v>
      </c>
      <c r="E325" s="267" t="str">
        <f>VLOOKUP(D325,URS確認!E:E,1,FALSE)</f>
        <v>LC005</v>
      </c>
    </row>
    <row r="326" spans="3:5">
      <c r="D326" s="581" t="s">
        <v>1375</v>
      </c>
      <c r="E326" s="267" t="str">
        <f>VLOOKUP(D326,URS確認!E:E,1,FALSE)</f>
        <v>LC009</v>
      </c>
    </row>
    <row r="327" spans="3:5">
      <c r="D327" s="581" t="s">
        <v>1379</v>
      </c>
      <c r="E327" s="267" t="str">
        <f>VLOOKUP(D327,URS確認!E:E,1,FALSE)</f>
        <v>LC011</v>
      </c>
    </row>
    <row r="328" spans="3:5">
      <c r="C328" s="581" t="s">
        <v>2958</v>
      </c>
      <c r="D328" s="581" t="s">
        <v>2930</v>
      </c>
      <c r="E328" s="267" t="e">
        <f>VLOOKUP(D328,URS確認!E:E,1,FALSE)</f>
        <v>#N/A</v>
      </c>
    </row>
    <row r="329" spans="3:5">
      <c r="C329" s="581" t="s">
        <v>2961</v>
      </c>
      <c r="D329" s="581" t="s">
        <v>2931</v>
      </c>
      <c r="E329" s="267" t="e">
        <f>VLOOKUP(D329,URS確認!E:E,1,FALSE)</f>
        <v>#N/A</v>
      </c>
    </row>
    <row r="330" spans="3:5">
      <c r="D330" s="581" t="s">
        <v>2932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5"/>
  <cols>
    <col min="2" max="2" width="10.25" style="267" bestFit="1" customWidth="1"/>
    <col min="3" max="3" width="11.625" style="333" bestFit="1" customWidth="1"/>
    <col min="4" max="4" width="50.75" style="267" customWidth="1"/>
    <col min="5" max="6" width="10.25" style="267" bestFit="1" customWidth="1"/>
  </cols>
  <sheetData>
    <row r="1" spans="1:7">
      <c r="A1" t="s">
        <v>2392</v>
      </c>
    </row>
    <row r="3" spans="1:7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>
      <c r="A115" s="267" t="s">
        <v>501</v>
      </c>
    </row>
    <row r="116" spans="1:4">
      <c r="A116" s="267" t="s">
        <v>503</v>
      </c>
    </row>
    <row r="117" spans="1:4">
      <c r="A117" s="267" t="s">
        <v>479</v>
      </c>
    </row>
    <row r="118" spans="1:4">
      <c r="A118" s="267" t="s">
        <v>510</v>
      </c>
    </row>
    <row r="119" spans="1:4">
      <c r="A119" s="267" t="s">
        <v>505</v>
      </c>
    </row>
    <row r="120" spans="1:4">
      <c r="A120" s="267" t="s">
        <v>512</v>
      </c>
    </row>
    <row r="121" spans="1:4">
      <c r="A121" s="267" t="s">
        <v>518</v>
      </c>
    </row>
    <row r="122" spans="1:4">
      <c r="A122" s="267" t="s">
        <v>520</v>
      </c>
    </row>
    <row r="123" spans="1:4">
      <c r="A123" s="267" t="s">
        <v>514</v>
      </c>
    </row>
    <row r="124" spans="1:4">
      <c r="A124" s="267" t="s">
        <v>560</v>
      </c>
    </row>
    <row r="125" spans="1:4">
      <c r="A125" s="267" t="s">
        <v>562</v>
      </c>
    </row>
    <row r="126" spans="1:4">
      <c r="A126" s="267" t="s">
        <v>550</v>
      </c>
    </row>
    <row r="127" spans="1:4">
      <c r="A127" s="267" t="s">
        <v>554</v>
      </c>
    </row>
    <row r="128" spans="1:4">
      <c r="A128" s="267" t="s">
        <v>1095</v>
      </c>
    </row>
    <row r="129" spans="1:1">
      <c r="A129" s="267" t="s">
        <v>584</v>
      </c>
    </row>
    <row r="130" spans="1:1">
      <c r="A130" s="267" t="s">
        <v>592</v>
      </c>
    </row>
    <row r="131" spans="1:1">
      <c r="A131" s="267" t="s">
        <v>594</v>
      </c>
    </row>
    <row r="132" spans="1:1">
      <c r="A132" s="267" t="s">
        <v>601</v>
      </c>
    </row>
    <row r="133" spans="1:1">
      <c r="A133" s="267" t="s">
        <v>609</v>
      </c>
    </row>
    <row r="134" spans="1:1">
      <c r="A134" s="267" t="s">
        <v>607</v>
      </c>
    </row>
    <row r="135" spans="1:1">
      <c r="A135" s="267" t="s">
        <v>612</v>
      </c>
    </row>
    <row r="136" spans="1:1">
      <c r="A136" s="267" t="s">
        <v>764</v>
      </c>
    </row>
    <row r="137" spans="1:1">
      <c r="A137" s="267" t="s">
        <v>347</v>
      </c>
    </row>
    <row r="138" spans="1:1">
      <c r="A138" s="267" t="s">
        <v>704</v>
      </c>
    </row>
    <row r="139" spans="1:1">
      <c r="A139" s="267" t="s">
        <v>680</v>
      </c>
    </row>
    <row r="140" spans="1:1">
      <c r="A140" s="267" t="s">
        <v>619</v>
      </c>
    </row>
    <row r="141" spans="1:1">
      <c r="A141" s="267" t="s">
        <v>647</v>
      </c>
    </row>
    <row r="142" spans="1:1">
      <c r="A142" s="267" t="s">
        <v>651</v>
      </c>
    </row>
    <row r="143" spans="1:1">
      <c r="A143" s="267" t="s">
        <v>626</v>
      </c>
    </row>
    <row r="144" spans="1:1">
      <c r="A144" s="267" t="s">
        <v>655</v>
      </c>
    </row>
    <row r="145" spans="1:1">
      <c r="A145" s="267" t="s">
        <v>657</v>
      </c>
    </row>
    <row r="146" spans="1:1">
      <c r="A146" s="267" t="s">
        <v>929</v>
      </c>
    </row>
    <row r="147" spans="1:1">
      <c r="A147" s="267" t="s">
        <v>675</v>
      </c>
    </row>
    <row r="148" spans="1:1">
      <c r="A148" s="267" t="s">
        <v>1108</v>
      </c>
    </row>
    <row r="149" spans="1:1">
      <c r="A149" s="267" t="s">
        <v>1120</v>
      </c>
    </row>
    <row r="150" spans="1:1">
      <c r="A150" s="267" t="s">
        <v>1122</v>
      </c>
    </row>
    <row r="151" spans="1:1">
      <c r="A151" s="267" t="s">
        <v>1168</v>
      </c>
    </row>
    <row r="152" spans="1:1">
      <c r="A152" s="267" t="s">
        <v>636</v>
      </c>
    </row>
    <row r="153" spans="1:1">
      <c r="A153" s="267" t="s">
        <v>630</v>
      </c>
    </row>
    <row r="154" spans="1:1">
      <c r="A154" s="267" t="s">
        <v>628</v>
      </c>
    </row>
    <row r="155" spans="1:1">
      <c r="A155" s="267" t="s">
        <v>693</v>
      </c>
    </row>
    <row r="156" spans="1:1">
      <c r="A156" s="267" t="s">
        <v>1895</v>
      </c>
    </row>
    <row r="157" spans="1:1">
      <c r="A157" s="267" t="s">
        <v>773</v>
      </c>
    </row>
    <row r="158" spans="1:1">
      <c r="A158" s="267" t="s">
        <v>435</v>
      </c>
    </row>
    <row r="159" spans="1:1">
      <c r="A159" s="267" t="s">
        <v>729</v>
      </c>
    </row>
    <row r="160" spans="1:1">
      <c r="A160" s="267" t="s">
        <v>733</v>
      </c>
    </row>
    <row r="161" spans="1:1">
      <c r="A161" s="267" t="s">
        <v>1444</v>
      </c>
    </row>
    <row r="162" spans="1:1">
      <c r="A162" s="267" t="s">
        <v>814</v>
      </c>
    </row>
    <row r="163" spans="1:1">
      <c r="A163" s="267" t="s">
        <v>816</v>
      </c>
    </row>
    <row r="164" spans="1:1">
      <c r="A164" s="267" t="s">
        <v>799</v>
      </c>
    </row>
    <row r="165" spans="1:1">
      <c r="A165" s="267" t="s">
        <v>801</v>
      </c>
    </row>
    <row r="166" spans="1:1">
      <c r="A166" s="267" t="s">
        <v>808</v>
      </c>
    </row>
    <row r="167" spans="1:1">
      <c r="A167" s="267" t="s">
        <v>803</v>
      </c>
    </row>
    <row r="168" spans="1:1">
      <c r="A168" s="267" t="s">
        <v>812</v>
      </c>
    </row>
    <row r="169" spans="1:1">
      <c r="A169" s="267" t="s">
        <v>847</v>
      </c>
    </row>
    <row r="170" spans="1:1">
      <c r="A170" s="267" t="s">
        <v>641</v>
      </c>
    </row>
    <row r="171" spans="1:1">
      <c r="A171" s="267" t="s">
        <v>644</v>
      </c>
    </row>
    <row r="172" spans="1:1">
      <c r="A172" s="267" t="s">
        <v>781</v>
      </c>
    </row>
    <row r="173" spans="1:1">
      <c r="A173" s="267" t="s">
        <v>838</v>
      </c>
    </row>
    <row r="174" spans="1:1">
      <c r="A174" s="267" t="s">
        <v>852</v>
      </c>
    </row>
    <row r="175" spans="1:1">
      <c r="A175" s="267" t="s">
        <v>855</v>
      </c>
    </row>
    <row r="176" spans="1:1">
      <c r="A176" s="267" t="s">
        <v>857</v>
      </c>
    </row>
    <row r="177" spans="1:1">
      <c r="A177" s="267" t="s">
        <v>859</v>
      </c>
    </row>
    <row r="178" spans="1:1">
      <c r="A178" s="267" t="s">
        <v>863</v>
      </c>
    </row>
    <row r="179" spans="1:1">
      <c r="A179" s="267" t="s">
        <v>867</v>
      </c>
    </row>
    <row r="180" spans="1:1">
      <c r="A180" s="267" t="s">
        <v>871</v>
      </c>
    </row>
    <row r="181" spans="1:1">
      <c r="A181" s="267" t="s">
        <v>875</v>
      </c>
    </row>
    <row r="182" spans="1:1">
      <c r="A182" s="267" t="s">
        <v>879</v>
      </c>
    </row>
    <row r="183" spans="1:1">
      <c r="A183" s="267" t="s">
        <v>865</v>
      </c>
    </row>
    <row r="184" spans="1:1">
      <c r="A184" s="267" t="s">
        <v>869</v>
      </c>
    </row>
    <row r="185" spans="1:1">
      <c r="A185" s="267" t="s">
        <v>873</v>
      </c>
    </row>
    <row r="186" spans="1:1">
      <c r="A186" s="267" t="s">
        <v>877</v>
      </c>
    </row>
    <row r="187" spans="1:1">
      <c r="A187" s="267" t="s">
        <v>881</v>
      </c>
    </row>
    <row r="188" spans="1:1">
      <c r="A188" s="267" t="s">
        <v>883</v>
      </c>
    </row>
    <row r="189" spans="1:1">
      <c r="A189" s="267" t="s">
        <v>948</v>
      </c>
    </row>
    <row r="190" spans="1:1">
      <c r="A190" s="267" t="s">
        <v>952</v>
      </c>
    </row>
    <row r="191" spans="1:1">
      <c r="A191" s="267" t="s">
        <v>964</v>
      </c>
    </row>
    <row r="192" spans="1:1">
      <c r="A192" s="267" t="s">
        <v>965</v>
      </c>
    </row>
    <row r="193" spans="1:1">
      <c r="A193" s="267" t="s">
        <v>911</v>
      </c>
    </row>
    <row r="194" spans="1:1">
      <c r="A194" s="267" t="s">
        <v>917</v>
      </c>
    </row>
    <row r="195" spans="1:1">
      <c r="A195" s="267" t="s">
        <v>924</v>
      </c>
    </row>
    <row r="196" spans="1:1">
      <c r="A196" s="267" t="s">
        <v>925</v>
      </c>
    </row>
    <row r="197" spans="1:1">
      <c r="A197" s="267" t="s">
        <v>915</v>
      </c>
    </row>
    <row r="198" spans="1:1">
      <c r="A198" s="267" t="s">
        <v>937</v>
      </c>
    </row>
    <row r="199" spans="1:1">
      <c r="A199" s="267" t="s">
        <v>933</v>
      </c>
    </row>
    <row r="200" spans="1:1">
      <c r="A200" s="267" t="s">
        <v>935</v>
      </c>
    </row>
    <row r="201" spans="1:1">
      <c r="A201" s="267" t="s">
        <v>939</v>
      </c>
    </row>
    <row r="202" spans="1:1">
      <c r="A202" s="267" t="s">
        <v>905</v>
      </c>
    </row>
    <row r="203" spans="1:1">
      <c r="A203" s="267" t="s">
        <v>945</v>
      </c>
    </row>
    <row r="204" spans="1:1">
      <c r="A204" s="267" t="s">
        <v>954</v>
      </c>
    </row>
    <row r="205" spans="1:1">
      <c r="A205" s="267" t="s">
        <v>958</v>
      </c>
    </row>
    <row r="206" spans="1:1">
      <c r="A206" s="267" t="s">
        <v>960</v>
      </c>
    </row>
    <row r="207" spans="1:1">
      <c r="A207" s="267" t="s">
        <v>1368</v>
      </c>
    </row>
    <row r="208" spans="1:1">
      <c r="A208" s="267" t="s">
        <v>776</v>
      </c>
    </row>
    <row r="209" spans="1:1">
      <c r="A209" s="267" t="s">
        <v>1250</v>
      </c>
    </row>
    <row r="210" spans="1:1">
      <c r="A210" s="267" t="s">
        <v>2393</v>
      </c>
    </row>
    <row r="211" spans="1:1">
      <c r="A211" s="267" t="s">
        <v>1093</v>
      </c>
    </row>
    <row r="212" spans="1:1">
      <c r="A212" s="267" t="s">
        <v>2110</v>
      </c>
    </row>
    <row r="213" spans="1:1">
      <c r="A213" s="267" t="s">
        <v>1037</v>
      </c>
    </row>
    <row r="214" spans="1:1">
      <c r="A214" s="267" t="s">
        <v>1044</v>
      </c>
    </row>
    <row r="215" spans="1:1">
      <c r="A215" s="267" t="s">
        <v>150</v>
      </c>
    </row>
    <row r="216" spans="1:1">
      <c r="A216" s="267" t="s">
        <v>1080</v>
      </c>
    </row>
    <row r="217" spans="1:1">
      <c r="A217" s="267" t="s">
        <v>832</v>
      </c>
    </row>
    <row r="218" spans="1:1">
      <c r="A218" s="267" t="s">
        <v>337</v>
      </c>
    </row>
    <row r="219" spans="1:1">
      <c r="A219" s="267" t="s">
        <v>826</v>
      </c>
    </row>
    <row r="220" spans="1:1">
      <c r="A220" s="267" t="s">
        <v>1076</v>
      </c>
    </row>
    <row r="221" spans="1:1">
      <c r="A221" s="267" t="s">
        <v>134</v>
      </c>
    </row>
    <row r="222" spans="1:1">
      <c r="A222" s="267" t="s">
        <v>2111</v>
      </c>
    </row>
    <row r="223" spans="1:1">
      <c r="A223" s="267" t="s">
        <v>1375</v>
      </c>
    </row>
    <row r="224" spans="1:1">
      <c r="A224" s="267" t="s">
        <v>1103</v>
      </c>
    </row>
    <row r="225" spans="1:1">
      <c r="A225" s="267" t="s">
        <v>474</v>
      </c>
    </row>
    <row r="226" spans="1:1">
      <c r="A226" s="267" t="s">
        <v>497</v>
      </c>
    </row>
    <row r="227" spans="1:1">
      <c r="A227" s="267" t="s">
        <v>597</v>
      </c>
    </row>
    <row r="228" spans="1:1">
      <c r="A228" s="267" t="s">
        <v>682</v>
      </c>
    </row>
    <row r="229" spans="1:1">
      <c r="A229" s="267" t="s">
        <v>414</v>
      </c>
    </row>
    <row r="230" spans="1:1">
      <c r="A230" s="267" t="s">
        <v>426</v>
      </c>
    </row>
    <row r="231" spans="1:1">
      <c r="A231" s="267" t="s">
        <v>885</v>
      </c>
    </row>
    <row r="232" spans="1:1">
      <c r="A232" s="267" t="s">
        <v>888</v>
      </c>
    </row>
    <row r="233" spans="1:1">
      <c r="A233" s="267" t="s">
        <v>1437</v>
      </c>
    </row>
    <row r="234" spans="1:1">
      <c r="A234" s="267" t="s">
        <v>1442</v>
      </c>
    </row>
    <row r="235" spans="1:1">
      <c r="A235" s="267" t="s">
        <v>568</v>
      </c>
    </row>
    <row r="236" spans="1:1">
      <c r="A236" s="267" t="s">
        <v>731</v>
      </c>
    </row>
    <row r="237" spans="1:1">
      <c r="A237" s="267" t="s">
        <v>1074</v>
      </c>
    </row>
    <row r="238" spans="1:1">
      <c r="A238" s="267" t="s">
        <v>841</v>
      </c>
    </row>
    <row r="239" spans="1:1">
      <c r="A239" t="s">
        <v>1343</v>
      </c>
    </row>
    <row r="240" spans="1:1">
      <c r="A240" t="s">
        <v>1347</v>
      </c>
    </row>
    <row r="241" spans="1:1">
      <c r="A241" t="s">
        <v>1351</v>
      </c>
    </row>
    <row r="242" spans="1:1">
      <c r="A242" t="s">
        <v>1349</v>
      </c>
    </row>
    <row r="243" spans="1:1">
      <c r="A243" t="s">
        <v>1353</v>
      </c>
    </row>
    <row r="244" spans="1:1">
      <c r="A244" t="s">
        <v>1355</v>
      </c>
    </row>
    <row r="245" spans="1:1">
      <c r="A245" t="s">
        <v>1335</v>
      </c>
    </row>
    <row r="246" spans="1:1">
      <c r="A246" t="s">
        <v>1338</v>
      </c>
    </row>
    <row r="247" spans="1:1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3" bestFit="1" customWidth="1"/>
    <col min="2" max="2" width="12.375" style="153" customWidth="1"/>
    <col min="3" max="3" width="15.75" style="153" bestFit="1" customWidth="1"/>
    <col min="4" max="4" width="3.75" style="153" bestFit="1" customWidth="1"/>
    <col min="5" max="5" width="30.375" style="153" bestFit="1" customWidth="1"/>
    <col min="6" max="6" width="9.625" style="153" bestFit="1" customWidth="1"/>
    <col min="7" max="10" width="9" style="153" customWidth="1"/>
    <col min="11" max="16384" width="9" style="153"/>
  </cols>
  <sheetData>
    <row r="1" spans="1:6" s="122" customFormat="1" ht="16.5" customHeight="1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2177</v>
      </c>
      <c r="B1" s="41" t="s">
        <v>2113</v>
      </c>
      <c r="C1" s="41" t="s">
        <v>2178</v>
      </c>
    </row>
    <row r="2" spans="1:3" ht="126" customHeight="1">
      <c r="A2" s="9">
        <v>1</v>
      </c>
      <c r="B2" s="8" t="s">
        <v>2179</v>
      </c>
      <c r="C2" s="40" t="s">
        <v>2180</v>
      </c>
    </row>
    <row r="3" spans="1:3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67" customWidth="1"/>
  </cols>
  <sheetData>
    <row r="1" spans="1:1" ht="110.25" customHeight="1">
      <c r="A1" s="3" t="s">
        <v>2183</v>
      </c>
    </row>
    <row r="3" spans="1:1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67" bestFit="1" customWidth="1"/>
    <col min="2" max="3" width="32.75" style="267" customWidth="1"/>
    <col min="4" max="4" width="12.75" style="267" customWidth="1"/>
    <col min="5" max="5" width="18.125" style="267" customWidth="1"/>
    <col min="6" max="6" width="12.25" style="267" customWidth="1"/>
    <col min="7" max="7" width="15.875" style="267" bestFit="1" customWidth="1"/>
    <col min="8" max="8" width="22.75" style="267" customWidth="1"/>
  </cols>
  <sheetData>
    <row r="1" spans="1:8" ht="37.5" customHeight="1" thickBot="1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68" bestFit="1" customWidth="1"/>
    <col min="2" max="2" width="9.875" style="268" bestFit="1" customWidth="1"/>
    <col min="3" max="3" width="5.75" style="268" bestFit="1" customWidth="1"/>
    <col min="4" max="4" width="10" style="268" bestFit="1" customWidth="1"/>
    <col min="5" max="5" width="5.75" style="268" bestFit="1" customWidth="1"/>
    <col min="6" max="6" width="10.125" style="268" bestFit="1" customWidth="1"/>
    <col min="7" max="7" width="5.75" style="268" bestFit="1" customWidth="1"/>
    <col min="8" max="8" width="9.75" style="268" bestFit="1" customWidth="1"/>
    <col min="9" max="9" width="5.75" style="268" bestFit="1" customWidth="1"/>
    <col min="10" max="10" width="10" style="268" bestFit="1" customWidth="1"/>
    <col min="11" max="11" width="5.75" style="268" bestFit="1" customWidth="1"/>
    <col min="12" max="12" width="10.25" style="268" bestFit="1" customWidth="1"/>
    <col min="13" max="13" width="5.75" style="268" bestFit="1" customWidth="1"/>
    <col min="14" max="14" width="10" style="268" bestFit="1" customWidth="1"/>
    <col min="15" max="15" width="5.75" style="268" bestFit="1" customWidth="1"/>
    <col min="16" max="16" width="10.25" style="268" bestFit="1" customWidth="1"/>
    <col min="17" max="17" width="5.75" style="268" bestFit="1" customWidth="1"/>
    <col min="18" max="18" width="10" style="268" bestFit="1" customWidth="1"/>
    <col min="19" max="19" width="5.75" style="268" bestFit="1" customWidth="1"/>
    <col min="20" max="20" width="10.125" style="268" bestFit="1" customWidth="1"/>
    <col min="21" max="21" width="5.75" style="268" bestFit="1" customWidth="1"/>
    <col min="22" max="22" width="9.625" style="268" bestFit="1" customWidth="1"/>
    <col min="23" max="23" width="5.75" style="268" bestFit="1" customWidth="1"/>
    <col min="24" max="24" width="8.625" style="268" bestFit="1" customWidth="1"/>
    <col min="25" max="25" width="5.75" style="268" bestFit="1" customWidth="1"/>
    <col min="26" max="26" width="9" style="268" bestFit="1" customWidth="1"/>
    <col min="27" max="27" width="5.75" style="268" bestFit="1" customWidth="1"/>
    <col min="28" max="28" width="8.875" style="268" bestFit="1" customWidth="1"/>
    <col min="29" max="29" width="5.75" style="268" bestFit="1" customWidth="1"/>
    <col min="30" max="30" width="9.125" style="268" bestFit="1" customWidth="1"/>
    <col min="31" max="31" width="5.75" style="268" bestFit="1" customWidth="1"/>
    <col min="32" max="32" width="9.125" style="268" bestFit="1" customWidth="1"/>
    <col min="33" max="33" width="5.75" style="268" bestFit="1" customWidth="1"/>
    <col min="34" max="34" width="9.625" style="268" bestFit="1" customWidth="1"/>
    <col min="35" max="35" width="5.75" style="268" bestFit="1" customWidth="1"/>
    <col min="36" max="36" width="10.375" style="268" bestFit="1" customWidth="1"/>
    <col min="37" max="37" width="5.75" style="268" bestFit="1" customWidth="1"/>
    <col min="38" max="38" width="9.75" style="268" bestFit="1" customWidth="1"/>
    <col min="39" max="39" width="5.75" style="268" bestFit="1" customWidth="1"/>
    <col min="40" max="40" width="9.75" style="268" bestFit="1" customWidth="1"/>
    <col min="41" max="41" width="5.75" style="268" bestFit="1" customWidth="1"/>
    <col min="42" max="42" width="9.625" style="268" bestFit="1" customWidth="1"/>
    <col min="43" max="43" width="5.75" style="268" bestFit="1" customWidth="1"/>
    <col min="44" max="44" width="10" style="268" bestFit="1" customWidth="1"/>
    <col min="45" max="45" width="5.75" style="268" bestFit="1" customWidth="1"/>
    <col min="46" max="46" width="10.25" style="268" bestFit="1" customWidth="1"/>
    <col min="47" max="47" width="5.75" style="268" bestFit="1" customWidth="1"/>
    <col min="48" max="48" width="10.25" style="268" bestFit="1" customWidth="1"/>
    <col min="49" max="49" width="5.75" style="268" bestFit="1" customWidth="1"/>
    <col min="50" max="50" width="10" style="268" bestFit="1" customWidth="1"/>
    <col min="51" max="51" width="5.75" style="268" bestFit="1" customWidth="1"/>
    <col min="52" max="52" width="9.75" style="268" bestFit="1" customWidth="1"/>
    <col min="53" max="53" width="5.75" style="268" bestFit="1" customWidth="1"/>
    <col min="54" max="54" width="10" style="268" bestFit="1" customWidth="1"/>
    <col min="55" max="55" width="5.75" style="268" bestFit="1" customWidth="1"/>
    <col min="56" max="56" width="10.25" style="268" bestFit="1" customWidth="1"/>
    <col min="57" max="57" width="5.75" style="268" bestFit="1" customWidth="1"/>
    <col min="58" max="58" width="10.125" style="268" bestFit="1" customWidth="1"/>
    <col min="59" max="59" width="5.75" style="268" bestFit="1" customWidth="1"/>
    <col min="60" max="60" width="9.75" style="268" bestFit="1" customWidth="1"/>
    <col min="61" max="61" width="5.75" style="268" bestFit="1" customWidth="1"/>
    <col min="62" max="62" width="9.25" style="268" bestFit="1" customWidth="1"/>
    <col min="63" max="63" width="5.75" style="268" bestFit="1" customWidth="1"/>
    <col min="64" max="64" width="10.875" style="268" bestFit="1" customWidth="1"/>
    <col min="65" max="65" width="5.75" style="268" bestFit="1" customWidth="1"/>
    <col min="66" max="66" width="9.625" style="268" bestFit="1" customWidth="1"/>
    <col min="67" max="67" width="5.75" style="268" bestFit="1" customWidth="1"/>
    <col min="68" max="68" width="9.75" style="268" bestFit="1" customWidth="1"/>
    <col min="69" max="69" width="5.75" style="268" bestFit="1" customWidth="1"/>
    <col min="70" max="70" width="10.25" style="268" bestFit="1" customWidth="1"/>
    <col min="71" max="71" width="5.75" style="268" bestFit="1" customWidth="1"/>
    <col min="72" max="72" width="10.5" style="268" bestFit="1" customWidth="1"/>
    <col min="73" max="73" width="5.75" style="268" bestFit="1" customWidth="1"/>
    <col min="74" max="74" width="10.5" style="268" bestFit="1" customWidth="1"/>
    <col min="75" max="75" width="5.75" style="268" bestFit="1" customWidth="1"/>
    <col min="76" max="76" width="10.375" style="268" bestFit="1" customWidth="1"/>
    <col min="77" max="77" width="5.75" style="268" bestFit="1" customWidth="1"/>
    <col min="78" max="78" width="11" style="268" bestFit="1" customWidth="1"/>
    <col min="79" max="79" width="5.75" style="268" bestFit="1" customWidth="1"/>
    <col min="80" max="80" width="10.75" style="268" bestFit="1" customWidth="1"/>
    <col min="81" max="81" width="5.75" style="268" bestFit="1" customWidth="1"/>
    <col min="82" max="82" width="10.75" style="268" bestFit="1" customWidth="1"/>
    <col min="83" max="83" width="5.75" style="268" bestFit="1" customWidth="1"/>
    <col min="84" max="84" width="11" style="268" bestFit="1" customWidth="1"/>
    <col min="85" max="85" width="5.75" style="268" bestFit="1" customWidth="1"/>
    <col min="86" max="86" width="9.25" style="268" bestFit="1" customWidth="1"/>
    <col min="87" max="87" width="5.75" style="268" bestFit="1" customWidth="1"/>
    <col min="88" max="88" width="10.375" style="268" bestFit="1" customWidth="1"/>
    <col min="89" max="89" width="5.75" style="268" bestFit="1" customWidth="1"/>
    <col min="90" max="90" width="9.125" style="268" bestFit="1" customWidth="1"/>
    <col min="91" max="91" width="5.75" style="268" bestFit="1" customWidth="1"/>
    <col min="92" max="92" width="11" style="268" bestFit="1" customWidth="1"/>
    <col min="93" max="93" width="5.75" style="268" bestFit="1" customWidth="1"/>
    <col min="94" max="94" width="9.25" style="268" bestFit="1" customWidth="1"/>
    <col min="95" max="95" width="5.75" style="268" bestFit="1" customWidth="1"/>
    <col min="96" max="96" width="9.125" style="268" bestFit="1" customWidth="1"/>
    <col min="97" max="97" width="5.75" style="268" bestFit="1" customWidth="1"/>
    <col min="98" max="98" width="9.625" style="268" bestFit="1" customWidth="1"/>
    <col min="99" max="99" width="5.75" style="268" bestFit="1" customWidth="1"/>
    <col min="100" max="100" width="10" style="268" bestFit="1" customWidth="1"/>
    <col min="101" max="101" width="5.75" style="268" bestFit="1" customWidth="1"/>
    <col min="102" max="102" width="9.5" style="268" bestFit="1" customWidth="1"/>
    <col min="103" max="103" width="5.75" style="268" bestFit="1" customWidth="1"/>
    <col min="104" max="104" width="10" style="268" bestFit="1" customWidth="1"/>
    <col min="105" max="105" width="5.75" style="268" bestFit="1" customWidth="1"/>
    <col min="106" max="106" width="9.75" style="268" bestFit="1" customWidth="1"/>
    <col min="107" max="107" width="5.75" style="268" bestFit="1" customWidth="1"/>
    <col min="108" max="108" width="10.25" style="268" bestFit="1" customWidth="1"/>
    <col min="109" max="109" width="5.75" style="268" bestFit="1" customWidth="1"/>
    <col min="110" max="110" width="10" style="268" bestFit="1" customWidth="1"/>
    <col min="111" max="111" width="5.75" style="268" bestFit="1" customWidth="1"/>
    <col min="112" max="112" width="10.375" style="268" bestFit="1" customWidth="1"/>
    <col min="113" max="113" width="5.75" style="268" bestFit="1" customWidth="1"/>
    <col min="114" max="114" width="7.375" style="268" bestFit="1" customWidth="1"/>
    <col min="115" max="115" width="5.75" style="268" bestFit="1" customWidth="1"/>
    <col min="116" max="117" width="13.25" style="268" bestFit="1" customWidth="1"/>
    <col min="118" max="16384" width="8.75" style="268"/>
  </cols>
  <sheetData>
    <row r="1" spans="1:61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B39" s="616" t="s">
        <v>2311</v>
      </c>
    </row>
    <row r="40" spans="1:117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8" t="s">
        <v>74</v>
      </c>
      <c r="DL40" s="268" t="s">
        <v>2171</v>
      </c>
      <c r="DM40" s="268" t="s">
        <v>2172</v>
      </c>
    </row>
    <row r="41" spans="1:117" ht="15.75" customHeight="1">
      <c r="A41" s="615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>
      <c r="A42" s="2" t="s">
        <v>65</v>
      </c>
      <c r="B42" s="614">
        <v>8</v>
      </c>
      <c r="C42" s="614">
        <v>8</v>
      </c>
      <c r="D42" s="614">
        <v>4</v>
      </c>
      <c r="E42" s="614">
        <v>4</v>
      </c>
      <c r="F42" s="614">
        <v>3</v>
      </c>
      <c r="G42" s="614">
        <v>3</v>
      </c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/>
      <c r="S42" s="614"/>
      <c r="T42" s="614"/>
      <c r="U42" s="614"/>
      <c r="V42" s="614"/>
      <c r="W42" s="614"/>
      <c r="X42" s="614"/>
      <c r="Y42" s="614"/>
      <c r="Z42" s="614"/>
      <c r="AA42" s="614"/>
      <c r="AB42" s="614"/>
      <c r="AC42" s="614"/>
      <c r="AD42" s="614"/>
      <c r="AE42" s="614"/>
      <c r="AF42" s="614"/>
      <c r="AG42" s="614"/>
      <c r="AH42" s="614"/>
      <c r="AI42" s="614"/>
      <c r="AJ42" s="614"/>
      <c r="AK42" s="614"/>
      <c r="AL42" s="614"/>
      <c r="AM42" s="614"/>
      <c r="AN42" s="614"/>
      <c r="AO42" s="614"/>
      <c r="AP42" s="614"/>
      <c r="AQ42" s="614"/>
      <c r="AR42" s="614"/>
      <c r="AS42" s="614"/>
      <c r="AT42" s="614"/>
      <c r="AU42" s="614"/>
      <c r="AV42" s="614"/>
      <c r="AW42" s="614"/>
      <c r="AX42" s="614"/>
      <c r="AY42" s="614"/>
      <c r="AZ42" s="614"/>
      <c r="BA42" s="614"/>
      <c r="BB42" s="614"/>
      <c r="BC42" s="614"/>
      <c r="BD42" s="614"/>
      <c r="BE42" s="614"/>
      <c r="BF42" s="614"/>
      <c r="BG42" s="614"/>
      <c r="BH42" s="614"/>
      <c r="BI42" s="614"/>
      <c r="BJ42" s="614"/>
      <c r="BK42" s="614"/>
      <c r="BL42" s="614"/>
      <c r="BM42" s="614"/>
      <c r="BN42" s="614"/>
      <c r="BO42" s="614"/>
      <c r="BP42" s="614"/>
      <c r="BQ42" s="614"/>
      <c r="BR42" s="614"/>
      <c r="BS42" s="614"/>
      <c r="BT42" s="614"/>
      <c r="BU42" s="614"/>
      <c r="BV42" s="614"/>
      <c r="BW42" s="614"/>
      <c r="BX42" s="614"/>
      <c r="BY42" s="614"/>
      <c r="BZ42" s="614"/>
      <c r="CA42" s="614"/>
      <c r="CB42" s="614"/>
      <c r="CC42" s="614"/>
      <c r="CD42" s="614"/>
      <c r="CE42" s="614"/>
      <c r="CF42" s="614"/>
      <c r="CG42" s="614"/>
      <c r="CH42" s="614"/>
      <c r="CI42" s="614"/>
      <c r="CJ42" s="614"/>
      <c r="CK42" s="614"/>
      <c r="CL42" s="614"/>
      <c r="CM42" s="614"/>
      <c r="CN42" s="614"/>
      <c r="CO42" s="614"/>
      <c r="CP42" s="614"/>
      <c r="CQ42" s="614"/>
      <c r="CR42" s="614"/>
      <c r="CS42" s="614"/>
      <c r="CT42" s="614"/>
      <c r="CU42" s="614"/>
      <c r="CV42" s="614"/>
      <c r="CW42" s="614"/>
      <c r="CX42" s="614"/>
      <c r="CY42" s="614"/>
      <c r="CZ42" s="614"/>
      <c r="DA42" s="614"/>
      <c r="DB42" s="614"/>
      <c r="DC42" s="614"/>
      <c r="DD42" s="614"/>
      <c r="DE42" s="614"/>
      <c r="DF42" s="614"/>
      <c r="DG42" s="614"/>
      <c r="DH42" s="614"/>
      <c r="DI42" s="614"/>
      <c r="DJ42" s="614"/>
      <c r="DK42" s="614"/>
      <c r="DL42" s="614">
        <v>15</v>
      </c>
      <c r="DM42" s="614">
        <v>15</v>
      </c>
    </row>
    <row r="43" spans="1:117" ht="15.75" customHeight="1">
      <c r="A43" s="2" t="s">
        <v>66</v>
      </c>
      <c r="B43" s="614"/>
      <c r="C43" s="614"/>
      <c r="D43" s="614">
        <v>5</v>
      </c>
      <c r="E43" s="614">
        <v>5</v>
      </c>
      <c r="F43" s="614"/>
      <c r="G43" s="614"/>
      <c r="H43" s="614">
        <v>10</v>
      </c>
      <c r="I43" s="614">
        <v>10</v>
      </c>
      <c r="J43" s="614">
        <v>9</v>
      </c>
      <c r="K43" s="614">
        <v>9</v>
      </c>
      <c r="L43" s="614">
        <v>6</v>
      </c>
      <c r="M43" s="614">
        <v>6</v>
      </c>
      <c r="N43" s="614">
        <v>4</v>
      </c>
      <c r="O43" s="614">
        <v>4</v>
      </c>
      <c r="P43" s="614">
        <v>4</v>
      </c>
      <c r="Q43" s="614">
        <v>4</v>
      </c>
      <c r="R43" s="614">
        <v>4</v>
      </c>
      <c r="S43" s="614">
        <v>4</v>
      </c>
      <c r="T43" s="614"/>
      <c r="U43" s="614"/>
      <c r="V43" s="614"/>
      <c r="W43" s="614"/>
      <c r="X43" s="614"/>
      <c r="Y43" s="614"/>
      <c r="Z43" s="614">
        <v>4</v>
      </c>
      <c r="AA43" s="614">
        <v>4</v>
      </c>
      <c r="AB43" s="614"/>
      <c r="AC43" s="614"/>
      <c r="AD43" s="614"/>
      <c r="AE43" s="614"/>
      <c r="AF43" s="614"/>
      <c r="AG43" s="614"/>
      <c r="AH43" s="614"/>
      <c r="AI43" s="614"/>
      <c r="AJ43" s="614"/>
      <c r="AK43" s="614"/>
      <c r="AL43" s="614">
        <v>3</v>
      </c>
      <c r="AM43" s="614">
        <v>3</v>
      </c>
      <c r="AN43" s="614"/>
      <c r="AO43" s="614"/>
      <c r="AP43" s="614"/>
      <c r="AQ43" s="614"/>
      <c r="AR43" s="614"/>
      <c r="AS43" s="614"/>
      <c r="AT43" s="614"/>
      <c r="AU43" s="614"/>
      <c r="AV43" s="614"/>
      <c r="AW43" s="614"/>
      <c r="AX43" s="614"/>
      <c r="AY43" s="614"/>
      <c r="AZ43" s="614"/>
      <c r="BA43" s="614"/>
      <c r="BB43" s="614"/>
      <c r="BC43" s="614"/>
      <c r="BD43" s="614"/>
      <c r="BE43" s="614"/>
      <c r="BF43" s="614"/>
      <c r="BG43" s="614"/>
      <c r="BH43" s="614"/>
      <c r="BI43" s="614"/>
      <c r="BJ43" s="614"/>
      <c r="BK43" s="614"/>
      <c r="BL43" s="614">
        <v>6</v>
      </c>
      <c r="BM43" s="614">
        <v>6</v>
      </c>
      <c r="BN43" s="614"/>
      <c r="BO43" s="614"/>
      <c r="BP43" s="614">
        <v>1</v>
      </c>
      <c r="BQ43" s="614">
        <v>1</v>
      </c>
      <c r="BR43" s="614">
        <v>5</v>
      </c>
      <c r="BS43" s="614">
        <v>5</v>
      </c>
      <c r="BT43" s="614">
        <v>4</v>
      </c>
      <c r="BU43" s="614">
        <v>4</v>
      </c>
      <c r="BV43" s="614"/>
      <c r="BW43" s="614"/>
      <c r="BX43" s="614"/>
      <c r="BY43" s="614"/>
      <c r="BZ43" s="614"/>
      <c r="CA43" s="614"/>
      <c r="CB43" s="614">
        <v>14</v>
      </c>
      <c r="CC43" s="614">
        <v>14</v>
      </c>
      <c r="CD43" s="614"/>
      <c r="CE43" s="614"/>
      <c r="CF43" s="614"/>
      <c r="CG43" s="614"/>
      <c r="CH43" s="614"/>
      <c r="CI43" s="614"/>
      <c r="CJ43" s="614"/>
      <c r="CK43" s="614"/>
      <c r="CL43" s="614"/>
      <c r="CM43" s="614"/>
      <c r="CN43" s="614"/>
      <c r="CO43" s="614"/>
      <c r="CP43" s="614"/>
      <c r="CQ43" s="614"/>
      <c r="CR43" s="614"/>
      <c r="CS43" s="614"/>
      <c r="CT43" s="614"/>
      <c r="CU43" s="614"/>
      <c r="CV43" s="614"/>
      <c r="CW43" s="614"/>
      <c r="CX43" s="614"/>
      <c r="CY43" s="614"/>
      <c r="CZ43" s="614"/>
      <c r="DA43" s="614"/>
      <c r="DB43" s="614"/>
      <c r="DC43" s="614"/>
      <c r="DD43" s="614"/>
      <c r="DE43" s="614"/>
      <c r="DF43" s="614"/>
      <c r="DG43" s="614"/>
      <c r="DH43" s="614"/>
      <c r="DI43" s="614"/>
      <c r="DJ43" s="614"/>
      <c r="DK43" s="614"/>
      <c r="DL43" s="614">
        <v>79</v>
      </c>
      <c r="DM43" s="614">
        <v>79</v>
      </c>
    </row>
    <row r="44" spans="1:117" ht="15.75" customHeight="1">
      <c r="A44" s="2" t="s">
        <v>67</v>
      </c>
      <c r="B44" s="614"/>
      <c r="C44" s="614"/>
      <c r="D44" s="614"/>
      <c r="E44" s="614"/>
      <c r="F44" s="614"/>
      <c r="G44" s="614"/>
      <c r="H44" s="614"/>
      <c r="I44" s="614"/>
      <c r="J44" s="614"/>
      <c r="K44" s="614"/>
      <c r="L44" s="614"/>
      <c r="M44" s="614"/>
      <c r="N44" s="614"/>
      <c r="O44" s="614"/>
      <c r="P44" s="614"/>
      <c r="Q44" s="614"/>
      <c r="R44" s="614"/>
      <c r="S44" s="614"/>
      <c r="T44" s="614">
        <v>1</v>
      </c>
      <c r="U44" s="614">
        <v>1</v>
      </c>
      <c r="V44" s="614">
        <v>3</v>
      </c>
      <c r="W44" s="614">
        <v>3</v>
      </c>
      <c r="X44" s="614">
        <v>3</v>
      </c>
      <c r="Y44" s="614">
        <v>3</v>
      </c>
      <c r="Z44" s="614">
        <v>1</v>
      </c>
      <c r="AA44" s="614">
        <v>1</v>
      </c>
      <c r="AB44" s="614">
        <v>5</v>
      </c>
      <c r="AC44" s="614">
        <v>5</v>
      </c>
      <c r="AD44" s="614"/>
      <c r="AE44" s="614"/>
      <c r="AF44" s="614"/>
      <c r="AG44" s="614"/>
      <c r="AH44" s="614">
        <v>5</v>
      </c>
      <c r="AI44" s="614">
        <v>5</v>
      </c>
      <c r="AJ44" s="614"/>
      <c r="AK44" s="614"/>
      <c r="AL44" s="614"/>
      <c r="AM44" s="614"/>
      <c r="AN44" s="614"/>
      <c r="AO44" s="614"/>
      <c r="AP44" s="614"/>
      <c r="AQ44" s="614"/>
      <c r="AR44" s="614"/>
      <c r="AS44" s="614"/>
      <c r="AT44" s="614"/>
      <c r="AU44" s="614"/>
      <c r="AV44" s="614"/>
      <c r="AW44" s="614"/>
      <c r="AX44" s="614"/>
      <c r="AY44" s="614"/>
      <c r="AZ44" s="614"/>
      <c r="BA44" s="614"/>
      <c r="BB44" s="614"/>
      <c r="BC44" s="614"/>
      <c r="BD44" s="614"/>
      <c r="BE44" s="614"/>
      <c r="BF44" s="614"/>
      <c r="BG44" s="614"/>
      <c r="BH44" s="614"/>
      <c r="BI44" s="614"/>
      <c r="BJ44" s="614"/>
      <c r="BK44" s="614"/>
      <c r="BL44" s="614">
        <v>3</v>
      </c>
      <c r="BM44" s="614">
        <v>3</v>
      </c>
      <c r="BN44" s="614"/>
      <c r="BO44" s="614"/>
      <c r="BP44" s="614">
        <v>16</v>
      </c>
      <c r="BQ44" s="614">
        <v>16</v>
      </c>
      <c r="BR44" s="614"/>
      <c r="BS44" s="614"/>
      <c r="BT44" s="614">
        <v>1</v>
      </c>
      <c r="BU44" s="614">
        <v>1</v>
      </c>
      <c r="BV44" s="614"/>
      <c r="BW44" s="614"/>
      <c r="BX44" s="614"/>
      <c r="BY44" s="614"/>
      <c r="BZ44" s="614"/>
      <c r="CA44" s="614"/>
      <c r="CB44" s="614"/>
      <c r="CC44" s="614"/>
      <c r="CD44" s="614"/>
      <c r="CE44" s="614"/>
      <c r="CF44" s="614"/>
      <c r="CG44" s="614"/>
      <c r="CH44" s="614"/>
      <c r="CI44" s="614"/>
      <c r="CJ44" s="614"/>
      <c r="CK44" s="614"/>
      <c r="CL44" s="614"/>
      <c r="CM44" s="614"/>
      <c r="CN44" s="614"/>
      <c r="CO44" s="614"/>
      <c r="CP44" s="614"/>
      <c r="CQ44" s="614"/>
      <c r="CR44" s="614"/>
      <c r="CS44" s="614"/>
      <c r="CT44" s="614"/>
      <c r="CU44" s="614"/>
      <c r="CV44" s="614"/>
      <c r="CW44" s="614"/>
      <c r="CX44" s="614"/>
      <c r="CY44" s="614"/>
      <c r="CZ44" s="614"/>
      <c r="DA44" s="614"/>
      <c r="DB44" s="614"/>
      <c r="DC44" s="614"/>
      <c r="DD44" s="614"/>
      <c r="DE44" s="614"/>
      <c r="DF44" s="614"/>
      <c r="DG44" s="614"/>
      <c r="DH44" s="614"/>
      <c r="DI44" s="614"/>
      <c r="DJ44" s="614"/>
      <c r="DK44" s="614"/>
      <c r="DL44" s="614">
        <v>38</v>
      </c>
      <c r="DM44" s="614">
        <v>38</v>
      </c>
    </row>
    <row r="45" spans="1:117" ht="15.75" customHeight="1">
      <c r="A45" s="2" t="s">
        <v>68</v>
      </c>
      <c r="B45" s="614"/>
      <c r="C45" s="614"/>
      <c r="D45" s="614"/>
      <c r="E45" s="614"/>
      <c r="F45" s="614"/>
      <c r="G45" s="614"/>
      <c r="H45" s="614"/>
      <c r="I45" s="614"/>
      <c r="J45" s="614"/>
      <c r="K45" s="614"/>
      <c r="L45" s="614"/>
      <c r="M45" s="614"/>
      <c r="N45" s="614"/>
      <c r="O45" s="614"/>
      <c r="P45" s="614"/>
      <c r="Q45" s="614"/>
      <c r="R45" s="614"/>
      <c r="S45" s="614"/>
      <c r="T45" s="614">
        <v>3</v>
      </c>
      <c r="U45" s="614">
        <v>3</v>
      </c>
      <c r="V45" s="614"/>
      <c r="W45" s="614"/>
      <c r="X45" s="614"/>
      <c r="Y45" s="614"/>
      <c r="Z45" s="614"/>
      <c r="AA45" s="614"/>
      <c r="AB45" s="614"/>
      <c r="AC45" s="614"/>
      <c r="AD45" s="614">
        <v>6</v>
      </c>
      <c r="AE45" s="614">
        <v>6</v>
      </c>
      <c r="AF45" s="614">
        <v>4</v>
      </c>
      <c r="AG45" s="614">
        <v>4</v>
      </c>
      <c r="AH45" s="614">
        <v>1</v>
      </c>
      <c r="AI45" s="614">
        <v>1</v>
      </c>
      <c r="AJ45" s="614">
        <v>5</v>
      </c>
      <c r="AK45" s="614">
        <v>5</v>
      </c>
      <c r="AL45" s="614"/>
      <c r="AM45" s="614"/>
      <c r="AN45" s="614">
        <v>12</v>
      </c>
      <c r="AO45" s="614">
        <v>12</v>
      </c>
      <c r="AP45" s="614">
        <v>5</v>
      </c>
      <c r="AQ45" s="614">
        <v>5</v>
      </c>
      <c r="AR45" s="614"/>
      <c r="AS45" s="614"/>
      <c r="AT45" s="614"/>
      <c r="AU45" s="614"/>
      <c r="AV45" s="614"/>
      <c r="AW45" s="614"/>
      <c r="AX45" s="614"/>
      <c r="AY45" s="614"/>
      <c r="AZ45" s="614"/>
      <c r="BA45" s="614"/>
      <c r="BB45" s="614"/>
      <c r="BC45" s="614"/>
      <c r="BD45" s="614">
        <v>6</v>
      </c>
      <c r="BE45" s="614">
        <v>6</v>
      </c>
      <c r="BF45" s="614">
        <v>11</v>
      </c>
      <c r="BG45" s="614">
        <v>11</v>
      </c>
      <c r="BH45" s="614">
        <v>2</v>
      </c>
      <c r="BI45" s="614">
        <v>2</v>
      </c>
      <c r="BJ45" s="614">
        <v>1</v>
      </c>
      <c r="BK45" s="614">
        <v>1</v>
      </c>
      <c r="BL45" s="614"/>
      <c r="BM45" s="614"/>
      <c r="BN45" s="614">
        <v>7</v>
      </c>
      <c r="BO45" s="614">
        <v>7</v>
      </c>
      <c r="BP45" s="614"/>
      <c r="BQ45" s="614"/>
      <c r="BR45" s="614"/>
      <c r="BS45" s="614"/>
      <c r="BT45" s="614"/>
      <c r="BU45" s="614"/>
      <c r="BV45" s="614">
        <v>5</v>
      </c>
      <c r="BW45" s="614">
        <v>5</v>
      </c>
      <c r="BX45" s="614">
        <v>8</v>
      </c>
      <c r="BY45" s="614">
        <v>8</v>
      </c>
      <c r="BZ45" s="614"/>
      <c r="CA45" s="614"/>
      <c r="CB45" s="614"/>
      <c r="CC45" s="614"/>
      <c r="CD45" s="614"/>
      <c r="CE45" s="614"/>
      <c r="CF45" s="614"/>
      <c r="CG45" s="614"/>
      <c r="CH45" s="614"/>
      <c r="CI45" s="614"/>
      <c r="CJ45" s="614"/>
      <c r="CK45" s="614"/>
      <c r="CL45" s="614"/>
      <c r="CM45" s="614"/>
      <c r="CN45" s="614"/>
      <c r="CO45" s="614"/>
      <c r="CP45" s="614"/>
      <c r="CQ45" s="614"/>
      <c r="CR45" s="614"/>
      <c r="CS45" s="614"/>
      <c r="CT45" s="614"/>
      <c r="CU45" s="614"/>
      <c r="CV45" s="614"/>
      <c r="CW45" s="614"/>
      <c r="CX45" s="614"/>
      <c r="CY45" s="614"/>
      <c r="CZ45" s="614"/>
      <c r="DA45" s="614"/>
      <c r="DB45" s="614"/>
      <c r="DC45" s="614"/>
      <c r="DD45" s="614"/>
      <c r="DE45" s="614"/>
      <c r="DF45" s="614"/>
      <c r="DG45" s="614"/>
      <c r="DH45" s="614"/>
      <c r="DI45" s="614"/>
      <c r="DJ45" s="614"/>
      <c r="DK45" s="614"/>
      <c r="DL45" s="614">
        <v>76</v>
      </c>
      <c r="DM45" s="614">
        <v>76</v>
      </c>
    </row>
    <row r="46" spans="1:117" ht="15.75" customHeight="1">
      <c r="A46" s="2" t="s">
        <v>69</v>
      </c>
      <c r="B46" s="614"/>
      <c r="C46" s="614"/>
      <c r="D46" s="614"/>
      <c r="E46" s="614"/>
      <c r="F46" s="614"/>
      <c r="G46" s="614"/>
      <c r="H46" s="614"/>
      <c r="I46" s="614"/>
      <c r="J46" s="614"/>
      <c r="K46" s="614"/>
      <c r="L46" s="614"/>
      <c r="M46" s="614"/>
      <c r="N46" s="614"/>
      <c r="O46" s="614"/>
      <c r="P46" s="614"/>
      <c r="Q46" s="614"/>
      <c r="R46" s="614"/>
      <c r="S46" s="614"/>
      <c r="T46" s="614"/>
      <c r="U46" s="614"/>
      <c r="V46" s="614"/>
      <c r="W46" s="614"/>
      <c r="X46" s="614"/>
      <c r="Y46" s="614"/>
      <c r="Z46" s="614"/>
      <c r="AA46" s="614"/>
      <c r="AB46" s="614"/>
      <c r="AC46" s="614"/>
      <c r="AD46" s="614"/>
      <c r="AE46" s="614"/>
      <c r="AF46" s="614"/>
      <c r="AG46" s="614"/>
      <c r="AH46" s="614"/>
      <c r="AI46" s="614"/>
      <c r="AJ46" s="614"/>
      <c r="AK46" s="614"/>
      <c r="AL46" s="614"/>
      <c r="AM46" s="614"/>
      <c r="AN46" s="614"/>
      <c r="AO46" s="614"/>
      <c r="AP46" s="614"/>
      <c r="AQ46" s="614"/>
      <c r="AR46" s="614">
        <v>6</v>
      </c>
      <c r="AS46" s="614">
        <v>6</v>
      </c>
      <c r="AT46" s="614">
        <v>4</v>
      </c>
      <c r="AU46" s="614">
        <v>4</v>
      </c>
      <c r="AV46" s="614">
        <v>8</v>
      </c>
      <c r="AW46" s="614">
        <v>8</v>
      </c>
      <c r="AX46" s="614">
        <v>8</v>
      </c>
      <c r="AY46" s="614">
        <v>8</v>
      </c>
      <c r="AZ46" s="614"/>
      <c r="BA46" s="614"/>
      <c r="BB46" s="614"/>
      <c r="BC46" s="614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614"/>
      <c r="BQ46" s="614"/>
      <c r="BR46" s="614"/>
      <c r="BS46" s="614"/>
      <c r="BT46" s="614"/>
      <c r="BU46" s="614"/>
      <c r="BV46" s="614"/>
      <c r="BW46" s="614"/>
      <c r="BX46" s="614"/>
      <c r="BY46" s="614"/>
      <c r="BZ46" s="614"/>
      <c r="CA46" s="614"/>
      <c r="CB46" s="614"/>
      <c r="CC46" s="614"/>
      <c r="CD46" s="614">
        <v>8</v>
      </c>
      <c r="CE46" s="614">
        <v>8</v>
      </c>
      <c r="CF46" s="614">
        <v>7</v>
      </c>
      <c r="CG46" s="614">
        <v>7</v>
      </c>
      <c r="CH46" s="614"/>
      <c r="CI46" s="614"/>
      <c r="CJ46" s="614">
        <v>3</v>
      </c>
      <c r="CK46" s="614">
        <v>3</v>
      </c>
      <c r="CL46" s="614">
        <v>4</v>
      </c>
      <c r="CM46" s="614">
        <v>4</v>
      </c>
      <c r="CN46" s="614"/>
      <c r="CO46" s="614"/>
      <c r="CP46" s="614">
        <v>7</v>
      </c>
      <c r="CQ46" s="614">
        <v>7</v>
      </c>
      <c r="CR46" s="614">
        <v>5</v>
      </c>
      <c r="CS46" s="614">
        <v>5</v>
      </c>
      <c r="CT46" s="614">
        <v>5</v>
      </c>
      <c r="CU46" s="614">
        <v>5</v>
      </c>
      <c r="CV46" s="614">
        <v>5</v>
      </c>
      <c r="CW46" s="614">
        <v>5</v>
      </c>
      <c r="CX46" s="614"/>
      <c r="CY46" s="614"/>
      <c r="CZ46" s="614">
        <v>8</v>
      </c>
      <c r="DA46" s="614">
        <v>8</v>
      </c>
      <c r="DB46" s="614">
        <v>1</v>
      </c>
      <c r="DC46" s="614">
        <v>1</v>
      </c>
      <c r="DD46" s="614">
        <v>3</v>
      </c>
      <c r="DE46" s="614">
        <v>3</v>
      </c>
      <c r="DF46" s="614">
        <v>5</v>
      </c>
      <c r="DG46" s="614">
        <v>5</v>
      </c>
      <c r="DH46" s="614"/>
      <c r="DI46" s="614"/>
      <c r="DJ46" s="614"/>
      <c r="DK46" s="614"/>
      <c r="DL46" s="614">
        <v>87</v>
      </c>
      <c r="DM46" s="614">
        <v>87</v>
      </c>
    </row>
    <row r="47" spans="1:117" ht="15.75" customHeight="1">
      <c r="A47" s="2" t="s">
        <v>70</v>
      </c>
      <c r="B47" s="614">
        <v>1</v>
      </c>
      <c r="C47" s="614">
        <v>1</v>
      </c>
      <c r="D47" s="614"/>
      <c r="E47" s="614"/>
      <c r="F47" s="614"/>
      <c r="G47" s="614"/>
      <c r="H47" s="614">
        <v>2</v>
      </c>
      <c r="I47" s="614">
        <v>2</v>
      </c>
      <c r="J47" s="614"/>
      <c r="K47" s="614"/>
      <c r="L47" s="614"/>
      <c r="M47" s="614"/>
      <c r="N47" s="614">
        <v>2</v>
      </c>
      <c r="O47" s="614">
        <v>2</v>
      </c>
      <c r="P47" s="614"/>
      <c r="Q47" s="614"/>
      <c r="R47" s="614"/>
      <c r="S47" s="614"/>
      <c r="T47" s="614"/>
      <c r="U47" s="614"/>
      <c r="V47" s="614">
        <v>1</v>
      </c>
      <c r="W47" s="614">
        <v>1</v>
      </c>
      <c r="X47" s="614"/>
      <c r="Y47" s="614"/>
      <c r="Z47" s="614">
        <v>2</v>
      </c>
      <c r="AA47" s="614">
        <v>2</v>
      </c>
      <c r="AB47" s="614"/>
      <c r="AC47" s="614"/>
      <c r="AD47" s="614">
        <v>1</v>
      </c>
      <c r="AE47" s="614">
        <v>1</v>
      </c>
      <c r="AF47" s="614"/>
      <c r="AG47" s="614"/>
      <c r="AH47" s="614">
        <v>1</v>
      </c>
      <c r="AI47" s="614">
        <v>1</v>
      </c>
      <c r="AJ47" s="614"/>
      <c r="AK47" s="614"/>
      <c r="AL47" s="614"/>
      <c r="AM47" s="614"/>
      <c r="AN47" s="614"/>
      <c r="AO47" s="614"/>
      <c r="AP47" s="614"/>
      <c r="AQ47" s="614"/>
      <c r="AR47" s="614"/>
      <c r="AS47" s="614"/>
      <c r="AT47" s="614">
        <v>1</v>
      </c>
      <c r="AU47" s="614">
        <v>1</v>
      </c>
      <c r="AV47" s="614"/>
      <c r="AW47" s="614"/>
      <c r="AX47" s="614"/>
      <c r="AY47" s="614"/>
      <c r="AZ47" s="614">
        <v>14</v>
      </c>
      <c r="BA47" s="614">
        <v>14</v>
      </c>
      <c r="BB47" s="614">
        <v>21</v>
      </c>
      <c r="BC47" s="614">
        <v>21</v>
      </c>
      <c r="BD47" s="614"/>
      <c r="BE47" s="614"/>
      <c r="BF47" s="614"/>
      <c r="BG47" s="614"/>
      <c r="BH47" s="614"/>
      <c r="BI47" s="614"/>
      <c r="BJ47" s="614"/>
      <c r="BK47" s="614"/>
      <c r="BL47" s="614"/>
      <c r="BM47" s="614"/>
      <c r="BN47" s="614"/>
      <c r="BO47" s="614"/>
      <c r="BP47" s="614">
        <v>1</v>
      </c>
      <c r="BQ47" s="614">
        <v>1</v>
      </c>
      <c r="BR47" s="614"/>
      <c r="BS47" s="614"/>
      <c r="BT47" s="614">
        <v>10</v>
      </c>
      <c r="BU47" s="614">
        <v>10</v>
      </c>
      <c r="BV47" s="614">
        <v>3</v>
      </c>
      <c r="BW47" s="614">
        <v>3</v>
      </c>
      <c r="BX47" s="614"/>
      <c r="BY47" s="614"/>
      <c r="BZ47" s="614">
        <v>4</v>
      </c>
      <c r="CA47" s="614">
        <v>4</v>
      </c>
      <c r="CB47" s="614"/>
      <c r="CC47" s="614"/>
      <c r="CD47" s="614"/>
      <c r="CE47" s="614"/>
      <c r="CF47" s="614"/>
      <c r="CG47" s="614"/>
      <c r="CH47" s="614"/>
      <c r="CI47" s="614"/>
      <c r="CJ47" s="614"/>
      <c r="CK47" s="614"/>
      <c r="CL47" s="614"/>
      <c r="CM47" s="614"/>
      <c r="CN47" s="614"/>
      <c r="CO47" s="614"/>
      <c r="CP47" s="614"/>
      <c r="CQ47" s="614"/>
      <c r="CR47" s="614"/>
      <c r="CS47" s="614"/>
      <c r="CT47" s="614">
        <v>2</v>
      </c>
      <c r="CU47" s="614">
        <v>2</v>
      </c>
      <c r="CV47" s="614">
        <v>9</v>
      </c>
      <c r="CW47" s="614">
        <v>9</v>
      </c>
      <c r="CX47" s="614">
        <v>4</v>
      </c>
      <c r="CY47" s="614">
        <v>4</v>
      </c>
      <c r="CZ47" s="614"/>
      <c r="DA47" s="614"/>
      <c r="DB47" s="614"/>
      <c r="DC47" s="614"/>
      <c r="DD47" s="614"/>
      <c r="DE47" s="614"/>
      <c r="DF47" s="614"/>
      <c r="DG47" s="614"/>
      <c r="DH47" s="614">
        <v>17</v>
      </c>
      <c r="DI47" s="614">
        <v>17</v>
      </c>
      <c r="DJ47" s="614"/>
      <c r="DK47" s="614"/>
      <c r="DL47" s="614">
        <v>96</v>
      </c>
      <c r="DM47" s="614">
        <v>96</v>
      </c>
    </row>
    <row r="48" spans="1:117" ht="15.75" customHeight="1">
      <c r="A48" s="2" t="s">
        <v>72</v>
      </c>
      <c r="B48" s="614"/>
      <c r="C48" s="614"/>
      <c r="D48" s="614"/>
      <c r="E48" s="614"/>
      <c r="F48" s="614"/>
      <c r="G48" s="614"/>
      <c r="H48" s="614"/>
      <c r="I48" s="614"/>
      <c r="J48" s="614"/>
      <c r="K48" s="614"/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14"/>
      <c r="AA48" s="614"/>
      <c r="AB48" s="614"/>
      <c r="AC48" s="614"/>
      <c r="AD48" s="614"/>
      <c r="AE48" s="614"/>
      <c r="AF48" s="614"/>
      <c r="AG48" s="614"/>
      <c r="AH48" s="614"/>
      <c r="AI48" s="614"/>
      <c r="AJ48" s="614"/>
      <c r="AK48" s="614"/>
      <c r="AL48" s="614"/>
      <c r="AM48" s="614"/>
      <c r="AN48" s="614"/>
      <c r="AO48" s="614"/>
      <c r="AP48" s="614"/>
      <c r="AQ48" s="614"/>
      <c r="AR48" s="614"/>
      <c r="AS48" s="614"/>
      <c r="AT48" s="614"/>
      <c r="AU48" s="614"/>
      <c r="AV48" s="614"/>
      <c r="AW48" s="614"/>
      <c r="AX48" s="614"/>
      <c r="AY48" s="614"/>
      <c r="AZ48" s="614">
        <v>31</v>
      </c>
      <c r="BA48" s="614">
        <v>31</v>
      </c>
      <c r="BB48" s="614">
        <v>21</v>
      </c>
      <c r="BC48" s="614">
        <v>21</v>
      </c>
      <c r="BD48" s="614"/>
      <c r="BE48" s="614"/>
      <c r="BF48" s="614"/>
      <c r="BG48" s="614"/>
      <c r="BH48" s="614"/>
      <c r="BI48" s="614"/>
      <c r="BJ48" s="614"/>
      <c r="BK48" s="614"/>
      <c r="BL48" s="614"/>
      <c r="BM48" s="614"/>
      <c r="BN48" s="614"/>
      <c r="BO48" s="614"/>
      <c r="BP48" s="614"/>
      <c r="BQ48" s="614"/>
      <c r="BR48" s="614"/>
      <c r="BS48" s="614"/>
      <c r="BT48" s="614"/>
      <c r="BU48" s="614"/>
      <c r="BV48" s="614"/>
      <c r="BW48" s="614"/>
      <c r="BX48" s="614"/>
      <c r="BY48" s="614"/>
      <c r="BZ48" s="614"/>
      <c r="CA48" s="614"/>
      <c r="CB48" s="614"/>
      <c r="CC48" s="614"/>
      <c r="CD48" s="614"/>
      <c r="CE48" s="614"/>
      <c r="CF48" s="614"/>
      <c r="CG48" s="614"/>
      <c r="CH48" s="614">
        <v>2</v>
      </c>
      <c r="CI48" s="614">
        <v>2</v>
      </c>
      <c r="CJ48" s="614">
        <v>11</v>
      </c>
      <c r="CK48" s="614">
        <v>11</v>
      </c>
      <c r="CL48" s="614">
        <v>1</v>
      </c>
      <c r="CM48" s="614">
        <v>1</v>
      </c>
      <c r="CN48" s="614">
        <v>10</v>
      </c>
      <c r="CO48" s="614">
        <v>10</v>
      </c>
      <c r="CP48" s="614"/>
      <c r="CQ48" s="614"/>
      <c r="CR48" s="614"/>
      <c r="CS48" s="614"/>
      <c r="CT48" s="614"/>
      <c r="CU48" s="614"/>
      <c r="CV48" s="614"/>
      <c r="CW48" s="614"/>
      <c r="CX48" s="614"/>
      <c r="CY48" s="614"/>
      <c r="CZ48" s="614">
        <v>30</v>
      </c>
      <c r="DA48" s="614">
        <v>30</v>
      </c>
      <c r="DB48" s="614">
        <v>12</v>
      </c>
      <c r="DC48" s="614">
        <v>12</v>
      </c>
      <c r="DD48" s="614"/>
      <c r="DE48" s="614"/>
      <c r="DF48" s="614">
        <v>18</v>
      </c>
      <c r="DG48" s="614">
        <v>18</v>
      </c>
      <c r="DH48" s="614"/>
      <c r="DI48" s="614"/>
      <c r="DJ48" s="614"/>
      <c r="DK48" s="614"/>
      <c r="DL48" s="614">
        <v>136</v>
      </c>
      <c r="DM48" s="614">
        <v>136</v>
      </c>
    </row>
    <row r="49" spans="1:117" ht="15.75" customHeight="1">
      <c r="A49" s="2" t="s">
        <v>73</v>
      </c>
      <c r="B49" s="614"/>
      <c r="C49" s="614"/>
      <c r="D49" s="614"/>
      <c r="E49" s="614"/>
      <c r="F49" s="614"/>
      <c r="G49" s="614"/>
      <c r="H49" s="614"/>
      <c r="I49" s="614"/>
      <c r="J49" s="614"/>
      <c r="K49" s="614"/>
      <c r="L49" s="614"/>
      <c r="M49" s="614"/>
      <c r="N49" s="614"/>
      <c r="O49" s="614"/>
      <c r="P49" s="614"/>
      <c r="Q49" s="614"/>
      <c r="R49" s="614"/>
      <c r="S49" s="614"/>
      <c r="T49" s="614">
        <v>1</v>
      </c>
      <c r="U49" s="614">
        <v>1</v>
      </c>
      <c r="V49" s="614"/>
      <c r="W49" s="614"/>
      <c r="X49" s="614"/>
      <c r="Y49" s="614"/>
      <c r="Z49" s="614"/>
      <c r="AA49" s="614"/>
      <c r="AB49" s="614"/>
      <c r="AC49" s="614"/>
      <c r="AD49" s="614"/>
      <c r="AE49" s="614"/>
      <c r="AF49" s="614"/>
      <c r="AG49" s="614"/>
      <c r="AH49" s="614"/>
      <c r="AI49" s="614"/>
      <c r="AJ49" s="614"/>
      <c r="AK49" s="614"/>
      <c r="AL49" s="614"/>
      <c r="AM49" s="614"/>
      <c r="AN49" s="614"/>
      <c r="AO49" s="614"/>
      <c r="AP49" s="614"/>
      <c r="AQ49" s="614"/>
      <c r="AR49" s="614"/>
      <c r="AS49" s="614"/>
      <c r="AT49" s="614"/>
      <c r="AU49" s="614"/>
      <c r="AV49" s="614"/>
      <c r="AW49" s="614"/>
      <c r="AX49" s="614"/>
      <c r="AY49" s="614"/>
      <c r="AZ49" s="614"/>
      <c r="BA49" s="614"/>
      <c r="BB49" s="614"/>
      <c r="BC49" s="614"/>
      <c r="BD49" s="614"/>
      <c r="BE49" s="614"/>
      <c r="BF49" s="614"/>
      <c r="BG49" s="614"/>
      <c r="BH49" s="614"/>
      <c r="BI49" s="614"/>
      <c r="BJ49" s="614"/>
      <c r="BK49" s="614"/>
      <c r="BL49" s="614"/>
      <c r="BM49" s="614"/>
      <c r="BN49" s="614"/>
      <c r="BO49" s="614"/>
      <c r="BP49" s="614"/>
      <c r="BQ49" s="614"/>
      <c r="BR49" s="614"/>
      <c r="BS49" s="614"/>
      <c r="BT49" s="614"/>
      <c r="BU49" s="614"/>
      <c r="BV49" s="614"/>
      <c r="BW49" s="614"/>
      <c r="BX49" s="614"/>
      <c r="BY49" s="614"/>
      <c r="BZ49" s="614"/>
      <c r="CA49" s="614"/>
      <c r="CB49" s="614"/>
      <c r="CC49" s="614"/>
      <c r="CD49" s="614"/>
      <c r="CE49" s="614"/>
      <c r="CF49" s="614"/>
      <c r="CG49" s="614"/>
      <c r="CH49" s="614"/>
      <c r="CI49" s="614"/>
      <c r="CJ49" s="614"/>
      <c r="CK49" s="614"/>
      <c r="CL49" s="614"/>
      <c r="CM49" s="614"/>
      <c r="CN49" s="614"/>
      <c r="CO49" s="614"/>
      <c r="CP49" s="614"/>
      <c r="CQ49" s="614"/>
      <c r="CR49" s="614"/>
      <c r="CS49" s="614"/>
      <c r="CT49" s="614"/>
      <c r="CU49" s="614"/>
      <c r="CV49" s="614"/>
      <c r="CW49" s="614"/>
      <c r="CX49" s="614"/>
      <c r="CY49" s="614"/>
      <c r="CZ49" s="614"/>
      <c r="DA49" s="614"/>
      <c r="DB49" s="614"/>
      <c r="DC49" s="614"/>
      <c r="DD49" s="614"/>
      <c r="DE49" s="614"/>
      <c r="DF49" s="614"/>
      <c r="DG49" s="614"/>
      <c r="DH49" s="614"/>
      <c r="DI49" s="614"/>
      <c r="DJ49" s="614"/>
      <c r="DK49" s="614"/>
      <c r="DL49" s="614">
        <v>1</v>
      </c>
      <c r="DM49" s="614">
        <v>1</v>
      </c>
    </row>
    <row r="50" spans="1:117" ht="15.75" customHeight="1">
      <c r="A50" s="2" t="s">
        <v>45</v>
      </c>
      <c r="B50" s="614">
        <v>9</v>
      </c>
      <c r="C50" s="614">
        <v>9</v>
      </c>
      <c r="D50" s="614">
        <v>9</v>
      </c>
      <c r="E50" s="614">
        <v>9</v>
      </c>
      <c r="F50" s="614">
        <v>3</v>
      </c>
      <c r="G50" s="614">
        <v>3</v>
      </c>
      <c r="H50" s="614">
        <v>12</v>
      </c>
      <c r="I50" s="614">
        <v>12</v>
      </c>
      <c r="J50" s="614">
        <v>9</v>
      </c>
      <c r="K50" s="614">
        <v>9</v>
      </c>
      <c r="L50" s="614">
        <v>6</v>
      </c>
      <c r="M50" s="614">
        <v>6</v>
      </c>
      <c r="N50" s="614">
        <v>6</v>
      </c>
      <c r="O50" s="614">
        <v>6</v>
      </c>
      <c r="P50" s="614">
        <v>4</v>
      </c>
      <c r="Q50" s="614">
        <v>4</v>
      </c>
      <c r="R50" s="614">
        <v>4</v>
      </c>
      <c r="S50" s="614">
        <v>4</v>
      </c>
      <c r="T50" s="614">
        <v>5</v>
      </c>
      <c r="U50" s="614">
        <v>5</v>
      </c>
      <c r="V50" s="614">
        <v>4</v>
      </c>
      <c r="W50" s="614">
        <v>4</v>
      </c>
      <c r="X50" s="614">
        <v>3</v>
      </c>
      <c r="Y50" s="614">
        <v>3</v>
      </c>
      <c r="Z50" s="614">
        <v>7</v>
      </c>
      <c r="AA50" s="614">
        <v>7</v>
      </c>
      <c r="AB50" s="614">
        <v>5</v>
      </c>
      <c r="AC50" s="614">
        <v>5</v>
      </c>
      <c r="AD50" s="614">
        <v>7</v>
      </c>
      <c r="AE50" s="614">
        <v>7</v>
      </c>
      <c r="AF50" s="614">
        <v>4</v>
      </c>
      <c r="AG50" s="614">
        <v>4</v>
      </c>
      <c r="AH50" s="614">
        <v>7</v>
      </c>
      <c r="AI50" s="614">
        <v>7</v>
      </c>
      <c r="AJ50" s="614">
        <v>5</v>
      </c>
      <c r="AK50" s="614">
        <v>5</v>
      </c>
      <c r="AL50" s="614">
        <v>3</v>
      </c>
      <c r="AM50" s="614">
        <v>3</v>
      </c>
      <c r="AN50" s="614">
        <v>12</v>
      </c>
      <c r="AO50" s="614">
        <v>12</v>
      </c>
      <c r="AP50" s="614">
        <v>5</v>
      </c>
      <c r="AQ50" s="614">
        <v>5</v>
      </c>
      <c r="AR50" s="614">
        <v>6</v>
      </c>
      <c r="AS50" s="614">
        <v>6</v>
      </c>
      <c r="AT50" s="614">
        <v>5</v>
      </c>
      <c r="AU50" s="614">
        <v>5</v>
      </c>
      <c r="AV50" s="614">
        <v>8</v>
      </c>
      <c r="AW50" s="614">
        <v>8</v>
      </c>
      <c r="AX50" s="614">
        <v>8</v>
      </c>
      <c r="AY50" s="614">
        <v>8</v>
      </c>
      <c r="AZ50" s="614">
        <v>45</v>
      </c>
      <c r="BA50" s="614">
        <v>45</v>
      </c>
      <c r="BB50" s="614">
        <v>42</v>
      </c>
      <c r="BC50" s="614">
        <v>42</v>
      </c>
      <c r="BD50" s="614">
        <v>6</v>
      </c>
      <c r="BE50" s="614">
        <v>6</v>
      </c>
      <c r="BF50" s="614">
        <v>11</v>
      </c>
      <c r="BG50" s="614">
        <v>11</v>
      </c>
      <c r="BH50" s="614">
        <v>2</v>
      </c>
      <c r="BI50" s="614">
        <v>2</v>
      </c>
      <c r="BJ50" s="614">
        <v>1</v>
      </c>
      <c r="BK50" s="614">
        <v>1</v>
      </c>
      <c r="BL50" s="614">
        <v>9</v>
      </c>
      <c r="BM50" s="614">
        <v>9</v>
      </c>
      <c r="BN50" s="614">
        <v>7</v>
      </c>
      <c r="BO50" s="614">
        <v>7</v>
      </c>
      <c r="BP50" s="614">
        <v>18</v>
      </c>
      <c r="BQ50" s="614">
        <v>18</v>
      </c>
      <c r="BR50" s="614">
        <v>5</v>
      </c>
      <c r="BS50" s="614">
        <v>5</v>
      </c>
      <c r="BT50" s="614">
        <v>15</v>
      </c>
      <c r="BU50" s="614">
        <v>15</v>
      </c>
      <c r="BV50" s="614">
        <v>8</v>
      </c>
      <c r="BW50" s="614">
        <v>8</v>
      </c>
      <c r="BX50" s="614">
        <v>8</v>
      </c>
      <c r="BY50" s="614">
        <v>8</v>
      </c>
      <c r="BZ50" s="614">
        <v>4</v>
      </c>
      <c r="CA50" s="614">
        <v>4</v>
      </c>
      <c r="CB50" s="614">
        <v>14</v>
      </c>
      <c r="CC50" s="614">
        <v>14</v>
      </c>
      <c r="CD50" s="614">
        <v>8</v>
      </c>
      <c r="CE50" s="614">
        <v>8</v>
      </c>
      <c r="CF50" s="614">
        <v>7</v>
      </c>
      <c r="CG50" s="614">
        <v>7</v>
      </c>
      <c r="CH50" s="614">
        <v>2</v>
      </c>
      <c r="CI50" s="614">
        <v>2</v>
      </c>
      <c r="CJ50" s="614">
        <v>14</v>
      </c>
      <c r="CK50" s="614">
        <v>14</v>
      </c>
      <c r="CL50" s="614">
        <v>5</v>
      </c>
      <c r="CM50" s="614">
        <v>5</v>
      </c>
      <c r="CN50" s="614">
        <v>10</v>
      </c>
      <c r="CO50" s="614">
        <v>10</v>
      </c>
      <c r="CP50" s="614">
        <v>7</v>
      </c>
      <c r="CQ50" s="614">
        <v>7</v>
      </c>
      <c r="CR50" s="614">
        <v>5</v>
      </c>
      <c r="CS50" s="614">
        <v>5</v>
      </c>
      <c r="CT50" s="614">
        <v>7</v>
      </c>
      <c r="CU50" s="614">
        <v>7</v>
      </c>
      <c r="CV50" s="614">
        <v>14</v>
      </c>
      <c r="CW50" s="614">
        <v>14</v>
      </c>
      <c r="CX50" s="614">
        <v>4</v>
      </c>
      <c r="CY50" s="614">
        <v>4</v>
      </c>
      <c r="CZ50" s="614">
        <v>38</v>
      </c>
      <c r="DA50" s="614">
        <v>38</v>
      </c>
      <c r="DB50" s="614">
        <v>13</v>
      </c>
      <c r="DC50" s="614">
        <v>13</v>
      </c>
      <c r="DD50" s="614">
        <v>3</v>
      </c>
      <c r="DE50" s="614">
        <v>3</v>
      </c>
      <c r="DF50" s="614">
        <v>23</v>
      </c>
      <c r="DG50" s="614">
        <v>23</v>
      </c>
      <c r="DH50" s="614">
        <v>17</v>
      </c>
      <c r="DI50" s="614">
        <v>17</v>
      </c>
      <c r="DJ50" s="614"/>
      <c r="DK50" s="614"/>
      <c r="DL50" s="614">
        <v>528</v>
      </c>
      <c r="DM50" s="614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75" style="268" bestFit="1" customWidth="1"/>
    <col min="6" max="6" width="9.75" style="268" bestFit="1" customWidth="1"/>
    <col min="7" max="7" width="10" style="268" bestFit="1" customWidth="1"/>
    <col min="8" max="8" width="9.75" style="268" bestFit="1" customWidth="1"/>
    <col min="9" max="10" width="10" style="268" bestFit="1" customWidth="1"/>
    <col min="11" max="11" width="10.125" style="268" bestFit="1" customWidth="1"/>
    <col min="12" max="12" width="9.125" style="268" bestFit="1" customWidth="1"/>
    <col min="13" max="13" width="10.25" style="268" bestFit="1" customWidth="1"/>
    <col min="14" max="14" width="11" style="268" bestFit="1" customWidth="1"/>
    <col min="15" max="15" width="10.75" style="268" bestFit="1" customWidth="1"/>
    <col min="16" max="16" width="10" style="268" bestFit="1" customWidth="1"/>
    <col min="17" max="17" width="9.5" style="268" bestFit="1" customWidth="1"/>
    <col min="18" max="18" width="5.75" style="268" bestFit="1" customWidth="1"/>
    <col min="19" max="20" width="8.75" style="268" customWidth="1"/>
    <col min="21" max="16384" width="8.75" style="268"/>
  </cols>
  <sheetData>
    <row r="3" spans="1:18">
      <c r="A3" s="615" t="s">
        <v>2312</v>
      </c>
      <c r="B3" s="615" t="s">
        <v>64</v>
      </c>
    </row>
    <row r="4" spans="1:18">
      <c r="A4" s="615" t="s">
        <v>2313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8" t="s">
        <v>45</v>
      </c>
    </row>
    <row r="5" spans="1:18">
      <c r="A5" s="2" t="s">
        <v>108</v>
      </c>
      <c r="B5" s="614"/>
      <c r="C5" s="614"/>
      <c r="D5" s="614"/>
      <c r="E5" s="614">
        <v>1</v>
      </c>
      <c r="F5" s="614"/>
      <c r="G5" s="614"/>
      <c r="H5" s="614"/>
      <c r="I5" s="614"/>
      <c r="J5" s="614"/>
      <c r="K5" s="614"/>
      <c r="L5" s="614"/>
      <c r="M5" s="614">
        <v>1</v>
      </c>
      <c r="N5" s="614"/>
      <c r="O5" s="614"/>
      <c r="P5" s="614"/>
      <c r="Q5" s="614"/>
      <c r="R5" s="614">
        <v>2</v>
      </c>
    </row>
    <row r="6" spans="1:18">
      <c r="A6" s="2" t="s">
        <v>114</v>
      </c>
      <c r="B6" s="614"/>
      <c r="C6" s="614"/>
      <c r="D6" s="614"/>
      <c r="E6" s="614">
        <v>13</v>
      </c>
      <c r="F6" s="614"/>
      <c r="G6" s="614">
        <v>4</v>
      </c>
      <c r="H6" s="614"/>
      <c r="I6" s="614"/>
      <c r="J6" s="614"/>
      <c r="K6" s="614"/>
      <c r="L6" s="614"/>
      <c r="M6" s="614"/>
      <c r="N6" s="614"/>
      <c r="O6" s="614"/>
      <c r="P6" s="614"/>
      <c r="Q6" s="614"/>
      <c r="R6" s="614">
        <v>17</v>
      </c>
    </row>
    <row r="7" spans="1:18">
      <c r="A7" s="2" t="s">
        <v>121</v>
      </c>
      <c r="B7" s="614"/>
      <c r="C7" s="614"/>
      <c r="D7" s="614"/>
      <c r="E7" s="614">
        <v>10</v>
      </c>
      <c r="F7" s="614"/>
      <c r="G7" s="614"/>
      <c r="H7" s="614"/>
      <c r="I7" s="614"/>
      <c r="J7" s="614"/>
      <c r="K7" s="614"/>
      <c r="L7" s="614"/>
      <c r="M7" s="614"/>
      <c r="N7" s="614"/>
      <c r="O7" s="614"/>
      <c r="P7" s="614"/>
      <c r="Q7" s="614"/>
      <c r="R7" s="614">
        <v>10</v>
      </c>
    </row>
    <row r="8" spans="1:18">
      <c r="A8" s="2" t="s">
        <v>137</v>
      </c>
      <c r="B8" s="614"/>
      <c r="C8" s="614"/>
      <c r="D8" s="614"/>
      <c r="E8" s="614">
        <v>2</v>
      </c>
      <c r="F8" s="614"/>
      <c r="G8" s="614"/>
      <c r="H8" s="614"/>
      <c r="I8" s="614"/>
      <c r="J8" s="614"/>
      <c r="K8" s="614"/>
      <c r="L8" s="614"/>
      <c r="M8" s="614"/>
      <c r="N8" s="614"/>
      <c r="O8" s="614"/>
      <c r="P8" s="614"/>
      <c r="Q8" s="614"/>
      <c r="R8" s="614">
        <v>2</v>
      </c>
    </row>
    <row r="9" spans="1:18">
      <c r="A9" s="2" t="s">
        <v>148</v>
      </c>
      <c r="B9" s="614"/>
      <c r="C9" s="614"/>
      <c r="D9" s="614"/>
      <c r="E9" s="614"/>
      <c r="F9" s="614">
        <v>2</v>
      </c>
      <c r="G9" s="614"/>
      <c r="H9" s="614"/>
      <c r="I9" s="614"/>
      <c r="J9" s="614"/>
      <c r="K9" s="614"/>
      <c r="L9" s="614"/>
      <c r="M9" s="614"/>
      <c r="N9" s="614"/>
      <c r="O9" s="614"/>
      <c r="P9" s="614"/>
      <c r="Q9" s="614"/>
      <c r="R9" s="614">
        <v>2</v>
      </c>
    </row>
    <row r="10" spans="1:18">
      <c r="A10" s="2" t="s">
        <v>143</v>
      </c>
      <c r="B10" s="614"/>
      <c r="C10" s="614"/>
      <c r="D10" s="614"/>
      <c r="E10" s="614"/>
      <c r="F10" s="614">
        <v>2</v>
      </c>
      <c r="G10" s="614"/>
      <c r="H10" s="614"/>
      <c r="I10" s="614"/>
      <c r="J10" s="614"/>
      <c r="K10" s="614"/>
      <c r="L10" s="614"/>
      <c r="M10" s="614"/>
      <c r="N10" s="614"/>
      <c r="O10" s="614"/>
      <c r="P10" s="614"/>
      <c r="Q10" s="614"/>
      <c r="R10" s="614">
        <v>2</v>
      </c>
    </row>
    <row r="11" spans="1:18">
      <c r="A11" s="2" t="s">
        <v>139</v>
      </c>
      <c r="B11" s="614"/>
      <c r="C11" s="614"/>
      <c r="D11" s="614"/>
      <c r="E11" s="614"/>
      <c r="F11" s="614">
        <v>2</v>
      </c>
      <c r="G11" s="614"/>
      <c r="H11" s="614"/>
      <c r="I11" s="614"/>
      <c r="J11" s="614"/>
      <c r="K11" s="614"/>
      <c r="L11" s="614"/>
      <c r="M11" s="614"/>
      <c r="N11" s="614"/>
      <c r="O11" s="614"/>
      <c r="P11" s="614"/>
      <c r="Q11" s="614"/>
      <c r="R11" s="614">
        <v>2</v>
      </c>
    </row>
    <row r="12" spans="1:18">
      <c r="A12" s="2" t="s">
        <v>257</v>
      </c>
      <c r="B12" s="614"/>
      <c r="C12" s="614"/>
      <c r="D12" s="614"/>
      <c r="E12" s="614">
        <v>1</v>
      </c>
      <c r="F12" s="614"/>
      <c r="G12" s="614"/>
      <c r="H12" s="614"/>
      <c r="I12" s="614"/>
      <c r="J12" s="614"/>
      <c r="K12" s="614"/>
      <c r="L12" s="614"/>
      <c r="M12" s="614"/>
      <c r="N12" s="614"/>
      <c r="O12" s="614">
        <v>1</v>
      </c>
      <c r="P12" s="614"/>
      <c r="Q12" s="614"/>
      <c r="R12" s="614">
        <v>2</v>
      </c>
    </row>
    <row r="13" spans="1:18">
      <c r="A13" s="2" t="s">
        <v>298</v>
      </c>
      <c r="B13" s="614"/>
      <c r="C13" s="614"/>
      <c r="D13" s="614">
        <v>1</v>
      </c>
      <c r="E13" s="614"/>
      <c r="F13" s="614"/>
      <c r="G13" s="614"/>
      <c r="H13" s="614">
        <v>1</v>
      </c>
      <c r="I13" s="614"/>
      <c r="J13" s="614"/>
      <c r="K13" s="614">
        <v>4</v>
      </c>
      <c r="L13" s="614"/>
      <c r="M13" s="614"/>
      <c r="N13" s="614"/>
      <c r="O13" s="614"/>
      <c r="P13" s="614"/>
      <c r="Q13" s="614"/>
      <c r="R13" s="614">
        <v>6</v>
      </c>
    </row>
    <row r="14" spans="1:18">
      <c r="A14" s="2" t="s">
        <v>991</v>
      </c>
      <c r="B14" s="614">
        <v>1</v>
      </c>
      <c r="C14" s="614"/>
      <c r="D14" s="614"/>
      <c r="E14" s="614"/>
      <c r="F14" s="614"/>
      <c r="G14" s="614"/>
      <c r="H14" s="614"/>
      <c r="I14" s="614"/>
      <c r="J14" s="614"/>
      <c r="K14" s="614"/>
      <c r="L14" s="614"/>
      <c r="M14" s="614"/>
      <c r="N14" s="614"/>
      <c r="O14" s="614"/>
      <c r="P14" s="614"/>
      <c r="Q14" s="614"/>
      <c r="R14" s="614">
        <v>1</v>
      </c>
    </row>
    <row r="15" spans="1:18">
      <c r="A15" s="2" t="s">
        <v>1003</v>
      </c>
      <c r="B15" s="614"/>
      <c r="C15" s="614">
        <v>3</v>
      </c>
      <c r="D15" s="614"/>
      <c r="E15" s="614"/>
      <c r="F15" s="614"/>
      <c r="G15" s="614"/>
      <c r="H15" s="614"/>
      <c r="I15" s="614"/>
      <c r="J15" s="614"/>
      <c r="K15" s="614"/>
      <c r="L15" s="614"/>
      <c r="M15" s="614"/>
      <c r="N15" s="614"/>
      <c r="O15" s="614"/>
      <c r="P15" s="614"/>
      <c r="Q15" s="614"/>
      <c r="R15" s="614">
        <v>3</v>
      </c>
    </row>
    <row r="16" spans="1:18">
      <c r="A16" s="2" t="s">
        <v>995</v>
      </c>
      <c r="B16" s="614"/>
      <c r="C16" s="614">
        <v>2</v>
      </c>
      <c r="D16" s="614"/>
      <c r="E16" s="614"/>
      <c r="F16" s="614"/>
      <c r="G16" s="614"/>
      <c r="H16" s="614"/>
      <c r="I16" s="614"/>
      <c r="J16" s="614"/>
      <c r="K16" s="614"/>
      <c r="L16" s="614"/>
      <c r="M16" s="614"/>
      <c r="N16" s="614"/>
      <c r="O16" s="614"/>
      <c r="P16" s="614"/>
      <c r="Q16" s="614"/>
      <c r="R16" s="614">
        <v>2</v>
      </c>
    </row>
    <row r="17" spans="1:18">
      <c r="A17" s="2" t="s">
        <v>993</v>
      </c>
      <c r="B17" s="614">
        <v>4</v>
      </c>
      <c r="C17" s="614"/>
      <c r="D17" s="614"/>
      <c r="E17" s="614"/>
      <c r="F17" s="614"/>
      <c r="G17" s="614"/>
      <c r="H17" s="614"/>
      <c r="I17" s="614"/>
      <c r="J17" s="614"/>
      <c r="K17" s="614"/>
      <c r="L17" s="614"/>
      <c r="M17" s="614"/>
      <c r="N17" s="614"/>
      <c r="O17" s="614"/>
      <c r="P17" s="614"/>
      <c r="Q17" s="614"/>
      <c r="R17" s="614">
        <v>4</v>
      </c>
    </row>
    <row r="18" spans="1:18">
      <c r="A18" s="2" t="s">
        <v>989</v>
      </c>
      <c r="B18" s="614">
        <v>2</v>
      </c>
      <c r="C18" s="614"/>
      <c r="D18" s="614"/>
      <c r="E18" s="614"/>
      <c r="F18" s="614"/>
      <c r="G18" s="614"/>
      <c r="H18" s="614"/>
      <c r="I18" s="614"/>
      <c r="J18" s="614"/>
      <c r="K18" s="614"/>
      <c r="L18" s="614"/>
      <c r="M18" s="614"/>
      <c r="N18" s="614"/>
      <c r="O18" s="614"/>
      <c r="P18" s="614"/>
      <c r="Q18" s="614"/>
      <c r="R18" s="614">
        <v>2</v>
      </c>
    </row>
    <row r="19" spans="1:18">
      <c r="A19" s="2" t="s">
        <v>1001</v>
      </c>
      <c r="B19" s="614">
        <v>4</v>
      </c>
      <c r="C19" s="614"/>
      <c r="D19" s="614"/>
      <c r="E19" s="614"/>
      <c r="F19" s="614"/>
      <c r="G19" s="614"/>
      <c r="H19" s="614"/>
      <c r="I19" s="614"/>
      <c r="J19" s="614"/>
      <c r="K19" s="614"/>
      <c r="L19" s="614"/>
      <c r="M19" s="614"/>
      <c r="N19" s="614"/>
      <c r="O19" s="614"/>
      <c r="P19" s="614"/>
      <c r="Q19" s="614"/>
      <c r="R19" s="614">
        <v>4</v>
      </c>
    </row>
    <row r="20" spans="1:18">
      <c r="A20" s="2" t="s">
        <v>997</v>
      </c>
      <c r="B20" s="614"/>
      <c r="C20" s="614">
        <v>1</v>
      </c>
      <c r="D20" s="614"/>
      <c r="E20" s="614"/>
      <c r="F20" s="614"/>
      <c r="G20" s="614"/>
      <c r="H20" s="614"/>
      <c r="I20" s="614"/>
      <c r="J20" s="614"/>
      <c r="K20" s="614"/>
      <c r="L20" s="614"/>
      <c r="M20" s="614"/>
      <c r="N20" s="614"/>
      <c r="O20" s="614"/>
      <c r="P20" s="614"/>
      <c r="Q20" s="614"/>
      <c r="R20" s="614">
        <v>1</v>
      </c>
    </row>
    <row r="21" spans="1:18">
      <c r="A21" s="2" t="s">
        <v>1007</v>
      </c>
      <c r="B21" s="614"/>
      <c r="C21" s="614">
        <v>1</v>
      </c>
      <c r="D21" s="614"/>
      <c r="E21" s="614"/>
      <c r="F21" s="614"/>
      <c r="G21" s="614"/>
      <c r="H21" s="614"/>
      <c r="I21" s="614"/>
      <c r="J21" s="614"/>
      <c r="K21" s="614"/>
      <c r="L21" s="614"/>
      <c r="M21" s="614"/>
      <c r="N21" s="614"/>
      <c r="O21" s="614"/>
      <c r="P21" s="614"/>
      <c r="Q21" s="614"/>
      <c r="R21" s="614">
        <v>1</v>
      </c>
    </row>
    <row r="22" spans="1:18">
      <c r="A22" s="2" t="s">
        <v>1052</v>
      </c>
      <c r="B22" s="614"/>
      <c r="C22" s="614"/>
      <c r="D22" s="614">
        <v>2</v>
      </c>
      <c r="E22" s="614"/>
      <c r="F22" s="614"/>
      <c r="G22" s="614"/>
      <c r="H22" s="614"/>
      <c r="I22" s="614"/>
      <c r="J22" s="614"/>
      <c r="K22" s="614"/>
      <c r="L22" s="614"/>
      <c r="M22" s="614"/>
      <c r="N22" s="614"/>
      <c r="O22" s="614"/>
      <c r="P22" s="614"/>
      <c r="Q22" s="614"/>
      <c r="R22" s="614">
        <v>2</v>
      </c>
    </row>
    <row r="23" spans="1:18">
      <c r="A23" s="2" t="s">
        <v>1416</v>
      </c>
      <c r="B23" s="614"/>
      <c r="C23" s="614"/>
      <c r="D23" s="614">
        <v>2</v>
      </c>
      <c r="E23" s="614"/>
      <c r="F23" s="614"/>
      <c r="G23" s="614"/>
      <c r="H23" s="614"/>
      <c r="I23" s="614"/>
      <c r="J23" s="614"/>
      <c r="K23" s="614"/>
      <c r="L23" s="614"/>
      <c r="M23" s="614"/>
      <c r="N23" s="614"/>
      <c r="O23" s="614"/>
      <c r="P23" s="614">
        <v>1</v>
      </c>
      <c r="Q23" s="614"/>
      <c r="R23" s="614">
        <v>3</v>
      </c>
    </row>
    <row r="24" spans="1:18">
      <c r="A24" s="2" t="s">
        <v>1419</v>
      </c>
      <c r="B24" s="614"/>
      <c r="C24" s="614"/>
      <c r="D24" s="614">
        <v>2</v>
      </c>
      <c r="E24" s="614"/>
      <c r="F24" s="614"/>
      <c r="G24" s="614"/>
      <c r="H24" s="614"/>
      <c r="I24" s="614"/>
      <c r="J24" s="614"/>
      <c r="K24" s="614"/>
      <c r="L24" s="614"/>
      <c r="M24" s="614"/>
      <c r="N24" s="614"/>
      <c r="O24" s="614"/>
      <c r="P24" s="614">
        <v>1</v>
      </c>
      <c r="Q24" s="614"/>
      <c r="R24" s="614">
        <v>3</v>
      </c>
    </row>
    <row r="25" spans="1:18">
      <c r="A25" s="2" t="s">
        <v>981</v>
      </c>
      <c r="B25" s="614">
        <v>3</v>
      </c>
      <c r="C25" s="614"/>
      <c r="D25" s="614"/>
      <c r="E25" s="614"/>
      <c r="F25" s="614"/>
      <c r="G25" s="614"/>
      <c r="H25" s="614"/>
      <c r="I25" s="614"/>
      <c r="J25" s="614"/>
      <c r="K25" s="614"/>
      <c r="L25" s="614"/>
      <c r="M25" s="614"/>
      <c r="N25" s="614"/>
      <c r="O25" s="614"/>
      <c r="P25" s="614"/>
      <c r="Q25" s="614"/>
      <c r="R25" s="614">
        <v>3</v>
      </c>
    </row>
    <row r="26" spans="1:18">
      <c r="A26" s="2" t="s">
        <v>1025</v>
      </c>
      <c r="B26" s="614"/>
      <c r="C26" s="614">
        <v>3</v>
      </c>
      <c r="D26" s="614"/>
      <c r="E26" s="614"/>
      <c r="F26" s="614"/>
      <c r="G26" s="614"/>
      <c r="H26" s="614"/>
      <c r="I26" s="614"/>
      <c r="J26" s="614"/>
      <c r="K26" s="614"/>
      <c r="L26" s="614"/>
      <c r="M26" s="614"/>
      <c r="N26" s="614"/>
      <c r="O26" s="614"/>
      <c r="P26" s="614"/>
      <c r="Q26" s="614"/>
      <c r="R26" s="614">
        <v>3</v>
      </c>
    </row>
    <row r="27" spans="1:18">
      <c r="A27" s="2" t="s">
        <v>1019</v>
      </c>
      <c r="B27" s="614"/>
      <c r="C27" s="614">
        <v>3</v>
      </c>
      <c r="D27" s="614"/>
      <c r="E27" s="614"/>
      <c r="F27" s="614"/>
      <c r="G27" s="614"/>
      <c r="H27" s="614"/>
      <c r="I27" s="614"/>
      <c r="J27" s="614"/>
      <c r="K27" s="614"/>
      <c r="L27" s="614"/>
      <c r="M27" s="614"/>
      <c r="N27" s="614"/>
      <c r="O27" s="614"/>
      <c r="P27" s="614"/>
      <c r="Q27" s="614"/>
      <c r="R27" s="614">
        <v>3</v>
      </c>
    </row>
    <row r="28" spans="1:18">
      <c r="A28" s="2" t="s">
        <v>986</v>
      </c>
      <c r="B28" s="614">
        <v>1</v>
      </c>
      <c r="C28" s="614"/>
      <c r="D28" s="614"/>
      <c r="E28" s="614"/>
      <c r="F28" s="614"/>
      <c r="G28" s="614"/>
      <c r="H28" s="614"/>
      <c r="I28" s="614"/>
      <c r="J28" s="614"/>
      <c r="K28" s="614"/>
      <c r="L28" s="614"/>
      <c r="M28" s="614"/>
      <c r="N28" s="614"/>
      <c r="O28" s="614"/>
      <c r="P28" s="614"/>
      <c r="Q28" s="614"/>
      <c r="R28" s="614">
        <v>1</v>
      </c>
    </row>
    <row r="29" spans="1:18">
      <c r="A29" s="2" t="s">
        <v>1013</v>
      </c>
      <c r="B29" s="614"/>
      <c r="C29" s="614"/>
      <c r="D29" s="614">
        <v>4</v>
      </c>
      <c r="E29" s="614"/>
      <c r="F29" s="614"/>
      <c r="G29" s="614"/>
      <c r="H29" s="614"/>
      <c r="I29" s="614"/>
      <c r="J29" s="614"/>
      <c r="K29" s="614"/>
      <c r="L29" s="614"/>
      <c r="M29" s="614"/>
      <c r="N29" s="614"/>
      <c r="O29" s="614"/>
      <c r="P29" s="614"/>
      <c r="Q29" s="614"/>
      <c r="R29" s="614">
        <v>4</v>
      </c>
    </row>
    <row r="30" spans="1:18">
      <c r="A30" s="2" t="s">
        <v>1015</v>
      </c>
      <c r="B30" s="614"/>
      <c r="C30" s="614"/>
      <c r="D30" s="614">
        <v>1</v>
      </c>
      <c r="E30" s="614"/>
      <c r="F30" s="614"/>
      <c r="G30" s="614"/>
      <c r="H30" s="614"/>
      <c r="I30" s="614"/>
      <c r="J30" s="614"/>
      <c r="K30" s="614"/>
      <c r="L30" s="614"/>
      <c r="M30" s="614"/>
      <c r="N30" s="614"/>
      <c r="O30" s="614"/>
      <c r="P30" s="614"/>
      <c r="Q30" s="614"/>
      <c r="R30" s="614">
        <v>1</v>
      </c>
    </row>
    <row r="31" spans="1:18">
      <c r="A31" s="2" t="s">
        <v>1023</v>
      </c>
      <c r="B31" s="614"/>
      <c r="C31" s="614">
        <v>3</v>
      </c>
      <c r="D31" s="614"/>
      <c r="E31" s="614"/>
      <c r="F31" s="614"/>
      <c r="G31" s="614"/>
      <c r="H31" s="614"/>
      <c r="I31" s="614"/>
      <c r="J31" s="614"/>
      <c r="K31" s="614"/>
      <c r="L31" s="614"/>
      <c r="M31" s="614"/>
      <c r="N31" s="614"/>
      <c r="O31" s="614"/>
      <c r="P31" s="614"/>
      <c r="Q31" s="614"/>
      <c r="R31" s="614">
        <v>3</v>
      </c>
    </row>
    <row r="32" spans="1:18">
      <c r="A32" s="2" t="s">
        <v>1513</v>
      </c>
      <c r="B32" s="614"/>
      <c r="C32" s="614"/>
      <c r="D32" s="614">
        <v>1</v>
      </c>
      <c r="E32" s="614"/>
      <c r="F32" s="614"/>
      <c r="G32" s="614"/>
      <c r="H32" s="614"/>
      <c r="I32" s="614"/>
      <c r="J32" s="614"/>
      <c r="K32" s="614"/>
      <c r="L32" s="614"/>
      <c r="M32" s="614"/>
      <c r="N32" s="614"/>
      <c r="O32" s="614"/>
      <c r="P32" s="614">
        <v>3</v>
      </c>
      <c r="Q32" s="614"/>
      <c r="R32" s="614">
        <v>4</v>
      </c>
    </row>
    <row r="33" spans="1:18">
      <c r="A33" s="2" t="s">
        <v>1517</v>
      </c>
      <c r="B33" s="614"/>
      <c r="C33" s="614"/>
      <c r="D33" s="614">
        <v>1</v>
      </c>
      <c r="E33" s="614"/>
      <c r="F33" s="614"/>
      <c r="G33" s="614"/>
      <c r="H33" s="614"/>
      <c r="I33" s="614"/>
      <c r="J33" s="614"/>
      <c r="K33" s="614"/>
      <c r="L33" s="614"/>
      <c r="M33" s="614"/>
      <c r="N33" s="614"/>
      <c r="O33" s="614"/>
      <c r="P33" s="614">
        <v>2</v>
      </c>
      <c r="Q33" s="614"/>
      <c r="R33" s="614">
        <v>3</v>
      </c>
    </row>
    <row r="34" spans="1:18">
      <c r="A34" s="2" t="s">
        <v>118</v>
      </c>
      <c r="B34" s="614"/>
      <c r="C34" s="614"/>
      <c r="D34" s="614"/>
      <c r="E34" s="614"/>
      <c r="F34" s="614"/>
      <c r="G34" s="614">
        <v>11</v>
      </c>
      <c r="H34" s="614"/>
      <c r="I34" s="614"/>
      <c r="J34" s="614"/>
      <c r="K34" s="614"/>
      <c r="L34" s="614"/>
      <c r="M34" s="614"/>
      <c r="N34" s="614"/>
      <c r="O34" s="614"/>
      <c r="P34" s="614"/>
      <c r="Q34" s="614"/>
      <c r="R34" s="614">
        <v>11</v>
      </c>
    </row>
    <row r="35" spans="1:18">
      <c r="A35" s="2" t="s">
        <v>125</v>
      </c>
      <c r="B35" s="614"/>
      <c r="C35" s="614"/>
      <c r="D35" s="614"/>
      <c r="E35" s="614"/>
      <c r="F35" s="614"/>
      <c r="G35" s="614">
        <v>7</v>
      </c>
      <c r="H35" s="614"/>
      <c r="I35" s="614"/>
      <c r="J35" s="614"/>
      <c r="K35" s="614"/>
      <c r="L35" s="614"/>
      <c r="M35" s="614"/>
      <c r="N35" s="614"/>
      <c r="O35" s="614"/>
      <c r="P35" s="614"/>
      <c r="Q35" s="614"/>
      <c r="R35" s="614">
        <v>7</v>
      </c>
    </row>
    <row r="36" spans="1:18">
      <c r="A36" s="2" t="s">
        <v>1390</v>
      </c>
      <c r="B36" s="614"/>
      <c r="C36" s="614"/>
      <c r="D36" s="614"/>
      <c r="E36" s="614"/>
      <c r="F36" s="614"/>
      <c r="G36" s="614">
        <v>3</v>
      </c>
      <c r="H36" s="614"/>
      <c r="I36" s="614"/>
      <c r="J36" s="614"/>
      <c r="K36" s="614"/>
      <c r="L36" s="614"/>
      <c r="M36" s="614"/>
      <c r="N36" s="614"/>
      <c r="O36" s="614"/>
      <c r="P36" s="614"/>
      <c r="Q36" s="614"/>
      <c r="R36" s="614">
        <v>3</v>
      </c>
    </row>
    <row r="37" spans="1:18">
      <c r="A37" s="2" t="s">
        <v>1569</v>
      </c>
      <c r="B37" s="614"/>
      <c r="C37" s="614"/>
      <c r="D37" s="614"/>
      <c r="E37" s="614"/>
      <c r="F37" s="614"/>
      <c r="G37" s="614">
        <v>5</v>
      </c>
      <c r="H37" s="614"/>
      <c r="I37" s="614"/>
      <c r="J37" s="614"/>
      <c r="K37" s="614"/>
      <c r="L37" s="614"/>
      <c r="M37" s="614"/>
      <c r="N37" s="614"/>
      <c r="O37" s="614"/>
      <c r="P37" s="614"/>
      <c r="Q37" s="614"/>
      <c r="R37" s="614">
        <v>5</v>
      </c>
    </row>
    <row r="38" spans="1:18">
      <c r="A38" s="2" t="s">
        <v>818</v>
      </c>
      <c r="B38" s="614"/>
      <c r="C38" s="614"/>
      <c r="D38" s="614"/>
      <c r="E38" s="614"/>
      <c r="F38" s="614"/>
      <c r="G38" s="614">
        <v>1</v>
      </c>
      <c r="H38" s="614"/>
      <c r="I38" s="614"/>
      <c r="J38" s="614"/>
      <c r="K38" s="614"/>
      <c r="L38" s="614"/>
      <c r="M38" s="614"/>
      <c r="N38" s="614">
        <v>1</v>
      </c>
      <c r="O38" s="614"/>
      <c r="P38" s="614"/>
      <c r="Q38" s="614"/>
      <c r="R38" s="614">
        <v>2</v>
      </c>
    </row>
    <row r="39" spans="1:18">
      <c r="A39" s="2" t="s">
        <v>172</v>
      </c>
      <c r="B39" s="614"/>
      <c r="C39" s="614"/>
      <c r="D39" s="614"/>
      <c r="E39" s="614"/>
      <c r="F39" s="614"/>
      <c r="G39" s="614">
        <v>5</v>
      </c>
      <c r="H39" s="614"/>
      <c r="I39" s="614"/>
      <c r="J39" s="614"/>
      <c r="K39" s="614"/>
      <c r="L39" s="614"/>
      <c r="M39" s="614"/>
      <c r="N39" s="614"/>
      <c r="O39" s="614"/>
      <c r="P39" s="614"/>
      <c r="Q39" s="614"/>
      <c r="R39" s="614">
        <v>5</v>
      </c>
    </row>
    <row r="40" spans="1:18">
      <c r="A40" s="2" t="s">
        <v>174</v>
      </c>
      <c r="B40" s="614"/>
      <c r="C40" s="614"/>
      <c r="D40" s="614"/>
      <c r="E40" s="614"/>
      <c r="F40" s="614"/>
      <c r="G40" s="614">
        <v>2</v>
      </c>
      <c r="H40" s="614"/>
      <c r="I40" s="614"/>
      <c r="J40" s="614"/>
      <c r="K40" s="614"/>
      <c r="L40" s="614"/>
      <c r="M40" s="614"/>
      <c r="N40" s="614"/>
      <c r="O40" s="614"/>
      <c r="P40" s="614"/>
      <c r="Q40" s="614"/>
      <c r="R40" s="614">
        <v>2</v>
      </c>
    </row>
    <row r="41" spans="1:18">
      <c r="A41" s="2" t="s">
        <v>178</v>
      </c>
      <c r="B41" s="614"/>
      <c r="C41" s="614"/>
      <c r="D41" s="614"/>
      <c r="E41" s="614"/>
      <c r="F41" s="614"/>
      <c r="G41" s="614">
        <v>6</v>
      </c>
      <c r="H41" s="614"/>
      <c r="I41" s="614"/>
      <c r="J41" s="614">
        <v>3</v>
      </c>
      <c r="K41" s="614"/>
      <c r="L41" s="614"/>
      <c r="M41" s="614"/>
      <c r="N41" s="614"/>
      <c r="O41" s="614"/>
      <c r="P41" s="614"/>
      <c r="Q41" s="614"/>
      <c r="R41" s="614">
        <v>9</v>
      </c>
    </row>
    <row r="42" spans="1:18">
      <c r="A42" s="2" t="s">
        <v>185</v>
      </c>
      <c r="B42" s="614"/>
      <c r="C42" s="614"/>
      <c r="D42" s="614"/>
      <c r="E42" s="614"/>
      <c r="F42" s="614"/>
      <c r="G42" s="614">
        <v>3</v>
      </c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>
        <v>3</v>
      </c>
    </row>
    <row r="43" spans="1:18">
      <c r="A43" s="2" t="s">
        <v>180</v>
      </c>
      <c r="B43" s="614"/>
      <c r="C43" s="614"/>
      <c r="D43" s="614"/>
      <c r="E43" s="614"/>
      <c r="F43" s="614"/>
      <c r="G43" s="614">
        <v>11</v>
      </c>
      <c r="H43" s="614"/>
      <c r="I43" s="614"/>
      <c r="J43" s="614"/>
      <c r="K43" s="614"/>
      <c r="L43" s="614"/>
      <c r="M43" s="614"/>
      <c r="N43" s="614"/>
      <c r="O43" s="614"/>
      <c r="P43" s="614"/>
      <c r="Q43" s="614"/>
      <c r="R43" s="614">
        <v>11</v>
      </c>
    </row>
    <row r="44" spans="1:18">
      <c r="A44" s="2" t="s">
        <v>188</v>
      </c>
      <c r="B44" s="614"/>
      <c r="C44" s="614"/>
      <c r="D44" s="614"/>
      <c r="E44" s="614"/>
      <c r="F44" s="614"/>
      <c r="G44" s="614"/>
      <c r="H44" s="614">
        <v>1</v>
      </c>
      <c r="I44" s="614"/>
      <c r="J44" s="614"/>
      <c r="K44" s="614"/>
      <c r="L44" s="614"/>
      <c r="M44" s="614"/>
      <c r="N44" s="614"/>
      <c r="O44" s="614"/>
      <c r="P44" s="614"/>
      <c r="Q44" s="614"/>
      <c r="R44" s="614">
        <v>1</v>
      </c>
    </row>
    <row r="45" spans="1:18">
      <c r="A45" s="2" t="s">
        <v>191</v>
      </c>
      <c r="B45" s="614"/>
      <c r="C45" s="614"/>
      <c r="D45" s="614"/>
      <c r="E45" s="614"/>
      <c r="F45" s="614"/>
      <c r="G45" s="614"/>
      <c r="H45" s="614">
        <v>7</v>
      </c>
      <c r="I45" s="614"/>
      <c r="J45" s="614"/>
      <c r="K45" s="614"/>
      <c r="L45" s="614">
        <v>2</v>
      </c>
      <c r="M45" s="614"/>
      <c r="N45" s="614"/>
      <c r="O45" s="614"/>
      <c r="P45" s="614"/>
      <c r="Q45" s="614"/>
      <c r="R45" s="614">
        <v>9</v>
      </c>
    </row>
    <row r="46" spans="1:18">
      <c r="A46" s="2" t="s">
        <v>1379</v>
      </c>
      <c r="B46" s="614"/>
      <c r="C46" s="614"/>
      <c r="D46" s="614"/>
      <c r="E46" s="614"/>
      <c r="F46" s="614"/>
      <c r="G46" s="614"/>
      <c r="H46" s="614">
        <v>1</v>
      </c>
      <c r="I46" s="614"/>
      <c r="J46" s="614"/>
      <c r="K46" s="614"/>
      <c r="L46" s="614"/>
      <c r="M46" s="614"/>
      <c r="N46" s="614"/>
      <c r="O46" s="614"/>
      <c r="P46" s="614"/>
      <c r="Q46" s="614">
        <v>1</v>
      </c>
      <c r="R46" s="614">
        <v>2</v>
      </c>
    </row>
    <row r="47" spans="1:18">
      <c r="A47" s="2" t="s">
        <v>209</v>
      </c>
      <c r="B47" s="614"/>
      <c r="C47" s="614"/>
      <c r="D47" s="614"/>
      <c r="E47" s="614"/>
      <c r="F47" s="614"/>
      <c r="G47" s="614"/>
      <c r="H47" s="614">
        <v>3</v>
      </c>
      <c r="I47" s="614"/>
      <c r="J47" s="614"/>
      <c r="K47" s="614"/>
      <c r="L47" s="614"/>
      <c r="M47" s="614"/>
      <c r="N47" s="614"/>
      <c r="O47" s="614"/>
      <c r="P47" s="614"/>
      <c r="Q47" s="614"/>
      <c r="R47" s="614">
        <v>3</v>
      </c>
    </row>
    <row r="48" spans="1:18">
      <c r="A48" s="2" t="s">
        <v>211</v>
      </c>
      <c r="B48" s="614"/>
      <c r="C48" s="614"/>
      <c r="D48" s="614"/>
      <c r="E48" s="614"/>
      <c r="F48" s="614"/>
      <c r="G48" s="614"/>
      <c r="H48" s="614"/>
      <c r="I48" s="614">
        <v>2</v>
      </c>
      <c r="J48" s="614"/>
      <c r="K48" s="614"/>
      <c r="L48" s="614"/>
      <c r="M48" s="614"/>
      <c r="N48" s="614"/>
      <c r="O48" s="614"/>
      <c r="P48" s="614"/>
      <c r="Q48" s="614"/>
      <c r="R48" s="614">
        <v>2</v>
      </c>
    </row>
    <row r="49" spans="1:18">
      <c r="A49" s="2" t="s">
        <v>214</v>
      </c>
      <c r="B49" s="614"/>
      <c r="C49" s="614"/>
      <c r="D49" s="614"/>
      <c r="E49" s="614"/>
      <c r="F49" s="614"/>
      <c r="G49" s="614"/>
      <c r="H49" s="614"/>
      <c r="I49" s="614">
        <v>4</v>
      </c>
      <c r="J49" s="614"/>
      <c r="K49" s="614"/>
      <c r="L49" s="614"/>
      <c r="M49" s="614"/>
      <c r="N49" s="614"/>
      <c r="O49" s="614"/>
      <c r="P49" s="614"/>
      <c r="Q49" s="614"/>
      <c r="R49" s="614">
        <v>4</v>
      </c>
    </row>
    <row r="50" spans="1:18">
      <c r="A50" s="2" t="s">
        <v>197</v>
      </c>
      <c r="B50" s="614"/>
      <c r="C50" s="614"/>
      <c r="D50" s="614"/>
      <c r="E50" s="614"/>
      <c r="F50" s="614"/>
      <c r="G50" s="614"/>
      <c r="H50" s="614"/>
      <c r="I50" s="614">
        <v>3</v>
      </c>
      <c r="J50" s="614"/>
      <c r="K50" s="614"/>
      <c r="L50" s="614"/>
      <c r="M50" s="614"/>
      <c r="N50" s="614"/>
      <c r="O50" s="614"/>
      <c r="P50" s="614"/>
      <c r="Q50" s="614"/>
      <c r="R50" s="614">
        <v>3</v>
      </c>
    </row>
    <row r="51" spans="1:18">
      <c r="A51" s="2" t="s">
        <v>201</v>
      </c>
      <c r="B51" s="614"/>
      <c r="C51" s="614"/>
      <c r="D51" s="614"/>
      <c r="E51" s="614"/>
      <c r="F51" s="614"/>
      <c r="G51" s="614"/>
      <c r="H51" s="614"/>
      <c r="I51" s="614">
        <v>6</v>
      </c>
      <c r="J51" s="614"/>
      <c r="K51" s="614"/>
      <c r="L51" s="614"/>
      <c r="M51" s="614"/>
      <c r="N51" s="614"/>
      <c r="O51" s="614"/>
      <c r="P51" s="614"/>
      <c r="Q51" s="614"/>
      <c r="R51" s="614">
        <v>6</v>
      </c>
    </row>
    <row r="52" spans="1:18">
      <c r="A52" s="2" t="s">
        <v>203</v>
      </c>
      <c r="B52" s="614"/>
      <c r="C52" s="614"/>
      <c r="D52" s="614"/>
      <c r="E52" s="614"/>
      <c r="F52" s="614"/>
      <c r="G52" s="614"/>
      <c r="H52" s="614"/>
      <c r="I52" s="614">
        <v>2</v>
      </c>
      <c r="J52" s="614"/>
      <c r="K52" s="614"/>
      <c r="L52" s="614"/>
      <c r="M52" s="614"/>
      <c r="N52" s="614"/>
      <c r="O52" s="614"/>
      <c r="P52" s="614"/>
      <c r="Q52" s="614"/>
      <c r="R52" s="614">
        <v>2</v>
      </c>
    </row>
    <row r="53" spans="1:18">
      <c r="A53" s="2" t="s">
        <v>1011</v>
      </c>
      <c r="B53" s="614"/>
      <c r="C53" s="614"/>
      <c r="D53" s="614">
        <v>1</v>
      </c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614"/>
      <c r="R53" s="614">
        <v>1</v>
      </c>
    </row>
    <row r="54" spans="1:18">
      <c r="A54" s="2" t="s">
        <v>820</v>
      </c>
      <c r="B54" s="614"/>
      <c r="C54" s="614"/>
      <c r="D54" s="614"/>
      <c r="E54" s="614"/>
      <c r="F54" s="614"/>
      <c r="G54" s="614">
        <v>1</v>
      </c>
      <c r="H54" s="614"/>
      <c r="I54" s="614"/>
      <c r="J54" s="614"/>
      <c r="K54" s="614"/>
      <c r="L54" s="614"/>
      <c r="M54" s="614"/>
      <c r="N54" s="614">
        <v>3</v>
      </c>
      <c r="O54" s="614"/>
      <c r="P54" s="614"/>
      <c r="Q54" s="614"/>
      <c r="R54" s="614">
        <v>4</v>
      </c>
    </row>
    <row r="55" spans="1:18">
      <c r="A55" s="2" t="s">
        <v>194</v>
      </c>
      <c r="B55" s="614"/>
      <c r="C55" s="614"/>
      <c r="D55" s="614"/>
      <c r="E55" s="614"/>
      <c r="F55" s="614"/>
      <c r="G55" s="614"/>
      <c r="H55" s="614">
        <v>1</v>
      </c>
      <c r="I55" s="614"/>
      <c r="J55" s="614"/>
      <c r="K55" s="614"/>
      <c r="L55" s="614"/>
      <c r="M55" s="614"/>
      <c r="N55" s="614"/>
      <c r="O55" s="614"/>
      <c r="P55" s="614"/>
      <c r="Q55" s="614"/>
      <c r="R55" s="614">
        <v>1</v>
      </c>
    </row>
    <row r="56" spans="1:18">
      <c r="A56" s="2" t="s">
        <v>45</v>
      </c>
      <c r="B56" s="614">
        <v>15</v>
      </c>
      <c r="C56" s="614">
        <v>16</v>
      </c>
      <c r="D56" s="614">
        <v>15</v>
      </c>
      <c r="E56" s="614">
        <v>27</v>
      </c>
      <c r="F56" s="614">
        <v>6</v>
      </c>
      <c r="G56" s="614">
        <v>59</v>
      </c>
      <c r="H56" s="614">
        <v>14</v>
      </c>
      <c r="I56" s="614">
        <v>17</v>
      </c>
      <c r="J56" s="614">
        <v>3</v>
      </c>
      <c r="K56" s="614">
        <v>4</v>
      </c>
      <c r="L56" s="614">
        <v>2</v>
      </c>
      <c r="M56" s="614">
        <v>1</v>
      </c>
      <c r="N56" s="614">
        <v>4</v>
      </c>
      <c r="O56" s="614">
        <v>1</v>
      </c>
      <c r="P56" s="614">
        <v>7</v>
      </c>
      <c r="Q56" s="614">
        <v>1</v>
      </c>
      <c r="R56" s="614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75" defaultRowHeight="14.4"/>
  <cols>
    <col min="1" max="1" width="12.75" style="53" bestFit="1" customWidth="1"/>
    <col min="2" max="2" width="30" style="268" bestFit="1" customWidth="1"/>
    <col min="3" max="11" width="19.125" style="268" bestFit="1" customWidth="1"/>
    <col min="12" max="12" width="19.75" style="268" bestFit="1" customWidth="1"/>
    <col min="13" max="49" width="19.125" style="268" bestFit="1" customWidth="1"/>
    <col min="50" max="50" width="22.25" style="268" bestFit="1" customWidth="1"/>
    <col min="51" max="77" width="19.125" style="268" bestFit="1" customWidth="1"/>
    <col min="78" max="79" width="26.875" style="268" bestFit="1" customWidth="1"/>
    <col min="80" max="16384" width="8.75" style="268"/>
  </cols>
  <sheetData>
    <row r="1" spans="1:22">
      <c r="A1" s="51"/>
      <c r="B1" s="39" t="str">
        <f>B34</f>
        <v>追蹤議題預計完工/實際完工</v>
      </c>
      <c r="C1" s="51"/>
    </row>
    <row r="2" spans="1:22" s="345" customFormat="1">
      <c r="A2" s="346"/>
      <c r="B2" s="50"/>
      <c r="C2" s="50"/>
      <c r="F2" s="347"/>
    </row>
    <row r="3" spans="1:22" s="56" customFormat="1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45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68"/>
    </row>
    <row r="34" spans="1:79">
      <c r="B34" s="612" t="s">
        <v>2316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8" t="s">
        <v>2142</v>
      </c>
      <c r="N35" s="53">
        <v>44421</v>
      </c>
      <c r="P35" s="53">
        <v>44419</v>
      </c>
      <c r="R35" s="268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8" t="s">
        <v>2163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8" t="s">
        <v>2314</v>
      </c>
      <c r="CA35" s="268" t="s">
        <v>2315</v>
      </c>
    </row>
    <row r="36" spans="1:79">
      <c r="A36" s="613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>
      <c r="A37" s="42">
        <v>44396</v>
      </c>
      <c r="B37" s="614"/>
      <c r="C37" s="614"/>
      <c r="D37" s="614"/>
      <c r="E37" s="614"/>
      <c r="F37" s="614"/>
      <c r="G37" s="614"/>
      <c r="H37" s="614"/>
      <c r="I37" s="614"/>
      <c r="J37" s="614"/>
      <c r="K37" s="614"/>
      <c r="L37" s="614"/>
      <c r="M37" s="614"/>
      <c r="N37" s="614"/>
      <c r="O37" s="614"/>
      <c r="P37" s="614"/>
      <c r="Q37" s="614"/>
      <c r="R37" s="614"/>
      <c r="S37" s="614"/>
      <c r="T37" s="614"/>
      <c r="U37" s="614"/>
      <c r="V37" s="614"/>
      <c r="W37" s="614"/>
      <c r="X37" s="614"/>
      <c r="Y37" s="614"/>
      <c r="Z37" s="614"/>
      <c r="AA37" s="614"/>
      <c r="AB37" s="614"/>
      <c r="AC37" s="614"/>
      <c r="AD37" s="614"/>
      <c r="AE37" s="614"/>
      <c r="AF37" s="614"/>
      <c r="AG37" s="614"/>
      <c r="AH37" s="614"/>
      <c r="AI37" s="614"/>
      <c r="AJ37" s="614"/>
      <c r="AK37" s="614"/>
      <c r="AL37" s="614"/>
      <c r="AM37" s="614"/>
      <c r="AN37" s="614"/>
      <c r="AO37" s="614"/>
      <c r="AP37" s="614"/>
      <c r="AQ37" s="614"/>
      <c r="AR37" s="614"/>
      <c r="AS37" s="614"/>
      <c r="AT37" s="614"/>
      <c r="AU37" s="614"/>
      <c r="AV37" s="614"/>
      <c r="AW37" s="614"/>
      <c r="AX37" s="614"/>
      <c r="AY37" s="614"/>
      <c r="AZ37" s="614"/>
      <c r="BA37" s="614"/>
      <c r="BB37" s="614"/>
      <c r="BC37" s="614"/>
      <c r="BD37" s="614"/>
      <c r="BE37" s="614"/>
      <c r="BF37" s="614"/>
      <c r="BG37" s="614"/>
      <c r="BH37" s="614"/>
      <c r="BI37" s="614"/>
      <c r="BJ37" s="614">
        <v>1</v>
      </c>
      <c r="BK37" s="614">
        <v>1</v>
      </c>
      <c r="BL37" s="614"/>
      <c r="BM37" s="614"/>
      <c r="BN37" s="614"/>
      <c r="BO37" s="614"/>
      <c r="BP37" s="614"/>
      <c r="BQ37" s="614"/>
      <c r="BR37" s="614"/>
      <c r="BS37" s="614"/>
      <c r="BT37" s="614"/>
      <c r="BU37" s="614"/>
      <c r="BV37" s="614"/>
      <c r="BW37" s="614"/>
      <c r="BX37" s="614"/>
      <c r="BY37" s="614"/>
      <c r="BZ37" s="614">
        <v>1</v>
      </c>
      <c r="CA37" s="614">
        <v>1</v>
      </c>
    </row>
    <row r="38" spans="1:79">
      <c r="A38" s="42">
        <v>44397</v>
      </c>
      <c r="B38" s="614">
        <v>2</v>
      </c>
      <c r="C38" s="614">
        <v>2</v>
      </c>
      <c r="D38" s="614"/>
      <c r="E38" s="614"/>
      <c r="F38" s="614"/>
      <c r="G38" s="614"/>
      <c r="H38" s="614"/>
      <c r="I38" s="614"/>
      <c r="J38" s="614"/>
      <c r="K38" s="614"/>
      <c r="L38" s="614"/>
      <c r="M38" s="614"/>
      <c r="N38" s="614"/>
      <c r="O38" s="614"/>
      <c r="P38" s="614"/>
      <c r="Q38" s="614"/>
      <c r="R38" s="614"/>
      <c r="S38" s="614"/>
      <c r="T38" s="614"/>
      <c r="U38" s="614"/>
      <c r="V38" s="614"/>
      <c r="W38" s="614"/>
      <c r="X38" s="614"/>
      <c r="Y38" s="614"/>
      <c r="Z38" s="614"/>
      <c r="AA38" s="614"/>
      <c r="AB38" s="614"/>
      <c r="AC38" s="614"/>
      <c r="AD38" s="614"/>
      <c r="AE38" s="614"/>
      <c r="AF38" s="614"/>
      <c r="AG38" s="614"/>
      <c r="AH38" s="614"/>
      <c r="AI38" s="614"/>
      <c r="AJ38" s="614"/>
      <c r="AK38" s="614"/>
      <c r="AL38" s="614"/>
      <c r="AM38" s="614"/>
      <c r="AN38" s="614"/>
      <c r="AO38" s="614"/>
      <c r="AP38" s="614"/>
      <c r="AQ38" s="614"/>
      <c r="AR38" s="614"/>
      <c r="AS38" s="614"/>
      <c r="AT38" s="614"/>
      <c r="AU38" s="614"/>
      <c r="AV38" s="614"/>
      <c r="AW38" s="614"/>
      <c r="AX38" s="614"/>
      <c r="AY38" s="614"/>
      <c r="AZ38" s="614"/>
      <c r="BA38" s="614"/>
      <c r="BB38" s="614"/>
      <c r="BC38" s="614"/>
      <c r="BD38" s="614"/>
      <c r="BE38" s="614"/>
      <c r="BF38" s="614"/>
      <c r="BG38" s="614"/>
      <c r="BH38" s="614"/>
      <c r="BI38" s="614"/>
      <c r="BJ38" s="614"/>
      <c r="BK38" s="614"/>
      <c r="BL38" s="614"/>
      <c r="BM38" s="614"/>
      <c r="BN38" s="614"/>
      <c r="BO38" s="614"/>
      <c r="BP38" s="614"/>
      <c r="BQ38" s="614"/>
      <c r="BR38" s="614"/>
      <c r="BS38" s="614"/>
      <c r="BT38" s="614"/>
      <c r="BU38" s="614"/>
      <c r="BV38" s="614"/>
      <c r="BW38" s="614"/>
      <c r="BX38" s="614"/>
      <c r="BY38" s="614"/>
      <c r="BZ38" s="614">
        <v>2</v>
      </c>
      <c r="CA38" s="614">
        <v>2</v>
      </c>
    </row>
    <row r="39" spans="1:79">
      <c r="A39" s="42">
        <v>44398</v>
      </c>
      <c r="B39" s="614">
        <v>1</v>
      </c>
      <c r="C39" s="614">
        <v>1</v>
      </c>
      <c r="D39" s="614">
        <v>1</v>
      </c>
      <c r="E39" s="614"/>
      <c r="F39" s="614"/>
      <c r="G39" s="614"/>
      <c r="H39" s="614"/>
      <c r="I39" s="614"/>
      <c r="J39" s="614">
        <v>4</v>
      </c>
      <c r="K39" s="614">
        <v>4</v>
      </c>
      <c r="L39" s="614"/>
      <c r="M39" s="614"/>
      <c r="N39" s="614"/>
      <c r="O39" s="614"/>
      <c r="P39" s="614"/>
      <c r="Q39" s="614"/>
      <c r="R39" s="614"/>
      <c r="S39" s="614"/>
      <c r="T39" s="614"/>
      <c r="U39" s="614"/>
      <c r="V39" s="614"/>
      <c r="W39" s="614"/>
      <c r="X39" s="614"/>
      <c r="Y39" s="614"/>
      <c r="Z39" s="614"/>
      <c r="AA39" s="614"/>
      <c r="AB39" s="614"/>
      <c r="AC39" s="614"/>
      <c r="AD39" s="614"/>
      <c r="AE39" s="614"/>
      <c r="AF39" s="614"/>
      <c r="AG39" s="614"/>
      <c r="AH39" s="614"/>
      <c r="AI39" s="614"/>
      <c r="AJ39" s="614"/>
      <c r="AK39" s="614"/>
      <c r="AL39" s="614"/>
      <c r="AM39" s="614"/>
      <c r="AN39" s="614"/>
      <c r="AO39" s="614"/>
      <c r="AP39" s="614"/>
      <c r="AQ39" s="614"/>
      <c r="AR39" s="614"/>
      <c r="AS39" s="614"/>
      <c r="AT39" s="614"/>
      <c r="AU39" s="614"/>
      <c r="AV39" s="614"/>
      <c r="AW39" s="614"/>
      <c r="AX39" s="614"/>
      <c r="AY39" s="614"/>
      <c r="AZ39" s="614"/>
      <c r="BA39" s="614"/>
      <c r="BB39" s="614"/>
      <c r="BC39" s="614"/>
      <c r="BD39" s="614"/>
      <c r="BE39" s="614"/>
      <c r="BF39" s="614"/>
      <c r="BG39" s="614"/>
      <c r="BH39" s="614"/>
      <c r="BI39" s="614"/>
      <c r="BJ39" s="614"/>
      <c r="BK39" s="614"/>
      <c r="BL39" s="614"/>
      <c r="BM39" s="614"/>
      <c r="BN39" s="614"/>
      <c r="BO39" s="614"/>
      <c r="BP39" s="614"/>
      <c r="BQ39" s="614"/>
      <c r="BR39" s="614"/>
      <c r="BS39" s="614"/>
      <c r="BT39" s="614"/>
      <c r="BU39" s="614"/>
      <c r="BV39" s="614"/>
      <c r="BW39" s="614"/>
      <c r="BX39" s="614"/>
      <c r="BY39" s="614"/>
      <c r="BZ39" s="614">
        <v>6</v>
      </c>
      <c r="CA39" s="614">
        <v>5</v>
      </c>
    </row>
    <row r="40" spans="1:79">
      <c r="A40" s="42">
        <v>44399</v>
      </c>
      <c r="B40" s="614">
        <v>2</v>
      </c>
      <c r="C40" s="614">
        <v>2</v>
      </c>
      <c r="D40" s="614"/>
      <c r="E40" s="614"/>
      <c r="F40" s="614">
        <v>1</v>
      </c>
      <c r="G40" s="614">
        <v>1</v>
      </c>
      <c r="H40" s="614"/>
      <c r="I40" s="614"/>
      <c r="J40" s="614"/>
      <c r="K40" s="614"/>
      <c r="L40" s="614"/>
      <c r="M40" s="614"/>
      <c r="N40" s="614">
        <v>1</v>
      </c>
      <c r="O40" s="614">
        <v>1</v>
      </c>
      <c r="P40" s="614"/>
      <c r="Q40" s="614"/>
      <c r="R40" s="614"/>
      <c r="S40" s="614"/>
      <c r="T40" s="614"/>
      <c r="U40" s="614"/>
      <c r="V40" s="614"/>
      <c r="W40" s="614"/>
      <c r="X40" s="614"/>
      <c r="Y40" s="614"/>
      <c r="Z40" s="614"/>
      <c r="AA40" s="614"/>
      <c r="AB40" s="614"/>
      <c r="AC40" s="614"/>
      <c r="AD40" s="614"/>
      <c r="AE40" s="614"/>
      <c r="AF40" s="614"/>
      <c r="AG40" s="614"/>
      <c r="AH40" s="614"/>
      <c r="AI40" s="614"/>
      <c r="AJ40" s="614"/>
      <c r="AK40" s="614"/>
      <c r="AL40" s="614"/>
      <c r="AM40" s="614"/>
      <c r="AN40" s="614"/>
      <c r="AO40" s="614"/>
      <c r="AP40" s="614"/>
      <c r="AQ40" s="614"/>
      <c r="AR40" s="614"/>
      <c r="AS40" s="614"/>
      <c r="AT40" s="614"/>
      <c r="AU40" s="614"/>
      <c r="AV40" s="614"/>
      <c r="AW40" s="614"/>
      <c r="AX40" s="614"/>
      <c r="AY40" s="614"/>
      <c r="AZ40" s="614"/>
      <c r="BA40" s="614"/>
      <c r="BB40" s="614"/>
      <c r="BC40" s="614"/>
      <c r="BD40" s="614"/>
      <c r="BE40" s="614"/>
      <c r="BF40" s="614"/>
      <c r="BG40" s="614"/>
      <c r="BH40" s="614"/>
      <c r="BI40" s="614"/>
      <c r="BJ40" s="614"/>
      <c r="BK40" s="614"/>
      <c r="BL40" s="614"/>
      <c r="BM40" s="614"/>
      <c r="BN40" s="614"/>
      <c r="BO40" s="614"/>
      <c r="BP40" s="614"/>
      <c r="BQ40" s="614"/>
      <c r="BR40" s="614"/>
      <c r="BS40" s="614"/>
      <c r="BT40" s="614"/>
      <c r="BU40" s="614"/>
      <c r="BV40" s="614"/>
      <c r="BW40" s="614"/>
      <c r="BX40" s="614"/>
      <c r="BY40" s="614"/>
      <c r="BZ40" s="614">
        <v>4</v>
      </c>
      <c r="CA40" s="614">
        <v>4</v>
      </c>
    </row>
    <row r="41" spans="1:79">
      <c r="A41" s="42">
        <v>44400</v>
      </c>
      <c r="B41" s="614">
        <v>1</v>
      </c>
      <c r="C41" s="614">
        <v>1</v>
      </c>
      <c r="D41" s="614"/>
      <c r="E41" s="614"/>
      <c r="F41" s="614"/>
      <c r="G41" s="614"/>
      <c r="H41" s="614">
        <v>1</v>
      </c>
      <c r="I41" s="614">
        <v>1</v>
      </c>
      <c r="J41" s="614"/>
      <c r="K41" s="614"/>
      <c r="L41" s="614"/>
      <c r="M41" s="614"/>
      <c r="N41" s="614"/>
      <c r="O41" s="614"/>
      <c r="P41" s="614"/>
      <c r="Q41" s="614"/>
      <c r="R41" s="614"/>
      <c r="S41" s="614"/>
      <c r="T41" s="614"/>
      <c r="U41" s="614"/>
      <c r="V41" s="614"/>
      <c r="W41" s="614"/>
      <c r="X41" s="614"/>
      <c r="Y41" s="614"/>
      <c r="Z41" s="614"/>
      <c r="AA41" s="614"/>
      <c r="AB41" s="614"/>
      <c r="AC41" s="614"/>
      <c r="AD41" s="614"/>
      <c r="AE41" s="614"/>
      <c r="AF41" s="614"/>
      <c r="AG41" s="614"/>
      <c r="AH41" s="614"/>
      <c r="AI41" s="614"/>
      <c r="AJ41" s="614"/>
      <c r="AK41" s="614"/>
      <c r="AL41" s="614"/>
      <c r="AM41" s="614"/>
      <c r="AN41" s="614"/>
      <c r="AO41" s="614"/>
      <c r="AP41" s="614"/>
      <c r="AQ41" s="614"/>
      <c r="AR41" s="614"/>
      <c r="AS41" s="614"/>
      <c r="AT41" s="614"/>
      <c r="AU41" s="614"/>
      <c r="AV41" s="614"/>
      <c r="AW41" s="614"/>
      <c r="AX41" s="614"/>
      <c r="AY41" s="614"/>
      <c r="AZ41" s="614"/>
      <c r="BA41" s="614"/>
      <c r="BB41" s="614"/>
      <c r="BC41" s="614"/>
      <c r="BD41" s="614"/>
      <c r="BE41" s="614"/>
      <c r="BF41" s="614"/>
      <c r="BG41" s="614"/>
      <c r="BH41" s="614"/>
      <c r="BI41" s="614"/>
      <c r="BJ41" s="614"/>
      <c r="BK41" s="614"/>
      <c r="BL41" s="614"/>
      <c r="BM41" s="614"/>
      <c r="BN41" s="614"/>
      <c r="BO41" s="614"/>
      <c r="BP41" s="614"/>
      <c r="BQ41" s="614"/>
      <c r="BR41" s="614"/>
      <c r="BS41" s="614"/>
      <c r="BT41" s="614"/>
      <c r="BU41" s="614"/>
      <c r="BV41" s="614"/>
      <c r="BW41" s="614"/>
      <c r="BX41" s="614"/>
      <c r="BY41" s="614"/>
      <c r="BZ41" s="614">
        <v>2</v>
      </c>
      <c r="CA41" s="614">
        <v>2</v>
      </c>
    </row>
    <row r="42" spans="1:79">
      <c r="A42" s="2" t="s">
        <v>74</v>
      </c>
      <c r="B42" s="614"/>
      <c r="C42" s="614"/>
      <c r="D42" s="614"/>
      <c r="E42" s="614"/>
      <c r="F42" s="614"/>
      <c r="G42" s="614"/>
      <c r="H42" s="614"/>
      <c r="I42" s="614"/>
      <c r="J42" s="614"/>
      <c r="K42" s="614"/>
      <c r="L42" s="614"/>
      <c r="M42" s="614"/>
      <c r="N42" s="614"/>
      <c r="O42" s="614"/>
      <c r="P42" s="614"/>
      <c r="Q42" s="614"/>
      <c r="R42" s="614"/>
      <c r="S42" s="614"/>
      <c r="T42" s="614"/>
      <c r="U42" s="614"/>
      <c r="V42" s="614"/>
      <c r="W42" s="614"/>
      <c r="X42" s="614"/>
      <c r="Y42" s="614"/>
      <c r="Z42" s="614"/>
      <c r="AA42" s="614"/>
      <c r="AB42" s="614"/>
      <c r="AC42" s="614"/>
      <c r="AD42" s="614"/>
      <c r="AE42" s="614"/>
      <c r="AF42" s="614"/>
      <c r="AG42" s="614"/>
      <c r="AH42" s="614"/>
      <c r="AI42" s="614"/>
      <c r="AJ42" s="614"/>
      <c r="AK42" s="614"/>
      <c r="AL42" s="614"/>
      <c r="AM42" s="614"/>
      <c r="AN42" s="614"/>
      <c r="AO42" s="614"/>
      <c r="AP42" s="614"/>
      <c r="AQ42" s="614"/>
      <c r="AR42" s="614"/>
      <c r="AS42" s="614"/>
      <c r="AT42" s="614"/>
      <c r="AU42" s="614"/>
      <c r="AV42" s="614"/>
      <c r="AW42" s="614"/>
      <c r="AX42" s="614"/>
      <c r="AY42" s="614"/>
      <c r="AZ42" s="614"/>
      <c r="BA42" s="614"/>
      <c r="BB42" s="614"/>
      <c r="BC42" s="614"/>
      <c r="BD42" s="614"/>
      <c r="BE42" s="614"/>
      <c r="BF42" s="614"/>
      <c r="BG42" s="614"/>
      <c r="BH42" s="614"/>
      <c r="BI42" s="614"/>
      <c r="BJ42" s="614"/>
      <c r="BK42" s="614"/>
      <c r="BL42" s="614"/>
      <c r="BM42" s="614"/>
      <c r="BN42" s="614"/>
      <c r="BO42" s="614"/>
      <c r="BP42" s="614"/>
      <c r="BQ42" s="614"/>
      <c r="BR42" s="614"/>
      <c r="BS42" s="614"/>
      <c r="BT42" s="614"/>
      <c r="BU42" s="614"/>
      <c r="BV42" s="614"/>
      <c r="BW42" s="614"/>
      <c r="BX42" s="614"/>
      <c r="BY42" s="614"/>
      <c r="BZ42" s="614"/>
      <c r="CA42" s="614"/>
    </row>
    <row r="43" spans="1:79">
      <c r="A43" s="42">
        <v>44403</v>
      </c>
      <c r="B43" s="614"/>
      <c r="C43" s="614"/>
      <c r="D43" s="614">
        <v>2</v>
      </c>
      <c r="E43" s="614">
        <v>2</v>
      </c>
      <c r="F43" s="614"/>
      <c r="G43" s="614"/>
      <c r="H43" s="614">
        <v>1</v>
      </c>
      <c r="I43" s="614">
        <v>1</v>
      </c>
      <c r="J43" s="614">
        <v>6</v>
      </c>
      <c r="K43" s="614">
        <v>6</v>
      </c>
      <c r="L43" s="614"/>
      <c r="M43" s="614"/>
      <c r="N43" s="614"/>
      <c r="O43" s="614"/>
      <c r="P43" s="614"/>
      <c r="Q43" s="614"/>
      <c r="R43" s="614"/>
      <c r="S43" s="614"/>
      <c r="T43" s="614"/>
      <c r="U43" s="614"/>
      <c r="V43" s="614"/>
      <c r="W43" s="614"/>
      <c r="X43" s="614"/>
      <c r="Y43" s="614"/>
      <c r="Z43" s="614"/>
      <c r="AA43" s="614"/>
      <c r="AB43" s="614"/>
      <c r="AC43" s="614"/>
      <c r="AD43" s="614"/>
      <c r="AE43" s="614"/>
      <c r="AF43" s="614"/>
      <c r="AG43" s="614"/>
      <c r="AH43" s="614"/>
      <c r="AI43" s="614"/>
      <c r="AJ43" s="614"/>
      <c r="AK43" s="614"/>
      <c r="AL43" s="614"/>
      <c r="AM43" s="614"/>
      <c r="AN43" s="614"/>
      <c r="AO43" s="614"/>
      <c r="AP43" s="614"/>
      <c r="AQ43" s="614"/>
      <c r="AR43" s="614"/>
      <c r="AS43" s="614"/>
      <c r="AT43" s="614"/>
      <c r="AU43" s="614"/>
      <c r="AV43" s="614"/>
      <c r="AW43" s="614"/>
      <c r="AX43" s="614"/>
      <c r="AY43" s="614"/>
      <c r="AZ43" s="614"/>
      <c r="BA43" s="614"/>
      <c r="BB43" s="614"/>
      <c r="BC43" s="614"/>
      <c r="BD43" s="614"/>
      <c r="BE43" s="614"/>
      <c r="BF43" s="614"/>
      <c r="BG43" s="614"/>
      <c r="BH43" s="614"/>
      <c r="BI43" s="614"/>
      <c r="BJ43" s="614"/>
      <c r="BK43" s="614"/>
      <c r="BL43" s="614"/>
      <c r="BM43" s="614"/>
      <c r="BN43" s="614"/>
      <c r="BO43" s="614"/>
      <c r="BP43" s="614"/>
      <c r="BQ43" s="614"/>
      <c r="BR43" s="614"/>
      <c r="BS43" s="614"/>
      <c r="BT43" s="614"/>
      <c r="BU43" s="614"/>
      <c r="BV43" s="614"/>
      <c r="BW43" s="614"/>
      <c r="BX43" s="614"/>
      <c r="BY43" s="614"/>
      <c r="BZ43" s="614">
        <v>9</v>
      </c>
      <c r="CA43" s="614">
        <v>9</v>
      </c>
    </row>
    <row r="44" spans="1:79">
      <c r="A44" s="42">
        <v>44404</v>
      </c>
      <c r="B44" s="614"/>
      <c r="C44" s="614"/>
      <c r="D44" s="614">
        <v>1</v>
      </c>
      <c r="E44" s="614">
        <v>1</v>
      </c>
      <c r="F44" s="614"/>
      <c r="G44" s="614"/>
      <c r="H44" s="614"/>
      <c r="I44" s="614"/>
      <c r="J44" s="614"/>
      <c r="K44" s="614"/>
      <c r="L44" s="614">
        <v>1</v>
      </c>
      <c r="M44" s="614">
        <v>1</v>
      </c>
      <c r="N44" s="614">
        <v>2</v>
      </c>
      <c r="O44" s="614">
        <v>2</v>
      </c>
      <c r="P44" s="614"/>
      <c r="Q44" s="614"/>
      <c r="R44" s="614"/>
      <c r="S44" s="614"/>
      <c r="T44" s="614"/>
      <c r="U44" s="614"/>
      <c r="V44" s="614"/>
      <c r="W44" s="614"/>
      <c r="X44" s="614"/>
      <c r="Y44" s="614"/>
      <c r="Z44" s="614"/>
      <c r="AA44" s="614"/>
      <c r="AB44" s="614"/>
      <c r="AC44" s="614"/>
      <c r="AD44" s="614"/>
      <c r="AE44" s="614"/>
      <c r="AF44" s="614"/>
      <c r="AG44" s="614"/>
      <c r="AH44" s="614"/>
      <c r="AI44" s="614"/>
      <c r="AJ44" s="614"/>
      <c r="AK44" s="614"/>
      <c r="AL44" s="614"/>
      <c r="AM44" s="614"/>
      <c r="AN44" s="614"/>
      <c r="AO44" s="614"/>
      <c r="AP44" s="614"/>
      <c r="AQ44" s="614"/>
      <c r="AR44" s="614"/>
      <c r="AS44" s="614"/>
      <c r="AT44" s="614"/>
      <c r="AU44" s="614"/>
      <c r="AV44" s="614"/>
      <c r="AW44" s="614"/>
      <c r="AX44" s="614"/>
      <c r="AY44" s="614"/>
      <c r="AZ44" s="614"/>
      <c r="BA44" s="614"/>
      <c r="BB44" s="614"/>
      <c r="BC44" s="614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  <c r="BQ44" s="614"/>
      <c r="BR44" s="614"/>
      <c r="BS44" s="614"/>
      <c r="BT44" s="614"/>
      <c r="BU44" s="614"/>
      <c r="BV44" s="614"/>
      <c r="BW44" s="614"/>
      <c r="BX44" s="614"/>
      <c r="BY44" s="614"/>
      <c r="BZ44" s="614">
        <v>4</v>
      </c>
      <c r="CA44" s="614">
        <v>4</v>
      </c>
    </row>
    <row r="45" spans="1:79">
      <c r="A45" s="42">
        <v>44405</v>
      </c>
      <c r="B45" s="614"/>
      <c r="C45" s="614"/>
      <c r="D45" s="614"/>
      <c r="E45" s="614"/>
      <c r="F45" s="614"/>
      <c r="G45" s="614"/>
      <c r="H45" s="614"/>
      <c r="I45" s="614"/>
      <c r="J45" s="614"/>
      <c r="K45" s="614"/>
      <c r="L45" s="614"/>
      <c r="M45" s="614"/>
      <c r="N45" s="614"/>
      <c r="O45" s="614"/>
      <c r="P45" s="614">
        <v>6</v>
      </c>
      <c r="Q45" s="614">
        <v>6</v>
      </c>
      <c r="R45" s="614"/>
      <c r="S45" s="614"/>
      <c r="T45" s="614"/>
      <c r="U45" s="614"/>
      <c r="V45" s="614"/>
      <c r="W45" s="614"/>
      <c r="X45" s="614"/>
      <c r="Y45" s="614"/>
      <c r="Z45" s="614"/>
      <c r="AA45" s="614"/>
      <c r="AB45" s="614"/>
      <c r="AC45" s="614"/>
      <c r="AD45" s="614"/>
      <c r="AE45" s="614"/>
      <c r="AF45" s="614"/>
      <c r="AG45" s="614"/>
      <c r="AH45" s="614"/>
      <c r="AI45" s="614"/>
      <c r="AJ45" s="614"/>
      <c r="AK45" s="614"/>
      <c r="AL45" s="614"/>
      <c r="AM45" s="614"/>
      <c r="AN45" s="614"/>
      <c r="AO45" s="614"/>
      <c r="AP45" s="614"/>
      <c r="AQ45" s="614"/>
      <c r="AR45" s="614"/>
      <c r="AS45" s="614"/>
      <c r="AT45" s="614"/>
      <c r="AU45" s="614"/>
      <c r="AV45" s="614"/>
      <c r="AW45" s="614"/>
      <c r="AX45" s="614"/>
      <c r="AY45" s="614"/>
      <c r="AZ45" s="614"/>
      <c r="BA45" s="614"/>
      <c r="BB45" s="614"/>
      <c r="BC45" s="614"/>
      <c r="BD45" s="614"/>
      <c r="BE45" s="614"/>
      <c r="BF45" s="614"/>
      <c r="BG45" s="614"/>
      <c r="BH45" s="614"/>
      <c r="BI45" s="614"/>
      <c r="BJ45" s="614"/>
      <c r="BK45" s="614"/>
      <c r="BL45" s="614"/>
      <c r="BM45" s="614"/>
      <c r="BN45" s="614"/>
      <c r="BO45" s="614"/>
      <c r="BP45" s="614"/>
      <c r="BQ45" s="614"/>
      <c r="BR45" s="614"/>
      <c r="BS45" s="614"/>
      <c r="BT45" s="614"/>
      <c r="BU45" s="614"/>
      <c r="BV45" s="614"/>
      <c r="BW45" s="614"/>
      <c r="BX45" s="614"/>
      <c r="BY45" s="614"/>
      <c r="BZ45" s="614">
        <v>6</v>
      </c>
      <c r="CA45" s="614">
        <v>6</v>
      </c>
    </row>
    <row r="46" spans="1:79">
      <c r="A46" s="42">
        <v>44431</v>
      </c>
      <c r="B46" s="614"/>
      <c r="C46" s="614"/>
      <c r="D46" s="614"/>
      <c r="E46" s="614"/>
      <c r="F46" s="614"/>
      <c r="G46" s="614"/>
      <c r="H46" s="614"/>
      <c r="I46" s="614"/>
      <c r="J46" s="614"/>
      <c r="K46" s="614"/>
      <c r="L46" s="614"/>
      <c r="M46" s="614"/>
      <c r="N46" s="614"/>
      <c r="O46" s="614"/>
      <c r="P46" s="614"/>
      <c r="Q46" s="614"/>
      <c r="R46" s="614"/>
      <c r="S46" s="614"/>
      <c r="T46" s="614">
        <v>2</v>
      </c>
      <c r="U46" s="614">
        <v>2</v>
      </c>
      <c r="V46" s="614"/>
      <c r="W46" s="614"/>
      <c r="X46" s="614"/>
      <c r="Y46" s="614"/>
      <c r="Z46" s="614"/>
      <c r="AA46" s="614"/>
      <c r="AB46" s="614"/>
      <c r="AC46" s="614"/>
      <c r="AD46" s="614"/>
      <c r="AE46" s="614"/>
      <c r="AF46" s="614"/>
      <c r="AG46" s="614"/>
      <c r="AH46" s="614"/>
      <c r="AI46" s="614"/>
      <c r="AJ46" s="614"/>
      <c r="AK46" s="614"/>
      <c r="AL46" s="614"/>
      <c r="AM46" s="614"/>
      <c r="AN46" s="614"/>
      <c r="AO46" s="614"/>
      <c r="AP46" s="614"/>
      <c r="AQ46" s="614"/>
      <c r="AR46" s="614"/>
      <c r="AS46" s="614"/>
      <c r="AT46" s="614"/>
      <c r="AU46" s="614"/>
      <c r="AV46" s="614"/>
      <c r="AW46" s="614"/>
      <c r="AX46" s="614"/>
      <c r="AY46" s="614"/>
      <c r="AZ46" s="614"/>
      <c r="BA46" s="614"/>
      <c r="BB46" s="614"/>
      <c r="BC46" s="614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614"/>
      <c r="BQ46" s="614"/>
      <c r="BR46" s="614"/>
      <c r="BS46" s="614"/>
      <c r="BT46" s="614"/>
      <c r="BU46" s="614"/>
      <c r="BV46" s="614"/>
      <c r="BW46" s="614"/>
      <c r="BX46" s="614"/>
      <c r="BY46" s="614"/>
      <c r="BZ46" s="614">
        <v>2</v>
      </c>
      <c r="CA46" s="614">
        <v>2</v>
      </c>
    </row>
    <row r="47" spans="1:79">
      <c r="A47" s="42">
        <v>44432</v>
      </c>
      <c r="B47" s="614"/>
      <c r="C47" s="614"/>
      <c r="D47" s="614"/>
      <c r="E47" s="614"/>
      <c r="F47" s="614"/>
      <c r="G47" s="614"/>
      <c r="H47" s="614"/>
      <c r="I47" s="614"/>
      <c r="J47" s="614"/>
      <c r="K47" s="614"/>
      <c r="L47" s="614"/>
      <c r="M47" s="614"/>
      <c r="N47" s="614"/>
      <c r="O47" s="614"/>
      <c r="P47" s="614"/>
      <c r="Q47" s="614"/>
      <c r="R47" s="614"/>
      <c r="S47" s="614"/>
      <c r="T47" s="614"/>
      <c r="U47" s="614"/>
      <c r="V47" s="614">
        <v>1</v>
      </c>
      <c r="W47" s="614">
        <v>1</v>
      </c>
      <c r="X47" s="614">
        <v>2</v>
      </c>
      <c r="Y47" s="614">
        <v>2</v>
      </c>
      <c r="Z47" s="614"/>
      <c r="AA47" s="614"/>
      <c r="AB47" s="614"/>
      <c r="AC47" s="614"/>
      <c r="AD47" s="614"/>
      <c r="AE47" s="614"/>
      <c r="AF47" s="614"/>
      <c r="AG47" s="614"/>
      <c r="AH47" s="614"/>
      <c r="AI47" s="614"/>
      <c r="AJ47" s="614"/>
      <c r="AK47" s="614"/>
      <c r="AL47" s="614"/>
      <c r="AM47" s="614"/>
      <c r="AN47" s="614"/>
      <c r="AO47" s="614"/>
      <c r="AP47" s="614"/>
      <c r="AQ47" s="614"/>
      <c r="AR47" s="614"/>
      <c r="AS47" s="614"/>
      <c r="AT47" s="614"/>
      <c r="AU47" s="614"/>
      <c r="AV47" s="614"/>
      <c r="AW47" s="614"/>
      <c r="AX47" s="614"/>
      <c r="AY47" s="614"/>
      <c r="AZ47" s="614"/>
      <c r="BA47" s="614"/>
      <c r="BB47" s="614"/>
      <c r="BC47" s="614"/>
      <c r="BD47" s="614"/>
      <c r="BE47" s="614"/>
      <c r="BF47" s="614"/>
      <c r="BG47" s="614"/>
      <c r="BH47" s="614"/>
      <c r="BI47" s="614"/>
      <c r="BJ47" s="614"/>
      <c r="BK47" s="614"/>
      <c r="BL47" s="614"/>
      <c r="BM47" s="614"/>
      <c r="BN47" s="614"/>
      <c r="BO47" s="614"/>
      <c r="BP47" s="614"/>
      <c r="BQ47" s="614"/>
      <c r="BR47" s="614">
        <v>1</v>
      </c>
      <c r="BS47" s="614">
        <v>1</v>
      </c>
      <c r="BT47" s="614">
        <v>2</v>
      </c>
      <c r="BU47" s="614"/>
      <c r="BV47" s="614"/>
      <c r="BW47" s="614"/>
      <c r="BX47" s="614"/>
      <c r="BY47" s="614"/>
      <c r="BZ47" s="614">
        <v>6</v>
      </c>
      <c r="CA47" s="614">
        <v>4</v>
      </c>
    </row>
    <row r="48" spans="1:79">
      <c r="A48" s="42">
        <v>44433</v>
      </c>
      <c r="B48" s="614"/>
      <c r="C48" s="614"/>
      <c r="D48" s="614"/>
      <c r="E48" s="614"/>
      <c r="F48" s="614"/>
      <c r="G48" s="614"/>
      <c r="H48" s="614"/>
      <c r="I48" s="614"/>
      <c r="J48" s="614"/>
      <c r="K48" s="614"/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14"/>
      <c r="AA48" s="614"/>
      <c r="AB48" s="614"/>
      <c r="AC48" s="614"/>
      <c r="AD48" s="614"/>
      <c r="AE48" s="614"/>
      <c r="AF48" s="614"/>
      <c r="AG48" s="614"/>
      <c r="AH48" s="614"/>
      <c r="AI48" s="614"/>
      <c r="AJ48" s="614"/>
      <c r="AK48" s="614"/>
      <c r="AL48" s="614"/>
      <c r="AM48" s="614"/>
      <c r="AN48" s="614"/>
      <c r="AO48" s="614"/>
      <c r="AP48" s="614"/>
      <c r="AQ48" s="614"/>
      <c r="AR48" s="614"/>
      <c r="AS48" s="614"/>
      <c r="AT48" s="614"/>
      <c r="AU48" s="614"/>
      <c r="AV48" s="614"/>
      <c r="AW48" s="614"/>
      <c r="AX48" s="614"/>
      <c r="AY48" s="614"/>
      <c r="AZ48" s="614"/>
      <c r="BA48" s="614"/>
      <c r="BB48" s="614"/>
      <c r="BC48" s="614"/>
      <c r="BD48" s="614"/>
      <c r="BE48" s="614"/>
      <c r="BF48" s="614"/>
      <c r="BG48" s="614"/>
      <c r="BH48" s="614"/>
      <c r="BI48" s="614"/>
      <c r="BJ48" s="614"/>
      <c r="BK48" s="614"/>
      <c r="BL48" s="614"/>
      <c r="BM48" s="614"/>
      <c r="BN48" s="614"/>
      <c r="BO48" s="614"/>
      <c r="BP48" s="614"/>
      <c r="BQ48" s="614"/>
      <c r="BR48" s="614"/>
      <c r="BS48" s="614"/>
      <c r="BT48" s="614">
        <v>1</v>
      </c>
      <c r="BU48" s="614"/>
      <c r="BV48" s="614">
        <v>1</v>
      </c>
      <c r="BW48" s="614">
        <v>1</v>
      </c>
      <c r="BX48" s="614"/>
      <c r="BY48" s="614"/>
      <c r="BZ48" s="614">
        <v>2</v>
      </c>
      <c r="CA48" s="614">
        <v>1</v>
      </c>
    </row>
    <row r="49" spans="1:79">
      <c r="A49" s="42">
        <v>44438</v>
      </c>
      <c r="B49" s="614"/>
      <c r="C49" s="614"/>
      <c r="D49" s="614"/>
      <c r="E49" s="614"/>
      <c r="F49" s="614"/>
      <c r="G49" s="614"/>
      <c r="H49" s="614"/>
      <c r="I49" s="614"/>
      <c r="J49" s="614"/>
      <c r="K49" s="614"/>
      <c r="L49" s="614"/>
      <c r="M49" s="614"/>
      <c r="N49" s="614"/>
      <c r="O49" s="614"/>
      <c r="P49" s="614"/>
      <c r="Q49" s="614"/>
      <c r="R49" s="614"/>
      <c r="S49" s="614"/>
      <c r="T49" s="614"/>
      <c r="U49" s="614"/>
      <c r="V49" s="614"/>
      <c r="W49" s="614"/>
      <c r="X49" s="614"/>
      <c r="Y49" s="614"/>
      <c r="Z49" s="614">
        <v>3</v>
      </c>
      <c r="AA49" s="614">
        <v>3</v>
      </c>
      <c r="AB49" s="614">
        <v>1</v>
      </c>
      <c r="AC49" s="614">
        <v>1</v>
      </c>
      <c r="AD49" s="614"/>
      <c r="AE49" s="614"/>
      <c r="AF49" s="614"/>
      <c r="AG49" s="614"/>
      <c r="AH49" s="614"/>
      <c r="AI49" s="614"/>
      <c r="AJ49" s="614"/>
      <c r="AK49" s="614"/>
      <c r="AL49" s="614"/>
      <c r="AM49" s="614"/>
      <c r="AN49" s="614"/>
      <c r="AO49" s="614"/>
      <c r="AP49" s="614"/>
      <c r="AQ49" s="614"/>
      <c r="AR49" s="614"/>
      <c r="AS49" s="614"/>
      <c r="AT49" s="614"/>
      <c r="AU49" s="614"/>
      <c r="AV49" s="614"/>
      <c r="AW49" s="614"/>
      <c r="AX49" s="614"/>
      <c r="AY49" s="614"/>
      <c r="AZ49" s="614"/>
      <c r="BA49" s="614"/>
      <c r="BB49" s="614"/>
      <c r="BC49" s="614"/>
      <c r="BD49" s="614"/>
      <c r="BE49" s="614"/>
      <c r="BF49" s="614"/>
      <c r="BG49" s="614"/>
      <c r="BH49" s="614"/>
      <c r="BI49" s="614"/>
      <c r="BJ49" s="614"/>
      <c r="BK49" s="614"/>
      <c r="BL49" s="614"/>
      <c r="BM49" s="614"/>
      <c r="BN49" s="614"/>
      <c r="BO49" s="614"/>
      <c r="BP49" s="614"/>
      <c r="BQ49" s="614"/>
      <c r="BR49" s="614"/>
      <c r="BS49" s="614"/>
      <c r="BT49" s="614"/>
      <c r="BU49" s="614"/>
      <c r="BV49" s="614"/>
      <c r="BW49" s="614"/>
      <c r="BX49" s="614"/>
      <c r="BY49" s="614"/>
      <c r="BZ49" s="614">
        <v>4</v>
      </c>
      <c r="CA49" s="614">
        <v>4</v>
      </c>
    </row>
    <row r="50" spans="1:79">
      <c r="A50" s="42">
        <v>44439</v>
      </c>
      <c r="B50" s="614"/>
      <c r="C50" s="614"/>
      <c r="D50" s="614"/>
      <c r="E50" s="614"/>
      <c r="F50" s="614"/>
      <c r="G50" s="614"/>
      <c r="H50" s="614"/>
      <c r="I50" s="614"/>
      <c r="J50" s="614"/>
      <c r="K50" s="614"/>
      <c r="L50" s="614"/>
      <c r="M50" s="614"/>
      <c r="N50" s="614"/>
      <c r="O50" s="614"/>
      <c r="P50" s="614"/>
      <c r="Q50" s="614"/>
      <c r="R50" s="614"/>
      <c r="S50" s="614"/>
      <c r="T50" s="614"/>
      <c r="U50" s="614"/>
      <c r="V50" s="614"/>
      <c r="W50" s="614"/>
      <c r="X50" s="614"/>
      <c r="Y50" s="614"/>
      <c r="Z50" s="614">
        <v>1</v>
      </c>
      <c r="AA50" s="614">
        <v>1</v>
      </c>
      <c r="AB50" s="614">
        <v>1</v>
      </c>
      <c r="AC50" s="614">
        <v>1</v>
      </c>
      <c r="AD50" s="614"/>
      <c r="AE50" s="614"/>
      <c r="AF50" s="614"/>
      <c r="AG50" s="614"/>
      <c r="AH50" s="614"/>
      <c r="AI50" s="614"/>
      <c r="AJ50" s="614"/>
      <c r="AK50" s="614"/>
      <c r="AL50" s="614"/>
      <c r="AM50" s="614"/>
      <c r="AN50" s="614"/>
      <c r="AO50" s="614"/>
      <c r="AP50" s="614"/>
      <c r="AQ50" s="614"/>
      <c r="AR50" s="614"/>
      <c r="AS50" s="614"/>
      <c r="AT50" s="614"/>
      <c r="AU50" s="614"/>
      <c r="AV50" s="614"/>
      <c r="AW50" s="614"/>
      <c r="AX50" s="614"/>
      <c r="AY50" s="614"/>
      <c r="AZ50" s="614"/>
      <c r="BA50" s="614"/>
      <c r="BB50" s="614"/>
      <c r="BC50" s="614"/>
      <c r="BD50" s="614"/>
      <c r="BE50" s="614"/>
      <c r="BF50" s="614"/>
      <c r="BG50" s="614"/>
      <c r="BH50" s="614"/>
      <c r="BI50" s="614"/>
      <c r="BJ50" s="614"/>
      <c r="BK50" s="614"/>
      <c r="BL50" s="614"/>
      <c r="BM50" s="614"/>
      <c r="BN50" s="614"/>
      <c r="BO50" s="614"/>
      <c r="BP50" s="614"/>
      <c r="BQ50" s="614"/>
      <c r="BR50" s="614"/>
      <c r="BS50" s="614"/>
      <c r="BT50" s="614"/>
      <c r="BU50" s="614"/>
      <c r="BV50" s="614"/>
      <c r="BW50" s="614"/>
      <c r="BX50" s="614"/>
      <c r="BY50" s="614"/>
      <c r="BZ50" s="614">
        <v>2</v>
      </c>
      <c r="CA50" s="614">
        <v>2</v>
      </c>
    </row>
    <row r="51" spans="1:79">
      <c r="A51" s="42">
        <v>44452</v>
      </c>
      <c r="B51" s="614"/>
      <c r="C51" s="614"/>
      <c r="D51" s="614"/>
      <c r="E51" s="614"/>
      <c r="F51" s="614"/>
      <c r="G51" s="614"/>
      <c r="H51" s="614"/>
      <c r="I51" s="614"/>
      <c r="J51" s="614"/>
      <c r="K51" s="614"/>
      <c r="L51" s="614"/>
      <c r="M51" s="614"/>
      <c r="N51" s="614"/>
      <c r="O51" s="614"/>
      <c r="P51" s="614"/>
      <c r="Q51" s="614"/>
      <c r="R51" s="614"/>
      <c r="S51" s="614"/>
      <c r="T51" s="614"/>
      <c r="U51" s="614"/>
      <c r="V51" s="614"/>
      <c r="W51" s="614"/>
      <c r="X51" s="614"/>
      <c r="Y51" s="614"/>
      <c r="Z51" s="614"/>
      <c r="AA51" s="614"/>
      <c r="AB51" s="614">
        <v>2</v>
      </c>
      <c r="AC51" s="614">
        <v>1</v>
      </c>
      <c r="AD51" s="614"/>
      <c r="AE51" s="614"/>
      <c r="AF51" s="614"/>
      <c r="AG51" s="614"/>
      <c r="AH51" s="614"/>
      <c r="AI51" s="614"/>
      <c r="AJ51" s="614"/>
      <c r="AK51" s="614"/>
      <c r="AL51" s="614"/>
      <c r="AM51" s="614"/>
      <c r="AN51" s="614"/>
      <c r="AO51" s="614"/>
      <c r="AP51" s="614"/>
      <c r="AQ51" s="614"/>
      <c r="AR51" s="614"/>
      <c r="AS51" s="614"/>
      <c r="AT51" s="614"/>
      <c r="AU51" s="614"/>
      <c r="AV51" s="614"/>
      <c r="AW51" s="614"/>
      <c r="AX51" s="614"/>
      <c r="AY51" s="614"/>
      <c r="AZ51" s="614"/>
      <c r="BA51" s="614"/>
      <c r="BB51" s="614"/>
      <c r="BC51" s="614"/>
      <c r="BD51" s="614"/>
      <c r="BE51" s="614"/>
      <c r="BF51" s="614"/>
      <c r="BG51" s="614"/>
      <c r="BH51" s="614"/>
      <c r="BI51" s="614"/>
      <c r="BJ51" s="614"/>
      <c r="BK51" s="614"/>
      <c r="BL51" s="614"/>
      <c r="BM51" s="614"/>
      <c r="BN51" s="614"/>
      <c r="BO51" s="614"/>
      <c r="BP51" s="614"/>
      <c r="BQ51" s="614"/>
      <c r="BR51" s="614"/>
      <c r="BS51" s="614"/>
      <c r="BT51" s="614"/>
      <c r="BU51" s="614"/>
      <c r="BV51" s="614"/>
      <c r="BW51" s="614"/>
      <c r="BX51" s="614"/>
      <c r="BY51" s="614"/>
      <c r="BZ51" s="614">
        <v>2</v>
      </c>
      <c r="CA51" s="614">
        <v>1</v>
      </c>
    </row>
    <row r="52" spans="1:79">
      <c r="A52" s="42">
        <v>44455</v>
      </c>
      <c r="B52" s="614"/>
      <c r="C52" s="614"/>
      <c r="D52" s="614"/>
      <c r="E52" s="614"/>
      <c r="F52" s="614"/>
      <c r="G52" s="614"/>
      <c r="H52" s="614"/>
      <c r="I52" s="614"/>
      <c r="J52" s="614"/>
      <c r="K52" s="614"/>
      <c r="L52" s="614"/>
      <c r="M52" s="614"/>
      <c r="N52" s="614"/>
      <c r="O52" s="614"/>
      <c r="P52" s="614"/>
      <c r="Q52" s="614"/>
      <c r="R52" s="614"/>
      <c r="S52" s="614"/>
      <c r="T52" s="614"/>
      <c r="U52" s="614"/>
      <c r="V52" s="614"/>
      <c r="W52" s="614"/>
      <c r="X52" s="614"/>
      <c r="Y52" s="614"/>
      <c r="Z52" s="614"/>
      <c r="AA52" s="614"/>
      <c r="AB52" s="614"/>
      <c r="AC52" s="614"/>
      <c r="AD52" s="614">
        <v>3</v>
      </c>
      <c r="AE52" s="614">
        <v>2</v>
      </c>
      <c r="AF52" s="614">
        <v>1</v>
      </c>
      <c r="AG52" s="614">
        <v>1</v>
      </c>
      <c r="AH52" s="614"/>
      <c r="AI52" s="614"/>
      <c r="AJ52" s="614"/>
      <c r="AK52" s="614"/>
      <c r="AL52" s="614"/>
      <c r="AM52" s="614"/>
      <c r="AN52" s="614"/>
      <c r="AO52" s="614"/>
      <c r="AP52" s="614"/>
      <c r="AQ52" s="614"/>
      <c r="AR52" s="614"/>
      <c r="AS52" s="614"/>
      <c r="AT52" s="614"/>
      <c r="AU52" s="614"/>
      <c r="AV52" s="614"/>
      <c r="AW52" s="614"/>
      <c r="AX52" s="614"/>
      <c r="AY52" s="614"/>
      <c r="AZ52" s="614"/>
      <c r="BA52" s="614"/>
      <c r="BB52" s="614"/>
      <c r="BC52" s="614"/>
      <c r="BD52" s="614"/>
      <c r="BE52" s="614"/>
      <c r="BF52" s="614"/>
      <c r="BG52" s="614"/>
      <c r="BH52" s="614"/>
      <c r="BI52" s="614"/>
      <c r="BJ52" s="614"/>
      <c r="BK52" s="614"/>
      <c r="BL52" s="614"/>
      <c r="BM52" s="614"/>
      <c r="BN52" s="614"/>
      <c r="BO52" s="614"/>
      <c r="BP52" s="614"/>
      <c r="BQ52" s="614"/>
      <c r="BR52" s="614"/>
      <c r="BS52" s="614"/>
      <c r="BT52" s="614"/>
      <c r="BU52" s="614"/>
      <c r="BV52" s="614"/>
      <c r="BW52" s="614"/>
      <c r="BX52" s="614"/>
      <c r="BY52" s="614"/>
      <c r="BZ52" s="614">
        <v>4</v>
      </c>
      <c r="CA52" s="614">
        <v>3</v>
      </c>
    </row>
    <row r="53" spans="1:79">
      <c r="A53" s="42">
        <v>44462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614"/>
      <c r="R53" s="614"/>
      <c r="S53" s="614"/>
      <c r="T53" s="614"/>
      <c r="U53" s="614"/>
      <c r="V53" s="614"/>
      <c r="W53" s="614"/>
      <c r="X53" s="614"/>
      <c r="Y53" s="614"/>
      <c r="Z53" s="614"/>
      <c r="AA53" s="614"/>
      <c r="AB53" s="614"/>
      <c r="AC53" s="614"/>
      <c r="AD53" s="614"/>
      <c r="AE53" s="614"/>
      <c r="AF53" s="614"/>
      <c r="AG53" s="614"/>
      <c r="AH53" s="614">
        <v>1</v>
      </c>
      <c r="AI53" s="614">
        <v>1</v>
      </c>
      <c r="AJ53" s="614"/>
      <c r="AK53" s="614"/>
      <c r="AL53" s="614"/>
      <c r="AM53" s="614"/>
      <c r="AN53" s="614"/>
      <c r="AO53" s="614"/>
      <c r="AP53" s="614"/>
      <c r="AQ53" s="614"/>
      <c r="AR53" s="614"/>
      <c r="AS53" s="614"/>
      <c r="AT53" s="614"/>
      <c r="AU53" s="614"/>
      <c r="AV53" s="614"/>
      <c r="AW53" s="614"/>
      <c r="AX53" s="614"/>
      <c r="AY53" s="614"/>
      <c r="AZ53" s="614"/>
      <c r="BA53" s="614"/>
      <c r="BB53" s="614"/>
      <c r="BC53" s="614"/>
      <c r="BD53" s="614"/>
      <c r="BE53" s="614"/>
      <c r="BF53" s="614"/>
      <c r="BG53" s="614"/>
      <c r="BH53" s="614"/>
      <c r="BI53" s="614"/>
      <c r="BJ53" s="614"/>
      <c r="BK53" s="614"/>
      <c r="BL53" s="614"/>
      <c r="BM53" s="614"/>
      <c r="BN53" s="614"/>
      <c r="BO53" s="614"/>
      <c r="BP53" s="614"/>
      <c r="BQ53" s="614"/>
      <c r="BR53" s="614"/>
      <c r="BS53" s="614"/>
      <c r="BT53" s="614"/>
      <c r="BU53" s="614"/>
      <c r="BV53" s="614"/>
      <c r="BW53" s="614"/>
      <c r="BX53" s="614"/>
      <c r="BY53" s="614"/>
      <c r="BZ53" s="614">
        <v>1</v>
      </c>
      <c r="CA53" s="614">
        <v>1</v>
      </c>
    </row>
    <row r="54" spans="1:79">
      <c r="A54" s="42">
        <v>44463</v>
      </c>
      <c r="B54" s="614"/>
      <c r="C54" s="614"/>
      <c r="D54" s="614"/>
      <c r="E54" s="614"/>
      <c r="F54" s="614"/>
      <c r="G54" s="614"/>
      <c r="H54" s="614"/>
      <c r="I54" s="614"/>
      <c r="J54" s="614"/>
      <c r="K54" s="614"/>
      <c r="L54" s="614"/>
      <c r="M54" s="614"/>
      <c r="N54" s="614"/>
      <c r="O54" s="614"/>
      <c r="P54" s="614"/>
      <c r="Q54" s="614"/>
      <c r="R54" s="614"/>
      <c r="S54" s="614"/>
      <c r="T54" s="614"/>
      <c r="U54" s="614"/>
      <c r="V54" s="614"/>
      <c r="W54" s="614"/>
      <c r="X54" s="614"/>
      <c r="Y54" s="614"/>
      <c r="Z54" s="614"/>
      <c r="AA54" s="614"/>
      <c r="AB54" s="614">
        <v>2</v>
      </c>
      <c r="AC54" s="614">
        <v>2</v>
      </c>
      <c r="AD54" s="614"/>
      <c r="AE54" s="614"/>
      <c r="AF54" s="614"/>
      <c r="AG54" s="614"/>
      <c r="AH54" s="614"/>
      <c r="AI54" s="614"/>
      <c r="AJ54" s="614"/>
      <c r="AK54" s="614"/>
      <c r="AL54" s="614"/>
      <c r="AM54" s="614"/>
      <c r="AN54" s="614"/>
      <c r="AO54" s="614"/>
      <c r="AP54" s="614"/>
      <c r="AQ54" s="614"/>
      <c r="AR54" s="614"/>
      <c r="AS54" s="614"/>
      <c r="AT54" s="614"/>
      <c r="AU54" s="614"/>
      <c r="AV54" s="614"/>
      <c r="AW54" s="614"/>
      <c r="AX54" s="614"/>
      <c r="AY54" s="614"/>
      <c r="AZ54" s="614"/>
      <c r="BA54" s="614"/>
      <c r="BB54" s="614"/>
      <c r="BC54" s="614"/>
      <c r="BD54" s="614"/>
      <c r="BE54" s="614"/>
      <c r="BF54" s="614"/>
      <c r="BG54" s="614"/>
      <c r="BH54" s="614"/>
      <c r="BI54" s="614"/>
      <c r="BJ54" s="614"/>
      <c r="BK54" s="614"/>
      <c r="BL54" s="614"/>
      <c r="BM54" s="614"/>
      <c r="BN54" s="614"/>
      <c r="BO54" s="614"/>
      <c r="BP54" s="614"/>
      <c r="BQ54" s="614"/>
      <c r="BR54" s="614"/>
      <c r="BS54" s="614"/>
      <c r="BT54" s="614"/>
      <c r="BU54" s="614"/>
      <c r="BV54" s="614"/>
      <c r="BW54" s="614"/>
      <c r="BX54" s="614"/>
      <c r="BY54" s="614"/>
      <c r="BZ54" s="614">
        <v>2</v>
      </c>
      <c r="CA54" s="614">
        <v>2</v>
      </c>
    </row>
    <row r="55" spans="1:79">
      <c r="A55" s="42">
        <v>44467</v>
      </c>
      <c r="B55" s="614"/>
      <c r="C55" s="614"/>
      <c r="D55" s="614"/>
      <c r="E55" s="614"/>
      <c r="F55" s="614"/>
      <c r="G55" s="614"/>
      <c r="H55" s="614"/>
      <c r="I55" s="614"/>
      <c r="J55" s="614"/>
      <c r="K55" s="614"/>
      <c r="L55" s="614"/>
      <c r="M55" s="614"/>
      <c r="N55" s="614"/>
      <c r="O55" s="614"/>
      <c r="P55" s="614"/>
      <c r="Q55" s="614"/>
      <c r="R55" s="614"/>
      <c r="S55" s="614"/>
      <c r="T55" s="614"/>
      <c r="U55" s="614"/>
      <c r="V55" s="614"/>
      <c r="W55" s="614"/>
      <c r="X55" s="614"/>
      <c r="Y55" s="614"/>
      <c r="Z55" s="614"/>
      <c r="AA55" s="614"/>
      <c r="AB55" s="614"/>
      <c r="AC55" s="614"/>
      <c r="AD55" s="614"/>
      <c r="AE55" s="614"/>
      <c r="AF55" s="614"/>
      <c r="AG55" s="614"/>
      <c r="AH55" s="614"/>
      <c r="AI55" s="614"/>
      <c r="AJ55" s="614">
        <v>1</v>
      </c>
      <c r="AK55" s="614">
        <v>1</v>
      </c>
      <c r="AL55" s="614"/>
      <c r="AM55" s="614"/>
      <c r="AN55" s="614"/>
      <c r="AO55" s="614"/>
      <c r="AP55" s="614"/>
      <c r="AQ55" s="614"/>
      <c r="AR55" s="614"/>
      <c r="AS55" s="614"/>
      <c r="AT55" s="614"/>
      <c r="AU55" s="614"/>
      <c r="AV55" s="614"/>
      <c r="AW55" s="614"/>
      <c r="AX55" s="614"/>
      <c r="AY55" s="614"/>
      <c r="AZ55" s="614"/>
      <c r="BA55" s="614"/>
      <c r="BB55" s="614"/>
      <c r="BC55" s="614"/>
      <c r="BD55" s="614"/>
      <c r="BE55" s="614"/>
      <c r="BF55" s="614"/>
      <c r="BG55" s="614"/>
      <c r="BH55" s="614"/>
      <c r="BI55" s="614"/>
      <c r="BJ55" s="614"/>
      <c r="BK55" s="614"/>
      <c r="BL55" s="614"/>
      <c r="BM55" s="614"/>
      <c r="BN55" s="614"/>
      <c r="BO55" s="614"/>
      <c r="BP55" s="614"/>
      <c r="BQ55" s="614"/>
      <c r="BR55" s="614"/>
      <c r="BS55" s="614"/>
      <c r="BT55" s="614"/>
      <c r="BU55" s="614"/>
      <c r="BV55" s="614"/>
      <c r="BW55" s="614"/>
      <c r="BX55" s="614"/>
      <c r="BY55" s="614"/>
      <c r="BZ55" s="614">
        <v>1</v>
      </c>
      <c r="CA55" s="614">
        <v>1</v>
      </c>
    </row>
    <row r="56" spans="1:79">
      <c r="A56" s="42">
        <v>44468</v>
      </c>
      <c r="B56" s="614"/>
      <c r="C56" s="614"/>
      <c r="D56" s="614"/>
      <c r="E56" s="614"/>
      <c r="F56" s="614"/>
      <c r="G56" s="614"/>
      <c r="H56" s="614"/>
      <c r="I56" s="614"/>
      <c r="J56" s="614"/>
      <c r="K56" s="614"/>
      <c r="L56" s="614"/>
      <c r="M56" s="614"/>
      <c r="N56" s="614"/>
      <c r="O56" s="614"/>
      <c r="P56" s="614"/>
      <c r="Q56" s="614"/>
      <c r="R56" s="614"/>
      <c r="S56" s="614"/>
      <c r="T56" s="614"/>
      <c r="U56" s="614"/>
      <c r="V56" s="614"/>
      <c r="W56" s="614"/>
      <c r="X56" s="614"/>
      <c r="Y56" s="614"/>
      <c r="Z56" s="614"/>
      <c r="AA56" s="614"/>
      <c r="AB56" s="614"/>
      <c r="AC56" s="614"/>
      <c r="AD56" s="614"/>
      <c r="AE56" s="614"/>
      <c r="AF56" s="614"/>
      <c r="AG56" s="614"/>
      <c r="AH56" s="614"/>
      <c r="AI56" s="614"/>
      <c r="AJ56" s="614"/>
      <c r="AK56" s="614"/>
      <c r="AL56" s="614">
        <v>1</v>
      </c>
      <c r="AM56" s="614"/>
      <c r="AN56" s="614"/>
      <c r="AO56" s="614"/>
      <c r="AP56" s="614"/>
      <c r="AQ56" s="614"/>
      <c r="AR56" s="614"/>
      <c r="AS56" s="614"/>
      <c r="AT56" s="614"/>
      <c r="AU56" s="614"/>
      <c r="AV56" s="614"/>
      <c r="AW56" s="614"/>
      <c r="AX56" s="614"/>
      <c r="AY56" s="614"/>
      <c r="AZ56" s="614"/>
      <c r="BA56" s="614"/>
      <c r="BB56" s="614"/>
      <c r="BC56" s="614"/>
      <c r="BD56" s="614"/>
      <c r="BE56" s="614"/>
      <c r="BF56" s="614"/>
      <c r="BG56" s="614"/>
      <c r="BH56" s="614"/>
      <c r="BI56" s="614"/>
      <c r="BJ56" s="614"/>
      <c r="BK56" s="614"/>
      <c r="BL56" s="614"/>
      <c r="BM56" s="614"/>
      <c r="BN56" s="614"/>
      <c r="BO56" s="614"/>
      <c r="BP56" s="614"/>
      <c r="BQ56" s="614"/>
      <c r="BR56" s="614"/>
      <c r="BS56" s="614"/>
      <c r="BT56" s="614"/>
      <c r="BU56" s="614"/>
      <c r="BV56" s="614"/>
      <c r="BW56" s="614"/>
      <c r="BX56" s="614"/>
      <c r="BY56" s="614"/>
      <c r="BZ56" s="614">
        <v>1</v>
      </c>
      <c r="CA56" s="614"/>
    </row>
    <row r="57" spans="1:79">
      <c r="A57" s="42">
        <v>44481</v>
      </c>
      <c r="B57" s="614"/>
      <c r="C57" s="614"/>
      <c r="D57" s="614"/>
      <c r="E57" s="614"/>
      <c r="F57" s="614"/>
      <c r="G57" s="614"/>
      <c r="H57" s="614"/>
      <c r="I57" s="614"/>
      <c r="J57" s="614"/>
      <c r="K57" s="614"/>
      <c r="L57" s="614"/>
      <c r="M57" s="614"/>
      <c r="N57" s="614"/>
      <c r="O57" s="614"/>
      <c r="P57" s="614"/>
      <c r="Q57" s="614"/>
      <c r="R57" s="614"/>
      <c r="S57" s="614"/>
      <c r="T57" s="614"/>
      <c r="U57" s="614"/>
      <c r="V57" s="614"/>
      <c r="W57" s="614"/>
      <c r="X57" s="614"/>
      <c r="Y57" s="614"/>
      <c r="Z57" s="614"/>
      <c r="AA57" s="614"/>
      <c r="AB57" s="614"/>
      <c r="AC57" s="614"/>
      <c r="AD57" s="614"/>
      <c r="AE57" s="614"/>
      <c r="AF57" s="614"/>
      <c r="AG57" s="614"/>
      <c r="AH57" s="614"/>
      <c r="AI57" s="614"/>
      <c r="AJ57" s="614"/>
      <c r="AK57" s="614"/>
      <c r="AL57" s="614"/>
      <c r="AM57" s="614"/>
      <c r="AN57" s="614">
        <v>1</v>
      </c>
      <c r="AO57" s="614">
        <v>1</v>
      </c>
      <c r="AP57" s="614"/>
      <c r="AQ57" s="614"/>
      <c r="AR57" s="614"/>
      <c r="AS57" s="614"/>
      <c r="AT57" s="614"/>
      <c r="AU57" s="614"/>
      <c r="AV57" s="614"/>
      <c r="AW57" s="614"/>
      <c r="AX57" s="614"/>
      <c r="AY57" s="614"/>
      <c r="AZ57" s="614"/>
      <c r="BA57" s="614"/>
      <c r="BB57" s="614"/>
      <c r="BC57" s="614"/>
      <c r="BD57" s="614"/>
      <c r="BE57" s="614"/>
      <c r="BF57" s="614"/>
      <c r="BG57" s="614"/>
      <c r="BH57" s="614"/>
      <c r="BI57" s="614"/>
      <c r="BJ57" s="614"/>
      <c r="BK57" s="614"/>
      <c r="BL57" s="614"/>
      <c r="BM57" s="614"/>
      <c r="BN57" s="614"/>
      <c r="BO57" s="614"/>
      <c r="BP57" s="614"/>
      <c r="BQ57" s="614"/>
      <c r="BR57" s="614"/>
      <c r="BS57" s="614"/>
      <c r="BT57" s="614"/>
      <c r="BU57" s="614"/>
      <c r="BV57" s="614"/>
      <c r="BW57" s="614"/>
      <c r="BX57" s="614"/>
      <c r="BY57" s="614"/>
      <c r="BZ57" s="614">
        <v>1</v>
      </c>
      <c r="CA57" s="614">
        <v>1</v>
      </c>
    </row>
    <row r="58" spans="1:79">
      <c r="A58" s="42">
        <v>44484</v>
      </c>
      <c r="B58" s="614"/>
      <c r="C58" s="614"/>
      <c r="D58" s="614"/>
      <c r="E58" s="614"/>
      <c r="F58" s="614"/>
      <c r="G58" s="614"/>
      <c r="H58" s="614"/>
      <c r="I58" s="614"/>
      <c r="J58" s="614"/>
      <c r="K58" s="614"/>
      <c r="L58" s="614"/>
      <c r="M58" s="614"/>
      <c r="N58" s="614"/>
      <c r="O58" s="614"/>
      <c r="P58" s="614"/>
      <c r="Q58" s="614"/>
      <c r="R58" s="614"/>
      <c r="S58" s="614"/>
      <c r="T58" s="614"/>
      <c r="U58" s="614"/>
      <c r="V58" s="614"/>
      <c r="W58" s="614"/>
      <c r="X58" s="614"/>
      <c r="Y58" s="614"/>
      <c r="Z58" s="614"/>
      <c r="AA58" s="614"/>
      <c r="AB58" s="614"/>
      <c r="AC58" s="614"/>
      <c r="AD58" s="614"/>
      <c r="AE58" s="614"/>
      <c r="AF58" s="614"/>
      <c r="AG58" s="614"/>
      <c r="AH58" s="614"/>
      <c r="AI58" s="614"/>
      <c r="AJ58" s="614"/>
      <c r="AK58" s="614"/>
      <c r="AL58" s="614"/>
      <c r="AM58" s="614"/>
      <c r="AN58" s="614"/>
      <c r="AO58" s="614"/>
      <c r="AP58" s="614">
        <v>1</v>
      </c>
      <c r="AQ58" s="614">
        <v>1</v>
      </c>
      <c r="AR58" s="614"/>
      <c r="AS58" s="614"/>
      <c r="AT58" s="614"/>
      <c r="AU58" s="614"/>
      <c r="AV58" s="614"/>
      <c r="AW58" s="614"/>
      <c r="AX58" s="614"/>
      <c r="AY58" s="614"/>
      <c r="AZ58" s="614"/>
      <c r="BA58" s="614"/>
      <c r="BB58" s="614"/>
      <c r="BC58" s="614"/>
      <c r="BD58" s="614"/>
      <c r="BE58" s="614"/>
      <c r="BF58" s="614"/>
      <c r="BG58" s="614"/>
      <c r="BH58" s="614"/>
      <c r="BI58" s="614"/>
      <c r="BJ58" s="614"/>
      <c r="BK58" s="614"/>
      <c r="BL58" s="614"/>
      <c r="BM58" s="614"/>
      <c r="BN58" s="614"/>
      <c r="BO58" s="614"/>
      <c r="BP58" s="614"/>
      <c r="BQ58" s="614"/>
      <c r="BR58" s="614"/>
      <c r="BS58" s="614"/>
      <c r="BT58" s="614"/>
      <c r="BU58" s="614"/>
      <c r="BV58" s="614"/>
      <c r="BW58" s="614"/>
      <c r="BX58" s="614"/>
      <c r="BY58" s="614"/>
      <c r="BZ58" s="614">
        <v>1</v>
      </c>
      <c r="CA58" s="614">
        <v>1</v>
      </c>
    </row>
    <row r="59" spans="1:79">
      <c r="A59" s="42">
        <v>44487</v>
      </c>
      <c r="B59" s="614"/>
      <c r="C59" s="614"/>
      <c r="D59" s="614"/>
      <c r="E59" s="614"/>
      <c r="F59" s="614"/>
      <c r="G59" s="614"/>
      <c r="H59" s="614"/>
      <c r="I59" s="614"/>
      <c r="J59" s="614"/>
      <c r="K59" s="614"/>
      <c r="L59" s="614"/>
      <c r="M59" s="614"/>
      <c r="N59" s="614"/>
      <c r="O59" s="614"/>
      <c r="P59" s="614"/>
      <c r="Q59" s="614"/>
      <c r="R59" s="614"/>
      <c r="S59" s="614"/>
      <c r="T59" s="614"/>
      <c r="U59" s="614"/>
      <c r="V59" s="614"/>
      <c r="W59" s="614"/>
      <c r="X59" s="614"/>
      <c r="Y59" s="614"/>
      <c r="Z59" s="614"/>
      <c r="AA59" s="614"/>
      <c r="AB59" s="614"/>
      <c r="AC59" s="614"/>
      <c r="AD59" s="614"/>
      <c r="AE59" s="614"/>
      <c r="AF59" s="614"/>
      <c r="AG59" s="614"/>
      <c r="AH59" s="614"/>
      <c r="AI59" s="614"/>
      <c r="AJ59" s="614"/>
      <c r="AK59" s="614"/>
      <c r="AL59" s="614"/>
      <c r="AM59" s="614"/>
      <c r="AN59" s="614">
        <v>1</v>
      </c>
      <c r="AO59" s="614">
        <v>1</v>
      </c>
      <c r="AP59" s="614"/>
      <c r="AQ59" s="614"/>
      <c r="AR59" s="614"/>
      <c r="AS59" s="614"/>
      <c r="AT59" s="614"/>
      <c r="AU59" s="614"/>
      <c r="AV59" s="614"/>
      <c r="AW59" s="614"/>
      <c r="AX59" s="614"/>
      <c r="AY59" s="614"/>
      <c r="AZ59" s="614"/>
      <c r="BA59" s="614"/>
      <c r="BB59" s="614"/>
      <c r="BC59" s="614"/>
      <c r="BD59" s="614"/>
      <c r="BE59" s="614"/>
      <c r="BF59" s="614"/>
      <c r="BG59" s="614"/>
      <c r="BH59" s="614"/>
      <c r="BI59" s="614"/>
      <c r="BJ59" s="614"/>
      <c r="BK59" s="614"/>
      <c r="BL59" s="614"/>
      <c r="BM59" s="614"/>
      <c r="BN59" s="614"/>
      <c r="BO59" s="614"/>
      <c r="BP59" s="614"/>
      <c r="BQ59" s="614"/>
      <c r="BR59" s="614"/>
      <c r="BS59" s="614"/>
      <c r="BT59" s="614"/>
      <c r="BU59" s="614"/>
      <c r="BV59" s="614"/>
      <c r="BW59" s="614"/>
      <c r="BX59" s="614"/>
      <c r="BY59" s="614"/>
      <c r="BZ59" s="614">
        <v>1</v>
      </c>
      <c r="CA59" s="614">
        <v>1</v>
      </c>
    </row>
    <row r="60" spans="1:79">
      <c r="A60" s="42">
        <v>44488</v>
      </c>
      <c r="B60" s="614"/>
      <c r="C60" s="614"/>
      <c r="D60" s="614"/>
      <c r="E60" s="614"/>
      <c r="F60" s="614"/>
      <c r="G60" s="614"/>
      <c r="H60" s="614"/>
      <c r="I60" s="614"/>
      <c r="J60" s="614"/>
      <c r="K60" s="614"/>
      <c r="L60" s="614"/>
      <c r="M60" s="614"/>
      <c r="N60" s="614"/>
      <c r="O60" s="614"/>
      <c r="P60" s="614"/>
      <c r="Q60" s="614"/>
      <c r="R60" s="614"/>
      <c r="S60" s="614"/>
      <c r="T60" s="614"/>
      <c r="U60" s="614"/>
      <c r="V60" s="614"/>
      <c r="W60" s="614"/>
      <c r="X60" s="614"/>
      <c r="Y60" s="614"/>
      <c r="Z60" s="614"/>
      <c r="AA60" s="614"/>
      <c r="AB60" s="614"/>
      <c r="AC60" s="614"/>
      <c r="AD60" s="614"/>
      <c r="AE60" s="614"/>
      <c r="AF60" s="614"/>
      <c r="AG60" s="614"/>
      <c r="AH60" s="614"/>
      <c r="AI60" s="614"/>
      <c r="AJ60" s="614"/>
      <c r="AK60" s="614"/>
      <c r="AL60" s="614"/>
      <c r="AM60" s="614"/>
      <c r="AN60" s="614"/>
      <c r="AO60" s="614"/>
      <c r="AP60" s="614"/>
      <c r="AQ60" s="614"/>
      <c r="AR60" s="614">
        <v>4</v>
      </c>
      <c r="AS60" s="614">
        <v>4</v>
      </c>
      <c r="AT60" s="614">
        <v>1</v>
      </c>
      <c r="AU60" s="614">
        <v>1</v>
      </c>
      <c r="AV60" s="614">
        <v>1</v>
      </c>
      <c r="AW60" s="614">
        <v>1</v>
      </c>
      <c r="AX60" s="614"/>
      <c r="AY60" s="614"/>
      <c r="AZ60" s="614"/>
      <c r="BA60" s="614"/>
      <c r="BB60" s="614"/>
      <c r="BC60" s="614"/>
      <c r="BD60" s="614"/>
      <c r="BE60" s="614"/>
      <c r="BF60" s="614"/>
      <c r="BG60" s="614"/>
      <c r="BH60" s="614"/>
      <c r="BI60" s="614"/>
      <c r="BJ60" s="614"/>
      <c r="BK60" s="614"/>
      <c r="BL60" s="614"/>
      <c r="BM60" s="614"/>
      <c r="BN60" s="614"/>
      <c r="BO60" s="614"/>
      <c r="BP60" s="614"/>
      <c r="BQ60" s="614"/>
      <c r="BR60" s="614"/>
      <c r="BS60" s="614"/>
      <c r="BT60" s="614"/>
      <c r="BU60" s="614"/>
      <c r="BV60" s="614"/>
      <c r="BW60" s="614"/>
      <c r="BX60" s="614"/>
      <c r="BY60" s="614"/>
      <c r="BZ60" s="614">
        <v>6</v>
      </c>
      <c r="CA60" s="614">
        <v>6</v>
      </c>
    </row>
    <row r="61" spans="1:79">
      <c r="A61" s="42">
        <v>44490</v>
      </c>
      <c r="B61" s="614"/>
      <c r="C61" s="614"/>
      <c r="D61" s="614"/>
      <c r="E61" s="614"/>
      <c r="F61" s="614"/>
      <c r="G61" s="614"/>
      <c r="H61" s="614"/>
      <c r="I61" s="614"/>
      <c r="J61" s="614"/>
      <c r="K61" s="614"/>
      <c r="L61" s="614"/>
      <c r="M61" s="614"/>
      <c r="N61" s="614"/>
      <c r="O61" s="614"/>
      <c r="P61" s="614"/>
      <c r="Q61" s="614"/>
      <c r="R61" s="614"/>
      <c r="S61" s="614"/>
      <c r="T61" s="614"/>
      <c r="U61" s="614"/>
      <c r="V61" s="614"/>
      <c r="W61" s="614"/>
      <c r="X61" s="614"/>
      <c r="Y61" s="614"/>
      <c r="Z61" s="614"/>
      <c r="AA61" s="614"/>
      <c r="AB61" s="614"/>
      <c r="AC61" s="614"/>
      <c r="AD61" s="614"/>
      <c r="AE61" s="614"/>
      <c r="AF61" s="614"/>
      <c r="AG61" s="614"/>
      <c r="AH61" s="614"/>
      <c r="AI61" s="614"/>
      <c r="AJ61" s="614"/>
      <c r="AK61" s="614"/>
      <c r="AL61" s="614"/>
      <c r="AM61" s="614"/>
      <c r="AN61" s="614"/>
      <c r="AO61" s="614"/>
      <c r="AP61" s="614">
        <v>1</v>
      </c>
      <c r="AQ61" s="614">
        <v>1</v>
      </c>
      <c r="AR61" s="614"/>
      <c r="AS61" s="614"/>
      <c r="AT61" s="614"/>
      <c r="AU61" s="614"/>
      <c r="AV61" s="614"/>
      <c r="AW61" s="614"/>
      <c r="AX61" s="614"/>
      <c r="AY61" s="614"/>
      <c r="AZ61" s="614"/>
      <c r="BA61" s="614"/>
      <c r="BB61" s="614"/>
      <c r="BC61" s="614"/>
      <c r="BD61" s="614"/>
      <c r="BE61" s="614"/>
      <c r="BF61" s="614"/>
      <c r="BG61" s="614"/>
      <c r="BH61" s="614"/>
      <c r="BI61" s="614"/>
      <c r="BJ61" s="614"/>
      <c r="BK61" s="614"/>
      <c r="BL61" s="614"/>
      <c r="BM61" s="614"/>
      <c r="BN61" s="614"/>
      <c r="BO61" s="614"/>
      <c r="BP61" s="614"/>
      <c r="BQ61" s="614"/>
      <c r="BR61" s="614"/>
      <c r="BS61" s="614"/>
      <c r="BT61" s="614"/>
      <c r="BU61" s="614"/>
      <c r="BV61" s="614"/>
      <c r="BW61" s="614"/>
      <c r="BX61" s="614"/>
      <c r="BY61" s="614"/>
      <c r="BZ61" s="614">
        <v>1</v>
      </c>
      <c r="CA61" s="614">
        <v>1</v>
      </c>
    </row>
    <row r="62" spans="1:79">
      <c r="A62" s="42">
        <v>44496</v>
      </c>
      <c r="B62" s="614"/>
      <c r="C62" s="614"/>
      <c r="D62" s="614"/>
      <c r="E62" s="614"/>
      <c r="F62" s="614"/>
      <c r="G62" s="614"/>
      <c r="H62" s="614"/>
      <c r="I62" s="614"/>
      <c r="J62" s="614"/>
      <c r="K62" s="614"/>
      <c r="L62" s="614"/>
      <c r="M62" s="614"/>
      <c r="N62" s="614"/>
      <c r="O62" s="614"/>
      <c r="P62" s="614"/>
      <c r="Q62" s="614"/>
      <c r="R62" s="614"/>
      <c r="S62" s="614"/>
      <c r="T62" s="614"/>
      <c r="U62" s="614"/>
      <c r="V62" s="614"/>
      <c r="W62" s="614"/>
      <c r="X62" s="614"/>
      <c r="Y62" s="614"/>
      <c r="Z62" s="614"/>
      <c r="AA62" s="614"/>
      <c r="AB62" s="614"/>
      <c r="AC62" s="614"/>
      <c r="AD62" s="614"/>
      <c r="AE62" s="614"/>
      <c r="AF62" s="614"/>
      <c r="AG62" s="614"/>
      <c r="AH62" s="614"/>
      <c r="AI62" s="614"/>
      <c r="AJ62" s="614"/>
      <c r="AK62" s="614"/>
      <c r="AL62" s="614"/>
      <c r="AM62" s="614"/>
      <c r="AN62" s="614"/>
      <c r="AO62" s="614"/>
      <c r="AP62" s="614"/>
      <c r="AQ62" s="614"/>
      <c r="AR62" s="614"/>
      <c r="AS62" s="614"/>
      <c r="AT62" s="614"/>
      <c r="AU62" s="614"/>
      <c r="AV62" s="614"/>
      <c r="AW62" s="614"/>
      <c r="AX62" s="614">
        <v>1</v>
      </c>
      <c r="AY62" s="614">
        <v>1</v>
      </c>
      <c r="AZ62" s="614"/>
      <c r="BA62" s="614"/>
      <c r="BB62" s="614"/>
      <c r="BC62" s="614"/>
      <c r="BD62" s="614"/>
      <c r="BE62" s="614"/>
      <c r="BF62" s="614"/>
      <c r="BG62" s="614"/>
      <c r="BH62" s="614"/>
      <c r="BI62" s="614"/>
      <c r="BJ62" s="614"/>
      <c r="BK62" s="614"/>
      <c r="BL62" s="614">
        <v>1</v>
      </c>
      <c r="BM62" s="614">
        <v>1</v>
      </c>
      <c r="BN62" s="614"/>
      <c r="BO62" s="614"/>
      <c r="BP62" s="614"/>
      <c r="BQ62" s="614"/>
      <c r="BR62" s="614"/>
      <c r="BS62" s="614"/>
      <c r="BT62" s="614"/>
      <c r="BU62" s="614"/>
      <c r="BV62" s="614"/>
      <c r="BW62" s="614"/>
      <c r="BX62" s="614"/>
      <c r="BY62" s="614"/>
      <c r="BZ62" s="614">
        <v>2</v>
      </c>
      <c r="CA62" s="614">
        <v>2</v>
      </c>
    </row>
    <row r="63" spans="1:79">
      <c r="A63" s="42">
        <v>44491</v>
      </c>
      <c r="B63" s="614"/>
      <c r="C63" s="614"/>
      <c r="D63" s="614"/>
      <c r="E63" s="614"/>
      <c r="F63" s="614"/>
      <c r="G63" s="614"/>
      <c r="H63" s="614"/>
      <c r="I63" s="614"/>
      <c r="J63" s="614"/>
      <c r="K63" s="614"/>
      <c r="L63" s="614"/>
      <c r="M63" s="614"/>
      <c r="N63" s="614"/>
      <c r="O63" s="614"/>
      <c r="P63" s="614"/>
      <c r="Q63" s="614"/>
      <c r="R63" s="614"/>
      <c r="S63" s="614"/>
      <c r="T63" s="614"/>
      <c r="U63" s="614"/>
      <c r="V63" s="614"/>
      <c r="W63" s="614"/>
      <c r="X63" s="614"/>
      <c r="Y63" s="614"/>
      <c r="Z63" s="614"/>
      <c r="AA63" s="614"/>
      <c r="AB63" s="614"/>
      <c r="AC63" s="614"/>
      <c r="AD63" s="614"/>
      <c r="AE63" s="614"/>
      <c r="AF63" s="614"/>
      <c r="AG63" s="614"/>
      <c r="AH63" s="614"/>
      <c r="AI63" s="614"/>
      <c r="AJ63" s="614"/>
      <c r="AK63" s="614"/>
      <c r="AL63" s="614"/>
      <c r="AM63" s="614"/>
      <c r="AN63" s="614"/>
      <c r="AO63" s="614"/>
      <c r="AP63" s="614"/>
      <c r="AQ63" s="614"/>
      <c r="AR63" s="614"/>
      <c r="AS63" s="614"/>
      <c r="AT63" s="614"/>
      <c r="AU63" s="614"/>
      <c r="AV63" s="614"/>
      <c r="AW63" s="614"/>
      <c r="AX63" s="614"/>
      <c r="AY63" s="614"/>
      <c r="AZ63" s="614">
        <v>1</v>
      </c>
      <c r="BA63" s="614">
        <v>1</v>
      </c>
      <c r="BB63" s="614"/>
      <c r="BC63" s="614"/>
      <c r="BD63" s="614"/>
      <c r="BE63" s="614"/>
      <c r="BF63" s="614"/>
      <c r="BG63" s="614"/>
      <c r="BH63" s="614"/>
      <c r="BI63" s="614"/>
      <c r="BJ63" s="614"/>
      <c r="BK63" s="614"/>
      <c r="BL63" s="614"/>
      <c r="BM63" s="614"/>
      <c r="BN63" s="614">
        <v>1</v>
      </c>
      <c r="BO63" s="614">
        <v>1</v>
      </c>
      <c r="BP63" s="614"/>
      <c r="BQ63" s="614"/>
      <c r="BR63" s="614"/>
      <c r="BS63" s="614"/>
      <c r="BT63" s="614"/>
      <c r="BU63" s="614"/>
      <c r="BV63" s="614"/>
      <c r="BW63" s="614"/>
      <c r="BX63" s="614"/>
      <c r="BY63" s="614"/>
      <c r="BZ63" s="614">
        <v>2</v>
      </c>
      <c r="CA63" s="614">
        <v>2</v>
      </c>
    </row>
    <row r="64" spans="1:79">
      <c r="A64" s="42">
        <v>44494</v>
      </c>
      <c r="B64" s="614"/>
      <c r="C64" s="614"/>
      <c r="D64" s="614"/>
      <c r="E64" s="614"/>
      <c r="F64" s="614"/>
      <c r="G64" s="614"/>
      <c r="H64" s="614"/>
      <c r="I64" s="614"/>
      <c r="J64" s="614"/>
      <c r="K64" s="614"/>
      <c r="L64" s="614"/>
      <c r="M64" s="614"/>
      <c r="N64" s="614"/>
      <c r="O64" s="614"/>
      <c r="P64" s="614"/>
      <c r="Q64" s="614"/>
      <c r="R64" s="614"/>
      <c r="S64" s="614"/>
      <c r="T64" s="614"/>
      <c r="U64" s="614"/>
      <c r="V64" s="614"/>
      <c r="W64" s="614"/>
      <c r="X64" s="614"/>
      <c r="Y64" s="614"/>
      <c r="Z64" s="614"/>
      <c r="AA64" s="614"/>
      <c r="AB64" s="614"/>
      <c r="AC64" s="614"/>
      <c r="AD64" s="614"/>
      <c r="AE64" s="614"/>
      <c r="AF64" s="614"/>
      <c r="AG64" s="614"/>
      <c r="AH64" s="614"/>
      <c r="AI64" s="614"/>
      <c r="AJ64" s="614"/>
      <c r="AK64" s="614"/>
      <c r="AL64" s="614"/>
      <c r="AM64" s="614"/>
      <c r="AN64" s="614"/>
      <c r="AO64" s="614"/>
      <c r="AP64" s="614">
        <v>1</v>
      </c>
      <c r="AQ64" s="614">
        <v>1</v>
      </c>
      <c r="AR64" s="614"/>
      <c r="AS64" s="614"/>
      <c r="AT64" s="614"/>
      <c r="AU64" s="614"/>
      <c r="AV64" s="614"/>
      <c r="AW64" s="614"/>
      <c r="AX64" s="614"/>
      <c r="AY64" s="614"/>
      <c r="AZ64" s="614"/>
      <c r="BA64" s="614"/>
      <c r="BB64" s="614">
        <v>1</v>
      </c>
      <c r="BC64" s="614">
        <v>1</v>
      </c>
      <c r="BD64" s="614">
        <v>1</v>
      </c>
      <c r="BE64" s="614">
        <v>1</v>
      </c>
      <c r="BF64" s="614"/>
      <c r="BG64" s="614"/>
      <c r="BH64" s="614"/>
      <c r="BI64" s="614"/>
      <c r="BJ64" s="614"/>
      <c r="BK64" s="614"/>
      <c r="BL64" s="614"/>
      <c r="BM64" s="614"/>
      <c r="BN64" s="614"/>
      <c r="BO64" s="614"/>
      <c r="BP64" s="614"/>
      <c r="BQ64" s="614"/>
      <c r="BR64" s="614"/>
      <c r="BS64" s="614"/>
      <c r="BT64" s="614"/>
      <c r="BU64" s="614"/>
      <c r="BV64" s="614"/>
      <c r="BW64" s="614"/>
      <c r="BX64" s="614"/>
      <c r="BY64" s="614"/>
      <c r="BZ64" s="614">
        <v>3</v>
      </c>
      <c r="CA64" s="614">
        <v>3</v>
      </c>
    </row>
    <row r="65" spans="1:79">
      <c r="A65" s="42">
        <v>44503</v>
      </c>
      <c r="B65" s="614"/>
      <c r="C65" s="614"/>
      <c r="D65" s="614"/>
      <c r="E65" s="614"/>
      <c r="F65" s="614"/>
      <c r="G65" s="614"/>
      <c r="H65" s="614"/>
      <c r="I65" s="614"/>
      <c r="J65" s="614"/>
      <c r="K65" s="614"/>
      <c r="L65" s="614"/>
      <c r="M65" s="614"/>
      <c r="N65" s="614"/>
      <c r="O65" s="614"/>
      <c r="P65" s="614"/>
      <c r="Q65" s="614"/>
      <c r="R65" s="614"/>
      <c r="S65" s="614">
        <v>1</v>
      </c>
      <c r="T65" s="614"/>
      <c r="U65" s="614"/>
      <c r="V65" s="614"/>
      <c r="W65" s="614"/>
      <c r="X65" s="614"/>
      <c r="Y65" s="614"/>
      <c r="Z65" s="614"/>
      <c r="AA65" s="614"/>
      <c r="AB65" s="614"/>
      <c r="AC65" s="614"/>
      <c r="AD65" s="614"/>
      <c r="AE65" s="614"/>
      <c r="AF65" s="614"/>
      <c r="AG65" s="614"/>
      <c r="AH65" s="614"/>
      <c r="AI65" s="614"/>
      <c r="AJ65" s="614"/>
      <c r="AK65" s="614"/>
      <c r="AL65" s="614"/>
      <c r="AM65" s="614"/>
      <c r="AN65" s="614"/>
      <c r="AO65" s="614"/>
      <c r="AP65" s="614"/>
      <c r="AQ65" s="614"/>
      <c r="AR65" s="614"/>
      <c r="AS65" s="614"/>
      <c r="AT65" s="614"/>
      <c r="AU65" s="614"/>
      <c r="AV65" s="614"/>
      <c r="AW65" s="614"/>
      <c r="AX65" s="614"/>
      <c r="AY65" s="614"/>
      <c r="AZ65" s="614"/>
      <c r="BA65" s="614"/>
      <c r="BB65" s="614"/>
      <c r="BC65" s="614"/>
      <c r="BD65" s="614"/>
      <c r="BE65" s="614"/>
      <c r="BF65" s="614">
        <v>2</v>
      </c>
      <c r="BG65" s="614">
        <v>2</v>
      </c>
      <c r="BH65" s="614"/>
      <c r="BI65" s="614"/>
      <c r="BJ65" s="614"/>
      <c r="BK65" s="614"/>
      <c r="BL65" s="614">
        <v>1</v>
      </c>
      <c r="BM65" s="614">
        <v>1</v>
      </c>
      <c r="BN65" s="614"/>
      <c r="BO65" s="614"/>
      <c r="BP65" s="614"/>
      <c r="BQ65" s="614"/>
      <c r="BR65" s="614"/>
      <c r="BS65" s="614"/>
      <c r="BT65" s="614"/>
      <c r="BU65" s="614"/>
      <c r="BV65" s="614"/>
      <c r="BW65" s="614"/>
      <c r="BX65" s="614"/>
      <c r="BY65" s="614"/>
      <c r="BZ65" s="614">
        <v>3</v>
      </c>
      <c r="CA65" s="614">
        <v>4</v>
      </c>
    </row>
    <row r="66" spans="1:79">
      <c r="A66" s="42">
        <v>44504</v>
      </c>
      <c r="B66" s="614"/>
      <c r="C66" s="614"/>
      <c r="D66" s="614"/>
      <c r="E66" s="614"/>
      <c r="F66" s="614"/>
      <c r="G66" s="614"/>
      <c r="H66" s="614"/>
      <c r="I66" s="614"/>
      <c r="J66" s="614"/>
      <c r="K66" s="614"/>
      <c r="L66" s="614"/>
      <c r="M66" s="614"/>
      <c r="N66" s="614"/>
      <c r="O66" s="614"/>
      <c r="P66" s="614"/>
      <c r="Q66" s="614"/>
      <c r="R66" s="614"/>
      <c r="S66" s="614"/>
      <c r="T66" s="614"/>
      <c r="U66" s="614"/>
      <c r="V66" s="614"/>
      <c r="W66" s="614"/>
      <c r="X66" s="614"/>
      <c r="Y66" s="614"/>
      <c r="Z66" s="614"/>
      <c r="AA66" s="614"/>
      <c r="AB66" s="614"/>
      <c r="AC66" s="614"/>
      <c r="AD66" s="614"/>
      <c r="AE66" s="614"/>
      <c r="AF66" s="614"/>
      <c r="AG66" s="614"/>
      <c r="AH66" s="614"/>
      <c r="AI66" s="614"/>
      <c r="AJ66" s="614"/>
      <c r="AK66" s="614"/>
      <c r="AL66" s="614"/>
      <c r="AM66" s="614"/>
      <c r="AN66" s="614"/>
      <c r="AO66" s="614"/>
      <c r="AP66" s="614"/>
      <c r="AQ66" s="614"/>
      <c r="AR66" s="614"/>
      <c r="AS66" s="614"/>
      <c r="AT66" s="614"/>
      <c r="AU66" s="614"/>
      <c r="AV66" s="614"/>
      <c r="AW66" s="614"/>
      <c r="AX66" s="614"/>
      <c r="AY66" s="614"/>
      <c r="AZ66" s="614"/>
      <c r="BA66" s="614"/>
      <c r="BB66" s="614"/>
      <c r="BC66" s="614"/>
      <c r="BD66" s="614"/>
      <c r="BE66" s="614"/>
      <c r="BF66" s="614"/>
      <c r="BG66" s="614"/>
      <c r="BH66" s="614">
        <v>1</v>
      </c>
      <c r="BI66" s="614">
        <v>1</v>
      </c>
      <c r="BJ66" s="614"/>
      <c r="BK66" s="614"/>
      <c r="BL66" s="614"/>
      <c r="BM66" s="614"/>
      <c r="BN66" s="614"/>
      <c r="BO66" s="614"/>
      <c r="BP66" s="614">
        <v>1</v>
      </c>
      <c r="BQ66" s="614">
        <v>1</v>
      </c>
      <c r="BR66" s="614"/>
      <c r="BS66" s="614"/>
      <c r="BT66" s="614"/>
      <c r="BU66" s="614"/>
      <c r="BV66" s="614"/>
      <c r="BW66" s="614"/>
      <c r="BX66" s="614"/>
      <c r="BY66" s="614"/>
      <c r="BZ66" s="614">
        <v>2</v>
      </c>
      <c r="CA66" s="614">
        <v>2</v>
      </c>
    </row>
    <row r="67" spans="1:79">
      <c r="A67" s="42">
        <v>44517</v>
      </c>
      <c r="B67" s="614"/>
      <c r="C67" s="614"/>
      <c r="D67" s="614"/>
      <c r="E67" s="614"/>
      <c r="F67" s="614"/>
      <c r="G67" s="614"/>
      <c r="H67" s="614"/>
      <c r="I67" s="614"/>
      <c r="J67" s="614"/>
      <c r="K67" s="614"/>
      <c r="L67" s="614"/>
      <c r="M67" s="614"/>
      <c r="N67" s="614"/>
      <c r="O67" s="614"/>
      <c r="P67" s="614"/>
      <c r="Q67" s="614"/>
      <c r="R67" s="614"/>
      <c r="S67" s="614"/>
      <c r="T67" s="614"/>
      <c r="U67" s="614"/>
      <c r="V67" s="614"/>
      <c r="W67" s="614"/>
      <c r="X67" s="614"/>
      <c r="Y67" s="614"/>
      <c r="Z67" s="614"/>
      <c r="AA67" s="614"/>
      <c r="AB67" s="614"/>
      <c r="AC67" s="614"/>
      <c r="AD67" s="614"/>
      <c r="AE67" s="614"/>
      <c r="AF67" s="614"/>
      <c r="AG67" s="614"/>
      <c r="AH67" s="614"/>
      <c r="AI67" s="614"/>
      <c r="AJ67" s="614"/>
      <c r="AK67" s="614"/>
      <c r="AL67" s="614"/>
      <c r="AM67" s="614"/>
      <c r="AN67" s="614"/>
      <c r="AO67" s="614"/>
      <c r="AP67" s="614"/>
      <c r="AQ67" s="614"/>
      <c r="AR67" s="614"/>
      <c r="AS67" s="614"/>
      <c r="AT67" s="614"/>
      <c r="AU67" s="614"/>
      <c r="AV67" s="614"/>
      <c r="AW67" s="614"/>
      <c r="AX67" s="614"/>
      <c r="AY67" s="614"/>
      <c r="AZ67" s="614"/>
      <c r="BA67" s="614"/>
      <c r="BB67" s="614"/>
      <c r="BC67" s="614"/>
      <c r="BD67" s="614"/>
      <c r="BE67" s="614"/>
      <c r="BF67" s="614"/>
      <c r="BG67" s="614"/>
      <c r="BH67" s="614"/>
      <c r="BI67" s="614"/>
      <c r="BJ67" s="614"/>
      <c r="BK67" s="614"/>
      <c r="BL67" s="614">
        <v>2</v>
      </c>
      <c r="BM67" s="614">
        <v>2</v>
      </c>
      <c r="BN67" s="614"/>
      <c r="BO67" s="614"/>
      <c r="BP67" s="614"/>
      <c r="BQ67" s="614"/>
      <c r="BR67" s="614"/>
      <c r="BS67" s="614"/>
      <c r="BT67" s="614"/>
      <c r="BU67" s="614"/>
      <c r="BV67" s="614"/>
      <c r="BW67" s="614"/>
      <c r="BX67" s="614"/>
      <c r="BY67" s="614"/>
      <c r="BZ67" s="614">
        <v>2</v>
      </c>
      <c r="CA67" s="614">
        <v>2</v>
      </c>
    </row>
    <row r="68" spans="1:79">
      <c r="A68" s="42">
        <v>44498</v>
      </c>
      <c r="B68" s="614"/>
      <c r="C68" s="614"/>
      <c r="D68" s="614"/>
      <c r="E68" s="614"/>
      <c r="F68" s="614"/>
      <c r="G68" s="614"/>
      <c r="H68" s="614"/>
      <c r="I68" s="614"/>
      <c r="J68" s="614"/>
      <c r="K68" s="614"/>
      <c r="L68" s="614"/>
      <c r="M68" s="614"/>
      <c r="N68" s="614"/>
      <c r="O68" s="614"/>
      <c r="P68" s="614"/>
      <c r="Q68" s="614"/>
      <c r="R68" s="614"/>
      <c r="S68" s="614"/>
      <c r="T68" s="614"/>
      <c r="U68" s="614"/>
      <c r="V68" s="614"/>
      <c r="W68" s="614"/>
      <c r="X68" s="614"/>
      <c r="Y68" s="614"/>
      <c r="Z68" s="614"/>
      <c r="AA68" s="614"/>
      <c r="AB68" s="614"/>
      <c r="AC68" s="614"/>
      <c r="AD68" s="614"/>
      <c r="AE68" s="614"/>
      <c r="AF68" s="614"/>
      <c r="AG68" s="614"/>
      <c r="AH68" s="614"/>
      <c r="AI68" s="614"/>
      <c r="AJ68" s="614"/>
      <c r="AK68" s="614"/>
      <c r="AL68" s="614"/>
      <c r="AM68" s="614"/>
      <c r="AN68" s="614"/>
      <c r="AO68" s="614"/>
      <c r="AP68" s="614">
        <v>2</v>
      </c>
      <c r="AQ68" s="614">
        <v>2</v>
      </c>
      <c r="AR68" s="614"/>
      <c r="AS68" s="614"/>
      <c r="AT68" s="614"/>
      <c r="AU68" s="614"/>
      <c r="AV68" s="614"/>
      <c r="AW68" s="614"/>
      <c r="AX68" s="614"/>
      <c r="AY68" s="614"/>
      <c r="AZ68" s="614"/>
      <c r="BA68" s="614"/>
      <c r="BB68" s="614"/>
      <c r="BC68" s="614"/>
      <c r="BD68" s="614"/>
      <c r="BE68" s="614"/>
      <c r="BF68" s="614"/>
      <c r="BG68" s="614"/>
      <c r="BH68" s="614"/>
      <c r="BI68" s="614"/>
      <c r="BJ68" s="614"/>
      <c r="BK68" s="614"/>
      <c r="BL68" s="614"/>
      <c r="BM68" s="614"/>
      <c r="BN68" s="614">
        <v>1</v>
      </c>
      <c r="BO68" s="614">
        <v>1</v>
      </c>
      <c r="BP68" s="614"/>
      <c r="BQ68" s="614"/>
      <c r="BR68" s="614"/>
      <c r="BS68" s="614"/>
      <c r="BT68" s="614"/>
      <c r="BU68" s="614"/>
      <c r="BV68" s="614"/>
      <c r="BW68" s="614"/>
      <c r="BX68" s="614"/>
      <c r="BY68" s="614"/>
      <c r="BZ68" s="614">
        <v>3</v>
      </c>
      <c r="CA68" s="614">
        <v>3</v>
      </c>
    </row>
    <row r="69" spans="1:79">
      <c r="A69" s="42">
        <v>44524</v>
      </c>
      <c r="B69" s="614"/>
      <c r="C69" s="614"/>
      <c r="D69" s="614"/>
      <c r="E69" s="614"/>
      <c r="F69" s="614"/>
      <c r="G69" s="614"/>
      <c r="H69" s="614"/>
      <c r="I69" s="614"/>
      <c r="J69" s="614"/>
      <c r="K69" s="614"/>
      <c r="L69" s="614"/>
      <c r="M69" s="614"/>
      <c r="N69" s="614"/>
      <c r="O69" s="614"/>
      <c r="P69" s="614"/>
      <c r="Q69" s="614"/>
      <c r="R69" s="614"/>
      <c r="S69" s="614"/>
      <c r="T69" s="614"/>
      <c r="U69" s="614"/>
      <c r="V69" s="614"/>
      <c r="W69" s="614"/>
      <c r="X69" s="614"/>
      <c r="Y69" s="614"/>
      <c r="Z69" s="614"/>
      <c r="AA69" s="614"/>
      <c r="AB69" s="614"/>
      <c r="AC69" s="614"/>
      <c r="AD69" s="614"/>
      <c r="AE69" s="614"/>
      <c r="AF69" s="614"/>
      <c r="AG69" s="614"/>
      <c r="AH69" s="614"/>
      <c r="AI69" s="614"/>
      <c r="AJ69" s="614"/>
      <c r="AK69" s="614"/>
      <c r="AL69" s="614"/>
      <c r="AM69" s="614"/>
      <c r="AN69" s="614"/>
      <c r="AO69" s="614"/>
      <c r="AP69" s="614"/>
      <c r="AQ69" s="614"/>
      <c r="AR69" s="614"/>
      <c r="AS69" s="614"/>
      <c r="AT69" s="614"/>
      <c r="AU69" s="614"/>
      <c r="AV69" s="614"/>
      <c r="AW69" s="614"/>
      <c r="AX69" s="614"/>
      <c r="AY69" s="614"/>
      <c r="AZ69" s="614"/>
      <c r="BA69" s="614"/>
      <c r="BB69" s="614"/>
      <c r="BC69" s="614"/>
      <c r="BD69" s="614"/>
      <c r="BE69" s="614"/>
      <c r="BF69" s="614"/>
      <c r="BG69" s="614"/>
      <c r="BH69" s="614"/>
      <c r="BI69" s="614"/>
      <c r="BJ69" s="614"/>
      <c r="BK69" s="614"/>
      <c r="BL69" s="614">
        <v>1</v>
      </c>
      <c r="BM69" s="614">
        <v>1</v>
      </c>
      <c r="BN69" s="614"/>
      <c r="BO69" s="614"/>
      <c r="BP69" s="614"/>
      <c r="BQ69" s="614"/>
      <c r="BR69" s="614"/>
      <c r="BS69" s="614"/>
      <c r="BT69" s="614"/>
      <c r="BU69" s="614"/>
      <c r="BV69" s="614"/>
      <c r="BW69" s="614"/>
      <c r="BX69" s="614"/>
      <c r="BY69" s="614"/>
      <c r="BZ69" s="614">
        <v>1</v>
      </c>
      <c r="CA69" s="614">
        <v>1</v>
      </c>
    </row>
    <row r="70" spans="1:79">
      <c r="A70" s="42">
        <v>44525</v>
      </c>
      <c r="B70" s="614"/>
      <c r="C70" s="614"/>
      <c r="D70" s="614"/>
      <c r="E70" s="614"/>
      <c r="F70" s="614"/>
      <c r="G70" s="614"/>
      <c r="H70" s="614"/>
      <c r="I70" s="614"/>
      <c r="J70" s="614"/>
      <c r="K70" s="614"/>
      <c r="L70" s="614"/>
      <c r="M70" s="614"/>
      <c r="N70" s="614"/>
      <c r="O70" s="614"/>
      <c r="P70" s="614"/>
      <c r="Q70" s="614"/>
      <c r="R70" s="614"/>
      <c r="S70" s="614"/>
      <c r="T70" s="614"/>
      <c r="U70" s="614"/>
      <c r="V70" s="614"/>
      <c r="W70" s="614"/>
      <c r="X70" s="614"/>
      <c r="Y70" s="614"/>
      <c r="Z70" s="614"/>
      <c r="AA70" s="614"/>
      <c r="AB70" s="614"/>
      <c r="AC70" s="614"/>
      <c r="AD70" s="614"/>
      <c r="AE70" s="614"/>
      <c r="AF70" s="614"/>
      <c r="AG70" s="614"/>
      <c r="AH70" s="614"/>
      <c r="AI70" s="614"/>
      <c r="AJ70" s="614"/>
      <c r="AK70" s="614"/>
      <c r="AL70" s="614"/>
      <c r="AM70" s="614"/>
      <c r="AN70" s="614"/>
      <c r="AO70" s="614"/>
      <c r="AP70" s="614"/>
      <c r="AQ70" s="614"/>
      <c r="AR70" s="614"/>
      <c r="AS70" s="614"/>
      <c r="AT70" s="614"/>
      <c r="AU70" s="614"/>
      <c r="AV70" s="614"/>
      <c r="AW70" s="614"/>
      <c r="AX70" s="614"/>
      <c r="AY70" s="614"/>
      <c r="AZ70" s="614"/>
      <c r="BA70" s="614"/>
      <c r="BB70" s="614"/>
      <c r="BC70" s="614"/>
      <c r="BD70" s="614"/>
      <c r="BE70" s="614"/>
      <c r="BF70" s="614"/>
      <c r="BG70" s="614"/>
      <c r="BH70" s="614"/>
      <c r="BI70" s="614"/>
      <c r="BJ70" s="614"/>
      <c r="BK70" s="614"/>
      <c r="BL70" s="614"/>
      <c r="BM70" s="614"/>
      <c r="BN70" s="614"/>
      <c r="BO70" s="614"/>
      <c r="BP70" s="614"/>
      <c r="BQ70" s="614"/>
      <c r="BR70" s="614"/>
      <c r="BS70" s="614"/>
      <c r="BT70" s="614"/>
      <c r="BU70" s="614"/>
      <c r="BV70" s="614"/>
      <c r="BW70" s="614"/>
      <c r="BX70" s="614">
        <v>1</v>
      </c>
      <c r="BY70" s="614">
        <v>1</v>
      </c>
      <c r="BZ70" s="614">
        <v>1</v>
      </c>
      <c r="CA70" s="614">
        <v>1</v>
      </c>
    </row>
    <row r="71" spans="1:79">
      <c r="A71" s="42">
        <v>44529</v>
      </c>
      <c r="B71" s="614"/>
      <c r="C71" s="614"/>
      <c r="D71" s="614"/>
      <c r="E71" s="614"/>
      <c r="F71" s="614"/>
      <c r="G71" s="614"/>
      <c r="H71" s="614"/>
      <c r="I71" s="614"/>
      <c r="J71" s="614"/>
      <c r="K71" s="614"/>
      <c r="L71" s="614"/>
      <c r="M71" s="614"/>
      <c r="N71" s="614"/>
      <c r="O71" s="614"/>
      <c r="P71" s="614"/>
      <c r="Q71" s="614"/>
      <c r="R71" s="614"/>
      <c r="S71" s="614"/>
      <c r="T71" s="614"/>
      <c r="U71" s="614"/>
      <c r="V71" s="614"/>
      <c r="W71" s="614"/>
      <c r="X71" s="614"/>
      <c r="Y71" s="614"/>
      <c r="Z71" s="614"/>
      <c r="AA71" s="614"/>
      <c r="AB71" s="614"/>
      <c r="AC71" s="614"/>
      <c r="AD71" s="614"/>
      <c r="AE71" s="614"/>
      <c r="AF71" s="614"/>
      <c r="AG71" s="614"/>
      <c r="AH71" s="614"/>
      <c r="AI71" s="614"/>
      <c r="AJ71" s="614"/>
      <c r="AK71" s="614"/>
      <c r="AL71" s="614"/>
      <c r="AM71" s="614"/>
      <c r="AN71" s="614"/>
      <c r="AO71" s="614"/>
      <c r="AP71" s="614"/>
      <c r="AQ71" s="614"/>
      <c r="AR71" s="614"/>
      <c r="AS71" s="614"/>
      <c r="AT71" s="614"/>
      <c r="AU71" s="614"/>
      <c r="AV71" s="614"/>
      <c r="AW71" s="614"/>
      <c r="AX71" s="614"/>
      <c r="AY71" s="614"/>
      <c r="AZ71" s="614"/>
      <c r="BA71" s="614"/>
      <c r="BB71" s="614"/>
      <c r="BC71" s="614"/>
      <c r="BD71" s="614"/>
      <c r="BE71" s="614"/>
      <c r="BF71" s="614"/>
      <c r="BG71" s="614"/>
      <c r="BH71" s="614"/>
      <c r="BI71" s="614"/>
      <c r="BJ71" s="614"/>
      <c r="BK71" s="614"/>
      <c r="BL71" s="614"/>
      <c r="BM71" s="614"/>
      <c r="BN71" s="614"/>
      <c r="BO71" s="614"/>
      <c r="BP71" s="614">
        <v>1</v>
      </c>
      <c r="BQ71" s="614">
        <v>1</v>
      </c>
      <c r="BR71" s="614"/>
      <c r="BS71" s="614"/>
      <c r="BT71" s="614"/>
      <c r="BU71" s="614"/>
      <c r="BV71" s="614"/>
      <c r="BW71" s="614"/>
      <c r="BX71" s="614"/>
      <c r="BY71" s="614"/>
      <c r="BZ71" s="614">
        <v>1</v>
      </c>
      <c r="CA71" s="614">
        <v>1</v>
      </c>
    </row>
    <row r="72" spans="1:79">
      <c r="A72" s="42" t="s">
        <v>45</v>
      </c>
      <c r="B72" s="614">
        <v>6</v>
      </c>
      <c r="C72" s="614">
        <v>6</v>
      </c>
      <c r="D72" s="614">
        <v>4</v>
      </c>
      <c r="E72" s="614">
        <v>3</v>
      </c>
      <c r="F72" s="614">
        <v>1</v>
      </c>
      <c r="G72" s="614">
        <v>1</v>
      </c>
      <c r="H72" s="614">
        <v>2</v>
      </c>
      <c r="I72" s="614">
        <v>2</v>
      </c>
      <c r="J72" s="614">
        <v>10</v>
      </c>
      <c r="K72" s="614">
        <v>10</v>
      </c>
      <c r="L72" s="614">
        <v>1</v>
      </c>
      <c r="M72" s="614">
        <v>1</v>
      </c>
      <c r="N72" s="614">
        <v>3</v>
      </c>
      <c r="O72" s="614">
        <v>3</v>
      </c>
      <c r="P72" s="614">
        <v>6</v>
      </c>
      <c r="Q72" s="614">
        <v>6</v>
      </c>
      <c r="R72" s="614"/>
      <c r="S72" s="614">
        <v>1</v>
      </c>
      <c r="T72" s="614">
        <v>2</v>
      </c>
      <c r="U72" s="614">
        <v>2</v>
      </c>
      <c r="V72" s="614">
        <v>1</v>
      </c>
      <c r="W72" s="614">
        <v>1</v>
      </c>
      <c r="X72" s="614">
        <v>2</v>
      </c>
      <c r="Y72" s="614">
        <v>2</v>
      </c>
      <c r="Z72" s="614">
        <v>4</v>
      </c>
      <c r="AA72" s="614">
        <v>4</v>
      </c>
      <c r="AB72" s="614">
        <v>6</v>
      </c>
      <c r="AC72" s="614">
        <v>5</v>
      </c>
      <c r="AD72" s="614">
        <v>3</v>
      </c>
      <c r="AE72" s="614">
        <v>2</v>
      </c>
      <c r="AF72" s="614">
        <v>1</v>
      </c>
      <c r="AG72" s="614">
        <v>1</v>
      </c>
      <c r="AH72" s="614">
        <v>1</v>
      </c>
      <c r="AI72" s="614">
        <v>1</v>
      </c>
      <c r="AJ72" s="614">
        <v>1</v>
      </c>
      <c r="AK72" s="614">
        <v>1</v>
      </c>
      <c r="AL72" s="614">
        <v>1</v>
      </c>
      <c r="AM72" s="614"/>
      <c r="AN72" s="614">
        <v>2</v>
      </c>
      <c r="AO72" s="614">
        <v>2</v>
      </c>
      <c r="AP72" s="614">
        <v>5</v>
      </c>
      <c r="AQ72" s="614">
        <v>5</v>
      </c>
      <c r="AR72" s="614">
        <v>4</v>
      </c>
      <c r="AS72" s="614">
        <v>4</v>
      </c>
      <c r="AT72" s="614">
        <v>1</v>
      </c>
      <c r="AU72" s="614">
        <v>1</v>
      </c>
      <c r="AV72" s="614">
        <v>1</v>
      </c>
      <c r="AW72" s="614">
        <v>1</v>
      </c>
      <c r="AX72" s="614">
        <v>1</v>
      </c>
      <c r="AY72" s="614">
        <v>1</v>
      </c>
      <c r="AZ72" s="614">
        <v>1</v>
      </c>
      <c r="BA72" s="614">
        <v>1</v>
      </c>
      <c r="BB72" s="614">
        <v>1</v>
      </c>
      <c r="BC72" s="614">
        <v>1</v>
      </c>
      <c r="BD72" s="614">
        <v>1</v>
      </c>
      <c r="BE72" s="614">
        <v>1</v>
      </c>
      <c r="BF72" s="614">
        <v>2</v>
      </c>
      <c r="BG72" s="614">
        <v>2</v>
      </c>
      <c r="BH72" s="614">
        <v>1</v>
      </c>
      <c r="BI72" s="614">
        <v>1</v>
      </c>
      <c r="BJ72" s="614">
        <v>1</v>
      </c>
      <c r="BK72" s="614">
        <v>1</v>
      </c>
      <c r="BL72" s="614">
        <v>5</v>
      </c>
      <c r="BM72" s="614">
        <v>5</v>
      </c>
      <c r="BN72" s="614">
        <v>2</v>
      </c>
      <c r="BO72" s="614">
        <v>2</v>
      </c>
      <c r="BP72" s="614">
        <v>2</v>
      </c>
      <c r="BQ72" s="614">
        <v>2</v>
      </c>
      <c r="BR72" s="614">
        <v>1</v>
      </c>
      <c r="BS72" s="614">
        <v>1</v>
      </c>
      <c r="BT72" s="614">
        <v>3</v>
      </c>
      <c r="BU72" s="614"/>
      <c r="BV72" s="614">
        <v>1</v>
      </c>
      <c r="BW72" s="614">
        <v>1</v>
      </c>
      <c r="BX72" s="614">
        <v>1</v>
      </c>
      <c r="BY72" s="614">
        <v>1</v>
      </c>
      <c r="BZ72" s="614">
        <v>91</v>
      </c>
      <c r="CA72" s="614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194" bestFit="1" customWidth="1"/>
    <col min="2" max="2" width="8.75" style="158" customWidth="1"/>
    <col min="3" max="3" width="35.375" style="158" bestFit="1" customWidth="1"/>
    <col min="4" max="4" width="8.75" style="158" customWidth="1"/>
    <col min="5" max="5" width="9.375" style="158" bestFit="1" customWidth="1"/>
    <col min="6" max="6" width="11.375" style="158" bestFit="1" customWidth="1"/>
    <col min="7" max="8" width="8.75" style="158" customWidth="1"/>
    <col min="9" max="9" width="31.125" style="158" bestFit="1" customWidth="1"/>
    <col min="10" max="13" width="8.75" style="158" customWidth="1"/>
    <col min="14" max="16384" width="8.75" style="158"/>
  </cols>
  <sheetData>
    <row r="1" spans="1:9" ht="16.5" customHeight="1" thickBot="1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977</v>
      </c>
      <c r="B20" s="85" t="s">
        <v>36</v>
      </c>
      <c r="C20" s="86" t="s">
        <v>16</v>
      </c>
      <c r="M20" s="94">
        <v>2</v>
      </c>
    </row>
    <row r="21" spans="1:13">
      <c r="A21" s="85" t="s">
        <v>977</v>
      </c>
      <c r="B21" s="85" t="s">
        <v>36</v>
      </c>
      <c r="C21" s="86" t="s">
        <v>12</v>
      </c>
      <c r="M21" s="94">
        <v>2</v>
      </c>
    </row>
    <row r="22" spans="1:13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>
      <c r="A24" s="85" t="s">
        <v>2271</v>
      </c>
      <c r="B24" s="85" t="s">
        <v>36</v>
      </c>
      <c r="C24" s="86" t="s">
        <v>19</v>
      </c>
      <c r="M24" s="94">
        <v>2</v>
      </c>
    </row>
    <row r="25" spans="1:13">
      <c r="A25" s="85" t="s">
        <v>2271</v>
      </c>
      <c r="B25" s="85" t="s">
        <v>36</v>
      </c>
      <c r="C25" s="86" t="s">
        <v>2268</v>
      </c>
      <c r="M25" s="91">
        <v>1</v>
      </c>
    </row>
    <row r="26" spans="1:13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2383</v>
      </c>
    </row>
    <row r="38" spans="1:13">
      <c r="B38" s="85">
        <v>2</v>
      </c>
      <c r="C38" s="85" t="s">
        <v>2384</v>
      </c>
    </row>
    <row r="39" spans="1:13">
      <c r="B39" s="85">
        <v>3</v>
      </c>
      <c r="C39" s="85" t="s">
        <v>2385</v>
      </c>
    </row>
    <row r="40" spans="1:13">
      <c r="B40" s="85">
        <v>4</v>
      </c>
      <c r="C40" s="112" t="s">
        <v>2386</v>
      </c>
    </row>
    <row r="41" spans="1:13">
      <c r="B41" s="87"/>
      <c r="C41" s="85" t="s">
        <v>2387</v>
      </c>
    </row>
    <row r="42" spans="1:13" ht="15.75" customHeight="1">
      <c r="B42" s="85" t="s">
        <v>2388</v>
      </c>
      <c r="C42" s="104" t="s">
        <v>2389</v>
      </c>
    </row>
    <row r="43" spans="1:13" ht="15.75" customHeight="1">
      <c r="B43" s="85" t="s">
        <v>983</v>
      </c>
      <c r="C43" s="104" t="s">
        <v>2390</v>
      </c>
    </row>
    <row r="45" spans="1:13" ht="15.75" customHeight="1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業務統計</vt:lpstr>
      <vt:lpstr>URS確認</vt:lpstr>
      <vt:lpstr>工作表1</vt:lpstr>
      <vt:lpstr>取消交易</vt:lpstr>
      <vt:lpstr>討論項目</vt:lpstr>
      <vt:lpstr>待辦事項</vt:lpstr>
      <vt:lpstr>後續討論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余家興</cp:lastModifiedBy>
  <dcterms:created xsi:type="dcterms:W3CDTF">2021-07-06T08:20:49Z</dcterms:created>
  <dcterms:modified xsi:type="dcterms:W3CDTF">2022-01-18T06:48:40Z</dcterms:modified>
</cp:coreProperties>
</file>