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2.xml" ContentType="application/vnd.openxmlformats-officedocument.spreadsheetml.pivot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Z:\SKL\DB\99-資料轉換進度\"/>
    </mc:Choice>
  </mc:AlternateContent>
  <xr:revisionPtr revIDLastSave="0" documentId="13_ncr:1_{914C2B74-D4EB-40CE-8F24-B776FB79031B}" xr6:coauthVersionLast="47" xr6:coauthVersionMax="47" xr10:uidLastSave="{00000000-0000-0000-0000-000000000000}"/>
  <bookViews>
    <workbookView xWindow="-108" yWindow="-108" windowWidth="23256" windowHeight="12576" tabRatio="811" activeTab="4" xr2:uid="{00000000-000D-0000-FFFF-FFFF00000000}"/>
  </bookViews>
  <sheets>
    <sheet name="總表_20210731" sheetId="22" r:id="rId1"/>
    <sheet name="資料轉換_20210731" sheetId="23" r:id="rId2"/>
    <sheet name="報表驗證_20210731" sheetId="28" r:id="rId3"/>
    <sheet name="總表_資料轉換議題" sheetId="27" r:id="rId4"/>
    <sheet name="資料轉換處理紀錄" sheetId="16" r:id="rId5"/>
    <sheet name="議題分類" sheetId="17" r:id="rId6"/>
    <sheet name="總表_20210531" sheetId="18" r:id="rId7"/>
    <sheet name="資料轉換_20210531" sheetId="19" r:id="rId8"/>
    <sheet name="主要報表驗證_20210531" sheetId="11" r:id="rId9"/>
    <sheet name="次要報表驗證_20210531" sheetId="26" r:id="rId10"/>
    <sheet name="取消交易驗證+來源資料0筆" sheetId="12" r:id="rId11"/>
    <sheet name="總表_20201231" sheetId="10" r:id="rId12"/>
    <sheet name="資料轉換_20201231" sheetId="9" r:id="rId13"/>
    <sheet name="報表驗證_20201231" sheetId="20" r:id="rId14"/>
    <sheet name="20210531" sheetId="21" r:id="rId15"/>
    <sheet name="0731_data_functions_copy" sheetId="25" r:id="rId16"/>
  </sheets>
  <externalReferences>
    <externalReference r:id="rId17"/>
    <externalReference r:id="rId18"/>
  </externalReferences>
  <definedNames>
    <definedName name="_xlnm._FilterDatabase" localSheetId="15" hidden="1">'0731_data_functions_copy'!$A$1:$AF$156</definedName>
    <definedName name="_xlnm._FilterDatabase" localSheetId="12" hidden="1">資料轉換_20201231!$A$1:$AD$159</definedName>
    <definedName name="_xlnm._FilterDatabase" localSheetId="7" hidden="1">資料轉換_20210531!$A$1:$AF$155</definedName>
    <definedName name="_xlnm._FilterDatabase" localSheetId="1" hidden="1">資料轉換_20210731!$A$1:$AF$156</definedName>
    <definedName name="_xlnm._FilterDatabase" localSheetId="4" hidden="1">資料轉換處理紀錄!$A$1:$L$100</definedName>
  </definedNames>
  <calcPr calcId="181029"/>
  <pivotCaches>
    <pivotCache cacheId="0" r:id="rId19"/>
    <pivotCache cacheId="1" r:id="rId20"/>
  </pivotCaches>
</workbook>
</file>

<file path=xl/calcChain.xml><?xml version="1.0" encoding="utf-8"?>
<calcChain xmlns="http://schemas.openxmlformats.org/spreadsheetml/2006/main">
  <c r="P156" i="19" l="1"/>
  <c r="P155" i="19"/>
  <c r="B11" i="22"/>
  <c r="B10" i="22"/>
  <c r="C10" i="22"/>
  <c r="C11" i="22"/>
  <c r="B11" i="28"/>
  <c r="B12" i="28" s="1"/>
  <c r="B13" i="28" s="1"/>
  <c r="B3" i="28"/>
  <c r="B4" i="28" s="1"/>
  <c r="B5" i="28" s="1"/>
  <c r="B6" i="28" s="1"/>
  <c r="B7" i="28" s="1"/>
  <c r="B8" i="28" s="1"/>
  <c r="B9" i="28" s="1"/>
  <c r="G2" i="18"/>
  <c r="F2" i="18"/>
  <c r="F2" i="22"/>
  <c r="F2" i="27"/>
  <c r="C2" i="27"/>
  <c r="B2" i="27"/>
  <c r="E2" i="27" s="1"/>
  <c r="B11" i="18"/>
  <c r="C11" i="18"/>
  <c r="D2" i="27" l="1"/>
  <c r="P121" i="23"/>
  <c r="C9" i="22"/>
  <c r="B9" i="22"/>
  <c r="D9" i="22" s="1"/>
  <c r="C8" i="22"/>
  <c r="B8" i="22"/>
  <c r="C2" i="22"/>
  <c r="B2" i="22"/>
  <c r="V156" i="25"/>
  <c r="W156" i="25" s="1"/>
  <c r="P156" i="25"/>
  <c r="V155" i="25"/>
  <c r="W155" i="25" s="1"/>
  <c r="W154" i="25"/>
  <c r="V154" i="25"/>
  <c r="V153" i="25"/>
  <c r="W153" i="25" s="1"/>
  <c r="V152" i="25"/>
  <c r="W152" i="25" s="1"/>
  <c r="V151" i="25"/>
  <c r="W151" i="25" s="1"/>
  <c r="V150" i="25"/>
  <c r="W150" i="25" s="1"/>
  <c r="V149" i="25"/>
  <c r="W149" i="25" s="1"/>
  <c r="V147" i="25"/>
  <c r="W147" i="25" s="1"/>
  <c r="V146" i="25"/>
  <c r="W146" i="25" s="1"/>
  <c r="V145" i="25"/>
  <c r="W145" i="25" s="1"/>
  <c r="V144" i="25"/>
  <c r="W144" i="25" s="1"/>
  <c r="V143" i="25"/>
  <c r="W143" i="25" s="1"/>
  <c r="V142" i="25"/>
  <c r="W142" i="25" s="1"/>
  <c r="V141" i="25"/>
  <c r="W141" i="25" s="1"/>
  <c r="V140" i="25"/>
  <c r="W140" i="25" s="1"/>
  <c r="V139" i="25"/>
  <c r="W139" i="25" s="1"/>
  <c r="V138" i="25"/>
  <c r="W138" i="25" s="1"/>
  <c r="V137" i="25"/>
  <c r="W137" i="25" s="1"/>
  <c r="V136" i="25"/>
  <c r="W136" i="25" s="1"/>
  <c r="V135" i="25"/>
  <c r="W135" i="25" s="1"/>
  <c r="V134" i="25"/>
  <c r="W134" i="25" s="1"/>
  <c r="V133" i="25"/>
  <c r="W133" i="25" s="1"/>
  <c r="V132" i="25"/>
  <c r="W132" i="25" s="1"/>
  <c r="V131" i="25"/>
  <c r="W131" i="25" s="1"/>
  <c r="V130" i="25"/>
  <c r="W130" i="25" s="1"/>
  <c r="V129" i="25"/>
  <c r="W129" i="25" s="1"/>
  <c r="V128" i="25"/>
  <c r="W128" i="25" s="1"/>
  <c r="V127" i="25"/>
  <c r="W127" i="25" s="1"/>
  <c r="V126" i="25"/>
  <c r="W126" i="25" s="1"/>
  <c r="V125" i="25"/>
  <c r="W125" i="25" s="1"/>
  <c r="W124" i="25"/>
  <c r="V124" i="25"/>
  <c r="V123" i="25"/>
  <c r="W123" i="25" s="1"/>
  <c r="V122" i="25"/>
  <c r="W122" i="25" s="1"/>
  <c r="V121" i="25"/>
  <c r="W121" i="25" s="1"/>
  <c r="W120" i="25"/>
  <c r="V120" i="25"/>
  <c r="V119" i="25"/>
  <c r="W119" i="25" s="1"/>
  <c r="V118" i="25"/>
  <c r="W118" i="25" s="1"/>
  <c r="V117" i="25"/>
  <c r="W117" i="25" s="1"/>
  <c r="W116" i="25"/>
  <c r="V116" i="25"/>
  <c r="V115" i="25"/>
  <c r="W115" i="25" s="1"/>
  <c r="V114" i="25"/>
  <c r="W114" i="25" s="1"/>
  <c r="V113" i="25"/>
  <c r="W113" i="25" s="1"/>
  <c r="W112" i="25"/>
  <c r="V112" i="25"/>
  <c r="V111" i="25"/>
  <c r="W111" i="25" s="1"/>
  <c r="V110" i="25"/>
  <c r="W110" i="25" s="1"/>
  <c r="V109" i="25"/>
  <c r="W109" i="25" s="1"/>
  <c r="W108" i="25"/>
  <c r="V108" i="25"/>
  <c r="V107" i="25"/>
  <c r="W107" i="25" s="1"/>
  <c r="V106" i="25"/>
  <c r="W106" i="25" s="1"/>
  <c r="V105" i="25"/>
  <c r="W105" i="25" s="1"/>
  <c r="W104" i="25"/>
  <c r="V104" i="25"/>
  <c r="V103" i="25"/>
  <c r="W103" i="25" s="1"/>
  <c r="V102" i="25"/>
  <c r="W102" i="25" s="1"/>
  <c r="W101" i="25"/>
  <c r="V101" i="25"/>
  <c r="W100" i="25"/>
  <c r="V100" i="25"/>
  <c r="V99" i="25"/>
  <c r="W99" i="25" s="1"/>
  <c r="V98" i="25"/>
  <c r="W98" i="25" s="1"/>
  <c r="V97" i="25"/>
  <c r="W97" i="25" s="1"/>
  <c r="W96" i="25"/>
  <c r="V96" i="25"/>
  <c r="V95" i="25"/>
  <c r="W95" i="25" s="1"/>
  <c r="V94" i="25"/>
  <c r="W94" i="25" s="1"/>
  <c r="W93" i="25"/>
  <c r="V93" i="25"/>
  <c r="W92" i="25"/>
  <c r="V92" i="25"/>
  <c r="W91" i="25"/>
  <c r="V91" i="25"/>
  <c r="V90" i="25"/>
  <c r="W90" i="25" s="1"/>
  <c r="V89" i="25"/>
  <c r="W89" i="25" s="1"/>
  <c r="W88" i="25"/>
  <c r="V88" i="25"/>
  <c r="V87" i="25"/>
  <c r="W87" i="25" s="1"/>
  <c r="V86" i="25"/>
  <c r="W86" i="25" s="1"/>
  <c r="V85" i="25"/>
  <c r="W85" i="25" s="1"/>
  <c r="W84" i="25"/>
  <c r="V84" i="25"/>
  <c r="V83" i="25"/>
  <c r="W83" i="25" s="1"/>
  <c r="V82" i="25"/>
  <c r="W82" i="25" s="1"/>
  <c r="V81" i="25"/>
  <c r="W81" i="25" s="1"/>
  <c r="W80" i="25"/>
  <c r="V80" i="25"/>
  <c r="V79" i="25"/>
  <c r="W79" i="25" s="1"/>
  <c r="V78" i="25"/>
  <c r="W78" i="25" s="1"/>
  <c r="V77" i="25"/>
  <c r="W77" i="25" s="1"/>
  <c r="W76" i="25"/>
  <c r="V76" i="25"/>
  <c r="V75" i="25"/>
  <c r="W75" i="25" s="1"/>
  <c r="V74" i="25"/>
  <c r="W74" i="25" s="1"/>
  <c r="V73" i="25"/>
  <c r="W73" i="25" s="1"/>
  <c r="W72" i="25"/>
  <c r="V72" i="25"/>
  <c r="V71" i="25"/>
  <c r="W71" i="25" s="1"/>
  <c r="V70" i="25"/>
  <c r="W70" i="25" s="1"/>
  <c r="W69" i="25"/>
  <c r="V69" i="25"/>
  <c r="W68" i="25"/>
  <c r="V68" i="25"/>
  <c r="V67" i="25"/>
  <c r="W67" i="25" s="1"/>
  <c r="V66" i="25"/>
  <c r="W66" i="25" s="1"/>
  <c r="V65" i="25"/>
  <c r="W65" i="25" s="1"/>
  <c r="W64" i="25"/>
  <c r="V64" i="25"/>
  <c r="V63" i="25"/>
  <c r="W63" i="25" s="1"/>
  <c r="V62" i="25"/>
  <c r="W62" i="25" s="1"/>
  <c r="V61" i="25"/>
  <c r="W61" i="25" s="1"/>
  <c r="W60" i="25"/>
  <c r="V60" i="25"/>
  <c r="W59" i="25"/>
  <c r="V59" i="25"/>
  <c r="V58" i="25"/>
  <c r="W58" i="25" s="1"/>
  <c r="V57" i="25"/>
  <c r="W57" i="25" s="1"/>
  <c r="W56" i="25"/>
  <c r="V56" i="25"/>
  <c r="V55" i="25"/>
  <c r="W55" i="25" s="1"/>
  <c r="V54" i="25"/>
  <c r="W54" i="25" s="1"/>
  <c r="V53" i="25"/>
  <c r="W53" i="25" s="1"/>
  <c r="W52" i="25"/>
  <c r="V52" i="25"/>
  <c r="V51" i="25"/>
  <c r="W51" i="25" s="1"/>
  <c r="V50" i="25"/>
  <c r="W50" i="25" s="1"/>
  <c r="W49" i="25"/>
  <c r="V49" i="25"/>
  <c r="W48" i="25"/>
  <c r="V48" i="25"/>
  <c r="V46" i="25"/>
  <c r="W46" i="25" s="1"/>
  <c r="W45" i="25"/>
  <c r="V45" i="25"/>
  <c r="V44" i="25"/>
  <c r="W44" i="25" s="1"/>
  <c r="V43" i="25"/>
  <c r="W43" i="25" s="1"/>
  <c r="W42" i="25"/>
  <c r="V42" i="25"/>
  <c r="W41" i="25"/>
  <c r="V41" i="25"/>
  <c r="V40" i="25"/>
  <c r="W40" i="25" s="1"/>
  <c r="V39" i="25"/>
  <c r="W39" i="25" s="1"/>
  <c r="V38" i="25"/>
  <c r="W38" i="25" s="1"/>
  <c r="W37" i="25"/>
  <c r="V37" i="25"/>
  <c r="V36" i="25"/>
  <c r="W36" i="25" s="1"/>
  <c r="V35" i="25"/>
  <c r="W35" i="25" s="1"/>
  <c r="W34" i="25"/>
  <c r="V34" i="25"/>
  <c r="W33" i="25"/>
  <c r="V33" i="25"/>
  <c r="V32" i="25"/>
  <c r="W32" i="25" s="1"/>
  <c r="V31" i="25"/>
  <c r="W31" i="25" s="1"/>
  <c r="W30" i="25"/>
  <c r="V30" i="25"/>
  <c r="W29" i="25"/>
  <c r="V29" i="25"/>
  <c r="V27" i="25"/>
  <c r="W27" i="25" s="1"/>
  <c r="W26" i="25"/>
  <c r="V26" i="25"/>
  <c r="V25" i="25"/>
  <c r="W25" i="25" s="1"/>
  <c r="V24" i="25"/>
  <c r="W24" i="25" s="1"/>
  <c r="W23" i="25"/>
  <c r="V23" i="25"/>
  <c r="W22" i="25"/>
  <c r="V22" i="25"/>
  <c r="V21" i="25"/>
  <c r="W21" i="25" s="1"/>
  <c r="V20" i="25"/>
  <c r="W20" i="25" s="1"/>
  <c r="W19" i="25"/>
  <c r="V19" i="25"/>
  <c r="W18" i="25"/>
  <c r="V18" i="25"/>
  <c r="V17" i="25"/>
  <c r="W17" i="25" s="1"/>
  <c r="V16" i="25"/>
  <c r="W16" i="25" s="1"/>
  <c r="V15" i="25"/>
  <c r="W15" i="25" s="1"/>
  <c r="W14" i="25"/>
  <c r="V14" i="25"/>
  <c r="W13" i="25"/>
  <c r="V13" i="25"/>
  <c r="V12" i="25"/>
  <c r="W12" i="25" s="1"/>
  <c r="V11" i="25"/>
  <c r="W11" i="25" s="1"/>
  <c r="W10" i="25"/>
  <c r="V10" i="25"/>
  <c r="W9" i="25"/>
  <c r="V9" i="25"/>
  <c r="V8" i="25"/>
  <c r="W8" i="25" s="1"/>
  <c r="V7" i="25"/>
  <c r="W7" i="25" s="1"/>
  <c r="W6" i="25"/>
  <c r="V6" i="25"/>
  <c r="W5" i="25"/>
  <c r="V5" i="25"/>
  <c r="V4" i="25"/>
  <c r="W4" i="25" s="1"/>
  <c r="V3" i="25"/>
  <c r="W3" i="25" s="1"/>
  <c r="W2" i="25"/>
  <c r="V2" i="25"/>
  <c r="V156" i="23"/>
  <c r="W156" i="23" s="1"/>
  <c r="V155" i="23"/>
  <c r="W155" i="23" s="1"/>
  <c r="V154" i="23"/>
  <c r="W154" i="23" s="1"/>
  <c r="V153" i="23"/>
  <c r="W153" i="23" s="1"/>
  <c r="V152" i="23"/>
  <c r="W152" i="23" s="1"/>
  <c r="V151" i="23"/>
  <c r="W151" i="23" s="1"/>
  <c r="V150" i="23"/>
  <c r="W150" i="23" s="1"/>
  <c r="V149" i="23"/>
  <c r="W149" i="23" s="1"/>
  <c r="V147" i="23"/>
  <c r="W147" i="23" s="1"/>
  <c r="V146" i="23"/>
  <c r="W146" i="23" s="1"/>
  <c r="V145" i="23"/>
  <c r="W145" i="23" s="1"/>
  <c r="V144" i="23"/>
  <c r="W144" i="23" s="1"/>
  <c r="V143" i="23"/>
  <c r="W143" i="23" s="1"/>
  <c r="V142" i="23"/>
  <c r="W142" i="23" s="1"/>
  <c r="V141" i="23"/>
  <c r="W141" i="23"/>
  <c r="V140" i="23"/>
  <c r="W140" i="23" s="1"/>
  <c r="V139" i="23"/>
  <c r="W139" i="23" s="1"/>
  <c r="V138" i="23"/>
  <c r="W138" i="23" s="1"/>
  <c r="V137" i="23"/>
  <c r="W137" i="23" s="1"/>
  <c r="V136" i="23"/>
  <c r="W136" i="23" s="1"/>
  <c r="V135" i="23"/>
  <c r="W135" i="23" s="1"/>
  <c r="V134" i="23"/>
  <c r="W134" i="23" s="1"/>
  <c r="V133" i="23"/>
  <c r="W133" i="23"/>
  <c r="V132" i="23"/>
  <c r="W132" i="23" s="1"/>
  <c r="V131" i="23"/>
  <c r="W131" i="23" s="1"/>
  <c r="V130" i="23"/>
  <c r="W130" i="23" s="1"/>
  <c r="V129" i="23"/>
  <c r="W129" i="23" s="1"/>
  <c r="V128" i="23"/>
  <c r="W128" i="23" s="1"/>
  <c r="V127" i="23"/>
  <c r="W127" i="23" s="1"/>
  <c r="V126" i="23"/>
  <c r="W126" i="23" s="1"/>
  <c r="V125" i="23"/>
  <c r="W125" i="23" s="1"/>
  <c r="V124" i="23"/>
  <c r="W124" i="23" s="1"/>
  <c r="V123" i="23"/>
  <c r="W123" i="23" s="1"/>
  <c r="V122" i="23"/>
  <c r="W122" i="23" s="1"/>
  <c r="V121" i="23"/>
  <c r="W121" i="23" s="1"/>
  <c r="V120" i="23"/>
  <c r="W120" i="23" s="1"/>
  <c r="V119" i="23"/>
  <c r="W119" i="23" s="1"/>
  <c r="V118" i="23"/>
  <c r="W118" i="23" s="1"/>
  <c r="V117" i="23"/>
  <c r="W117" i="23" s="1"/>
  <c r="V116" i="23"/>
  <c r="W116" i="23" s="1"/>
  <c r="V115" i="23"/>
  <c r="W115" i="23" s="1"/>
  <c r="V114" i="23"/>
  <c r="W114" i="23" s="1"/>
  <c r="V113" i="23"/>
  <c r="W113" i="23" s="1"/>
  <c r="V112" i="23"/>
  <c r="W112" i="23" s="1"/>
  <c r="V111" i="23"/>
  <c r="W111" i="23" s="1"/>
  <c r="V110" i="23"/>
  <c r="W110" i="23" s="1"/>
  <c r="V109" i="23"/>
  <c r="W109" i="23" s="1"/>
  <c r="V108" i="23"/>
  <c r="W108" i="23" s="1"/>
  <c r="V107" i="23"/>
  <c r="W107" i="23" s="1"/>
  <c r="V106" i="23"/>
  <c r="W106" i="23" s="1"/>
  <c r="V105" i="23"/>
  <c r="W105" i="23" s="1"/>
  <c r="V104" i="23"/>
  <c r="W104" i="23" s="1"/>
  <c r="V103" i="23"/>
  <c r="W103" i="23" s="1"/>
  <c r="V102" i="23"/>
  <c r="W102" i="23" s="1"/>
  <c r="V101" i="23"/>
  <c r="W101" i="23" s="1"/>
  <c r="V100" i="23"/>
  <c r="W100" i="23" s="1"/>
  <c r="V99" i="23"/>
  <c r="W99" i="23" s="1"/>
  <c r="V98" i="23"/>
  <c r="W98" i="23" s="1"/>
  <c r="V97" i="23"/>
  <c r="W97" i="23" s="1"/>
  <c r="V96" i="23"/>
  <c r="W96" i="23" s="1"/>
  <c r="V95" i="23"/>
  <c r="W95" i="23" s="1"/>
  <c r="V94" i="23"/>
  <c r="W94" i="23" s="1"/>
  <c r="V93" i="23"/>
  <c r="W93" i="23" s="1"/>
  <c r="V92" i="23"/>
  <c r="W92" i="23" s="1"/>
  <c r="V91" i="23"/>
  <c r="W91" i="23" s="1"/>
  <c r="V90" i="23"/>
  <c r="W90" i="23" s="1"/>
  <c r="V89" i="23"/>
  <c r="W89" i="23" s="1"/>
  <c r="V88" i="23"/>
  <c r="W88" i="23" s="1"/>
  <c r="V87" i="23"/>
  <c r="W87" i="23" s="1"/>
  <c r="V86" i="23"/>
  <c r="W86" i="23" s="1"/>
  <c r="V85" i="23"/>
  <c r="W85" i="23" s="1"/>
  <c r="V84" i="23"/>
  <c r="W84" i="23" s="1"/>
  <c r="V83" i="23"/>
  <c r="W83" i="23" s="1"/>
  <c r="V82" i="23"/>
  <c r="W82" i="23" s="1"/>
  <c r="V81" i="23"/>
  <c r="W81" i="23" s="1"/>
  <c r="V80" i="23"/>
  <c r="W80" i="23" s="1"/>
  <c r="V79" i="23"/>
  <c r="W79" i="23" s="1"/>
  <c r="V78" i="23"/>
  <c r="W78" i="23" s="1"/>
  <c r="V77" i="23"/>
  <c r="W77" i="23" s="1"/>
  <c r="V76" i="23"/>
  <c r="W76" i="23" s="1"/>
  <c r="V75" i="23"/>
  <c r="W75" i="23" s="1"/>
  <c r="V74" i="23"/>
  <c r="W74" i="23" s="1"/>
  <c r="V73" i="23"/>
  <c r="W73" i="23" s="1"/>
  <c r="V72" i="23"/>
  <c r="W72" i="23" s="1"/>
  <c r="V71" i="23"/>
  <c r="W71" i="23" s="1"/>
  <c r="V70" i="23"/>
  <c r="W70" i="23" s="1"/>
  <c r="V69" i="23"/>
  <c r="W69" i="23" s="1"/>
  <c r="V68" i="23"/>
  <c r="W68" i="23" s="1"/>
  <c r="V67" i="23"/>
  <c r="W67" i="23" s="1"/>
  <c r="V66" i="23"/>
  <c r="W66" i="23" s="1"/>
  <c r="V65" i="23"/>
  <c r="W65" i="23" s="1"/>
  <c r="V64" i="23"/>
  <c r="W64" i="23" s="1"/>
  <c r="V63" i="23"/>
  <c r="W63" i="23" s="1"/>
  <c r="V62" i="23"/>
  <c r="W62" i="23" s="1"/>
  <c r="V61" i="23"/>
  <c r="W61" i="23" s="1"/>
  <c r="V60" i="23"/>
  <c r="W60" i="23" s="1"/>
  <c r="V59" i="23"/>
  <c r="W59" i="23" s="1"/>
  <c r="V58" i="23"/>
  <c r="W58" i="23" s="1"/>
  <c r="V57" i="23"/>
  <c r="W57" i="23" s="1"/>
  <c r="V56" i="23"/>
  <c r="W56" i="23" s="1"/>
  <c r="V55" i="23"/>
  <c r="W55" i="23" s="1"/>
  <c r="V54" i="23"/>
  <c r="W54" i="23" s="1"/>
  <c r="V53" i="23"/>
  <c r="W53" i="23" s="1"/>
  <c r="V52" i="23"/>
  <c r="W52" i="23" s="1"/>
  <c r="V51" i="23"/>
  <c r="W51" i="23" s="1"/>
  <c r="V50" i="23"/>
  <c r="W50" i="23" s="1"/>
  <c r="V49" i="23"/>
  <c r="W49" i="23" s="1"/>
  <c r="V48" i="23"/>
  <c r="W48" i="23" s="1"/>
  <c r="V46" i="23"/>
  <c r="W46" i="23" s="1"/>
  <c r="V45" i="23"/>
  <c r="W45" i="23" s="1"/>
  <c r="V44" i="23"/>
  <c r="W44" i="23" s="1"/>
  <c r="V43" i="23"/>
  <c r="W43" i="23" s="1"/>
  <c r="V42" i="23"/>
  <c r="W42" i="23" s="1"/>
  <c r="V41" i="23"/>
  <c r="W41" i="23" s="1"/>
  <c r="V40" i="23"/>
  <c r="W40" i="23" s="1"/>
  <c r="V39" i="23"/>
  <c r="W39" i="23" s="1"/>
  <c r="V38" i="23"/>
  <c r="W38" i="23" s="1"/>
  <c r="V37" i="23"/>
  <c r="W37" i="23" s="1"/>
  <c r="V36" i="23"/>
  <c r="W36" i="23" s="1"/>
  <c r="V35" i="23"/>
  <c r="W35" i="23" s="1"/>
  <c r="V34" i="23"/>
  <c r="W34" i="23" s="1"/>
  <c r="V33" i="23"/>
  <c r="W33" i="23" s="1"/>
  <c r="V32" i="23"/>
  <c r="W32" i="23" s="1"/>
  <c r="V31" i="23"/>
  <c r="W31" i="23" s="1"/>
  <c r="V30" i="23"/>
  <c r="W30" i="23" s="1"/>
  <c r="V29" i="23"/>
  <c r="W29" i="23" s="1"/>
  <c r="E13" i="22"/>
  <c r="D13" i="22"/>
  <c r="E12" i="22"/>
  <c r="D12" i="22"/>
  <c r="E11" i="22"/>
  <c r="D11" i="22"/>
  <c r="E13" i="18"/>
  <c r="E12" i="18"/>
  <c r="D13" i="18"/>
  <c r="D12" i="18"/>
  <c r="E10" i="22" l="1"/>
  <c r="D10" i="22"/>
  <c r="D8" i="22"/>
  <c r="D2" i="22"/>
  <c r="E2" i="22"/>
  <c r="E8" i="22"/>
  <c r="E9" i="22"/>
  <c r="B14" i="22"/>
  <c r="C14" i="22"/>
  <c r="E11" i="18"/>
  <c r="D11" i="18"/>
  <c r="S28" i="19"/>
  <c r="C10" i="18"/>
  <c r="S156" i="9"/>
  <c r="S157" i="9"/>
  <c r="S134" i="9"/>
  <c r="S135" i="9"/>
  <c r="S136" i="9"/>
  <c r="S137" i="9"/>
  <c r="S138" i="9"/>
  <c r="S139" i="9"/>
  <c r="S140" i="9"/>
  <c r="V140" i="19" s="1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V148" i="19" s="1"/>
  <c r="S154" i="9"/>
  <c r="S155" i="9"/>
  <c r="S133" i="9"/>
  <c r="V133" i="19" s="1"/>
  <c r="S129" i="9"/>
  <c r="S130" i="9"/>
  <c r="S131" i="9"/>
  <c r="S132" i="9"/>
  <c r="S128" i="9"/>
  <c r="S127" i="9"/>
  <c r="V127" i="19" s="1"/>
  <c r="S126" i="9"/>
  <c r="V126" i="19" s="1"/>
  <c r="S121" i="9"/>
  <c r="S122" i="9"/>
  <c r="S123" i="9"/>
  <c r="S124" i="9"/>
  <c r="S120" i="9"/>
  <c r="V120" i="19" s="1"/>
  <c r="S54" i="9"/>
  <c r="S55" i="9"/>
  <c r="S56" i="9"/>
  <c r="S57" i="9"/>
  <c r="S58" i="9"/>
  <c r="S59" i="9"/>
  <c r="S61" i="9"/>
  <c r="S62" i="9"/>
  <c r="S63" i="9"/>
  <c r="V63" i="19" s="1"/>
  <c r="S64" i="9"/>
  <c r="S65" i="9"/>
  <c r="S66" i="9"/>
  <c r="S67" i="9"/>
  <c r="S68" i="9"/>
  <c r="S70" i="9"/>
  <c r="S71" i="9"/>
  <c r="S72" i="9"/>
  <c r="S73" i="9"/>
  <c r="S74" i="9"/>
  <c r="S75" i="9"/>
  <c r="S76" i="9"/>
  <c r="V76" i="19" s="1"/>
  <c r="S77" i="9"/>
  <c r="S78" i="9"/>
  <c r="V78" i="19" s="1"/>
  <c r="S79" i="9"/>
  <c r="V79" i="19" s="1"/>
  <c r="S80" i="9"/>
  <c r="S81" i="9"/>
  <c r="S82" i="9"/>
  <c r="S83" i="9"/>
  <c r="S84" i="9"/>
  <c r="V84" i="19" s="1"/>
  <c r="S85" i="9"/>
  <c r="S86" i="9"/>
  <c r="S87" i="9"/>
  <c r="S88" i="9"/>
  <c r="S89" i="9"/>
  <c r="S90" i="9"/>
  <c r="S91" i="9"/>
  <c r="S92" i="9"/>
  <c r="S93" i="9"/>
  <c r="S94" i="9"/>
  <c r="S95" i="9"/>
  <c r="V95" i="19" s="1"/>
  <c r="S96" i="9"/>
  <c r="S97" i="9"/>
  <c r="S98" i="9"/>
  <c r="S99" i="9"/>
  <c r="S100" i="9"/>
  <c r="V100" i="19" s="1"/>
  <c r="S101" i="9"/>
  <c r="S102" i="9"/>
  <c r="S103" i="9"/>
  <c r="S104" i="9"/>
  <c r="S105" i="9"/>
  <c r="S106" i="9"/>
  <c r="S107" i="9"/>
  <c r="S108" i="9"/>
  <c r="S109" i="9"/>
  <c r="S110" i="9"/>
  <c r="S111" i="9"/>
  <c r="V111" i="19" s="1"/>
  <c r="S112" i="9"/>
  <c r="S113" i="9"/>
  <c r="S114" i="9"/>
  <c r="S115" i="9"/>
  <c r="S116" i="9"/>
  <c r="S117" i="9"/>
  <c r="S118" i="9"/>
  <c r="S119" i="9"/>
  <c r="S53" i="9"/>
  <c r="V54" i="19" s="1"/>
  <c r="S40" i="9"/>
  <c r="S41" i="9"/>
  <c r="S42" i="9"/>
  <c r="S43" i="9"/>
  <c r="S44" i="9"/>
  <c r="S45" i="9"/>
  <c r="V46" i="19" s="1"/>
  <c r="S46" i="9"/>
  <c r="V47" i="19" s="1"/>
  <c r="S47" i="9"/>
  <c r="S48" i="9"/>
  <c r="S49" i="9"/>
  <c r="S50" i="9"/>
  <c r="S51" i="9"/>
  <c r="S52" i="9"/>
  <c r="S39" i="9"/>
  <c r="V40" i="19" s="1"/>
  <c r="S35" i="9"/>
  <c r="S36" i="9"/>
  <c r="S37" i="9"/>
  <c r="S38" i="9"/>
  <c r="S34" i="9"/>
  <c r="S4" i="9"/>
  <c r="S5" i="9"/>
  <c r="S6" i="9"/>
  <c r="S7" i="9"/>
  <c r="V7" i="19" s="1"/>
  <c r="S8" i="9"/>
  <c r="S9" i="9"/>
  <c r="S11" i="9"/>
  <c r="V11" i="19" s="1"/>
  <c r="S12" i="9"/>
  <c r="S13" i="9"/>
  <c r="S14" i="9"/>
  <c r="S16" i="9"/>
  <c r="S17" i="9"/>
  <c r="S18" i="9"/>
  <c r="S19" i="9"/>
  <c r="S21" i="9"/>
  <c r="S22" i="9"/>
  <c r="V22" i="19" s="1"/>
  <c r="S23" i="9"/>
  <c r="V23" i="19" s="1"/>
  <c r="S24" i="9"/>
  <c r="S25" i="9"/>
  <c r="S26" i="9"/>
  <c r="S27" i="9"/>
  <c r="V27" i="19" s="1"/>
  <c r="S28" i="9"/>
  <c r="S29" i="9"/>
  <c r="S30" i="9"/>
  <c r="S31" i="9"/>
  <c r="S32" i="9"/>
  <c r="S33" i="9"/>
  <c r="S3" i="9"/>
  <c r="V3" i="19" s="1"/>
  <c r="S2" i="9"/>
  <c r="V2" i="19" s="1"/>
  <c r="V35" i="19"/>
  <c r="V59" i="19"/>
  <c r="V92" i="19"/>
  <c r="V108" i="19"/>
  <c r="V124" i="19"/>
  <c r="V128" i="19"/>
  <c r="V147" i="19"/>
  <c r="V149" i="19"/>
  <c r="V151" i="19"/>
  <c r="V152" i="19"/>
  <c r="V154" i="19"/>
  <c r="W154" i="19" s="1"/>
  <c r="B1" i="21"/>
  <c r="A2" i="21"/>
  <c r="B2" i="21"/>
  <c r="C2" i="21"/>
  <c r="D2" i="21"/>
  <c r="E2" i="21"/>
  <c r="F2" i="21"/>
  <c r="G2" i="21"/>
  <c r="H2" i="21"/>
  <c r="I2" i="21"/>
  <c r="J2" i="21"/>
  <c r="A3" i="21"/>
  <c r="B3" i="21"/>
  <c r="C3" i="21"/>
  <c r="D3" i="21"/>
  <c r="E3" i="21"/>
  <c r="F3" i="21"/>
  <c r="G3" i="21"/>
  <c r="H3" i="21"/>
  <c r="I3" i="21"/>
  <c r="J3" i="21"/>
  <c r="A4" i="21"/>
  <c r="B4" i="21"/>
  <c r="C4" i="21"/>
  <c r="D4" i="21"/>
  <c r="E4" i="21"/>
  <c r="F4" i="21"/>
  <c r="G4" i="21"/>
  <c r="H4" i="21"/>
  <c r="I4" i="21"/>
  <c r="J4" i="21"/>
  <c r="A5" i="21"/>
  <c r="B5" i="21"/>
  <c r="C5" i="21"/>
  <c r="D5" i="21"/>
  <c r="E5" i="21"/>
  <c r="F5" i="21"/>
  <c r="G5" i="21"/>
  <c r="H5" i="21"/>
  <c r="I5" i="21"/>
  <c r="J5" i="21"/>
  <c r="A6" i="21"/>
  <c r="B6" i="21"/>
  <c r="C6" i="21"/>
  <c r="D6" i="21"/>
  <c r="E6" i="21"/>
  <c r="F6" i="21"/>
  <c r="G6" i="21"/>
  <c r="H6" i="21"/>
  <c r="I6" i="21"/>
  <c r="J6" i="21"/>
  <c r="A7" i="21"/>
  <c r="B7" i="21"/>
  <c r="C7" i="21"/>
  <c r="D7" i="21"/>
  <c r="E7" i="21"/>
  <c r="F7" i="21"/>
  <c r="G7" i="21"/>
  <c r="H7" i="21"/>
  <c r="I7" i="21"/>
  <c r="J7" i="21"/>
  <c r="A8" i="21"/>
  <c r="B8" i="21"/>
  <c r="C8" i="21"/>
  <c r="D8" i="21"/>
  <c r="E8" i="21"/>
  <c r="F8" i="21"/>
  <c r="G8" i="21"/>
  <c r="H8" i="21"/>
  <c r="I8" i="21"/>
  <c r="J8" i="21"/>
  <c r="A9" i="21"/>
  <c r="B9" i="21"/>
  <c r="C9" i="21"/>
  <c r="D9" i="21"/>
  <c r="E9" i="21"/>
  <c r="F9" i="21"/>
  <c r="G9" i="21"/>
  <c r="H9" i="21"/>
  <c r="I9" i="21"/>
  <c r="J9" i="21"/>
  <c r="A10" i="21"/>
  <c r="B10" i="21"/>
  <c r="C10" i="21"/>
  <c r="D10" i="21"/>
  <c r="E10" i="21"/>
  <c r="F10" i="21"/>
  <c r="G10" i="21"/>
  <c r="H10" i="21"/>
  <c r="I10" i="21"/>
  <c r="J10" i="21"/>
  <c r="A11" i="21"/>
  <c r="B11" i="21"/>
  <c r="C11" i="21"/>
  <c r="D11" i="21"/>
  <c r="E11" i="21"/>
  <c r="F11" i="21"/>
  <c r="G11" i="21"/>
  <c r="H11" i="21"/>
  <c r="I11" i="21"/>
  <c r="J11" i="21"/>
  <c r="P9" i="20"/>
  <c r="Q9" i="20" s="1"/>
  <c r="P8" i="20"/>
  <c r="Q8" i="20" s="1"/>
  <c r="P7" i="20"/>
  <c r="Q7" i="20" s="1"/>
  <c r="P6" i="20"/>
  <c r="Q6" i="20" s="1"/>
  <c r="P5" i="20"/>
  <c r="Q5" i="20" s="1"/>
  <c r="P4" i="20"/>
  <c r="Q4" i="20" s="1"/>
  <c r="P3" i="20"/>
  <c r="Q3" i="20" s="1"/>
  <c r="A3" i="20"/>
  <c r="A4" i="20" s="1"/>
  <c r="A5" i="20" s="1"/>
  <c r="A6" i="20" s="1"/>
  <c r="A7" i="20" s="1"/>
  <c r="A8" i="20" s="1"/>
  <c r="A9" i="20" s="1"/>
  <c r="P2" i="20"/>
  <c r="Q2" i="20" s="1"/>
  <c r="C2" i="18"/>
  <c r="B2" i="18"/>
  <c r="P154" i="19"/>
  <c r="B9" i="18"/>
  <c r="B8" i="18"/>
  <c r="S153" i="19"/>
  <c r="S152" i="19"/>
  <c r="S151" i="19"/>
  <c r="S150" i="19"/>
  <c r="S149" i="19"/>
  <c r="S148" i="19"/>
  <c r="S147" i="19"/>
  <c r="S146" i="19"/>
  <c r="S145" i="19"/>
  <c r="S144" i="19"/>
  <c r="S143" i="19"/>
  <c r="S142" i="19"/>
  <c r="S141" i="19"/>
  <c r="S140" i="19"/>
  <c r="S139" i="19"/>
  <c r="S138" i="19"/>
  <c r="S137" i="19"/>
  <c r="S136" i="19"/>
  <c r="S135" i="19"/>
  <c r="S134" i="19"/>
  <c r="S133" i="19"/>
  <c r="S132" i="19"/>
  <c r="S131" i="19"/>
  <c r="S130" i="19"/>
  <c r="S129" i="19"/>
  <c r="S128" i="19"/>
  <c r="S127" i="19"/>
  <c r="S126" i="19"/>
  <c r="S125" i="19"/>
  <c r="S124" i="19"/>
  <c r="S123" i="19"/>
  <c r="S122" i="19"/>
  <c r="S121" i="19"/>
  <c r="S120" i="19"/>
  <c r="S119" i="19"/>
  <c r="S118" i="19"/>
  <c r="S117" i="19"/>
  <c r="S116" i="19"/>
  <c r="S115" i="19"/>
  <c r="S114" i="19"/>
  <c r="S113" i="19"/>
  <c r="S112" i="19"/>
  <c r="S111" i="19"/>
  <c r="S110" i="19"/>
  <c r="S109" i="19"/>
  <c r="S108" i="19"/>
  <c r="S107" i="19"/>
  <c r="S106" i="19"/>
  <c r="S105" i="19"/>
  <c r="S104" i="19"/>
  <c r="S103" i="19"/>
  <c r="S102" i="19"/>
  <c r="S101" i="19"/>
  <c r="S100" i="19"/>
  <c r="S99" i="19"/>
  <c r="S98" i="19"/>
  <c r="S97" i="19"/>
  <c r="S96" i="19"/>
  <c r="S95" i="19"/>
  <c r="S94" i="19"/>
  <c r="S93" i="19"/>
  <c r="S92" i="19"/>
  <c r="S91" i="19"/>
  <c r="S90" i="19"/>
  <c r="S89" i="19"/>
  <c r="S88" i="19"/>
  <c r="S87" i="19"/>
  <c r="S86" i="19"/>
  <c r="S85" i="19"/>
  <c r="S84" i="19"/>
  <c r="S83" i="19"/>
  <c r="S82" i="19"/>
  <c r="S81" i="19"/>
  <c r="S80" i="19"/>
  <c r="S79" i="19"/>
  <c r="S78" i="19"/>
  <c r="S77" i="19"/>
  <c r="S76" i="19"/>
  <c r="S75" i="19"/>
  <c r="S74" i="19"/>
  <c r="S73" i="19"/>
  <c r="S72" i="19"/>
  <c r="S71" i="19"/>
  <c r="S70" i="19"/>
  <c r="S69" i="19"/>
  <c r="S68" i="19"/>
  <c r="S67" i="19"/>
  <c r="S66" i="19"/>
  <c r="S65" i="19"/>
  <c r="S64" i="19"/>
  <c r="S63" i="19"/>
  <c r="S62" i="19"/>
  <c r="S61" i="19"/>
  <c r="S60" i="19"/>
  <c r="S59" i="19"/>
  <c r="S58" i="19"/>
  <c r="S57" i="19"/>
  <c r="S56" i="19"/>
  <c r="S55" i="19"/>
  <c r="S54" i="19"/>
  <c r="S53" i="19"/>
  <c r="S52" i="19"/>
  <c r="S51" i="19"/>
  <c r="S50" i="19"/>
  <c r="S49" i="19"/>
  <c r="S48" i="19"/>
  <c r="S47" i="19"/>
  <c r="S46" i="19"/>
  <c r="S45" i="19"/>
  <c r="S44" i="19"/>
  <c r="S43" i="19"/>
  <c r="S42" i="19"/>
  <c r="S41" i="19"/>
  <c r="S40" i="19"/>
  <c r="S39" i="19"/>
  <c r="S38" i="19"/>
  <c r="S37" i="19"/>
  <c r="S36" i="19"/>
  <c r="S35" i="19"/>
  <c r="S34" i="19"/>
  <c r="S33" i="19"/>
  <c r="S32" i="19"/>
  <c r="S31" i="19"/>
  <c r="S30" i="19"/>
  <c r="S29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V14" i="23" s="1"/>
  <c r="W14" i="23" s="1"/>
  <c r="S13" i="19"/>
  <c r="V13" i="23" s="1"/>
  <c r="W13" i="23" s="1"/>
  <c r="S12" i="19"/>
  <c r="V12" i="23" s="1"/>
  <c r="W12" i="23" s="1"/>
  <c r="S11" i="19"/>
  <c r="S10" i="19"/>
  <c r="S9" i="19"/>
  <c r="S8" i="19"/>
  <c r="S7" i="19"/>
  <c r="S6" i="19"/>
  <c r="S5" i="19"/>
  <c r="S4" i="19"/>
  <c r="S3" i="19"/>
  <c r="S2" i="19"/>
  <c r="V2" i="23" s="1"/>
  <c r="W2" i="23" s="1"/>
  <c r="C9" i="18"/>
  <c r="C8" i="18"/>
  <c r="C4" i="10"/>
  <c r="C3" i="10"/>
  <c r="C5" i="10"/>
  <c r="C6" i="10"/>
  <c r="C7" i="10"/>
  <c r="C8" i="10"/>
  <c r="C2" i="10"/>
  <c r="B10" i="18"/>
  <c r="B2" i="10"/>
  <c r="B8" i="10"/>
  <c r="B7" i="10"/>
  <c r="B6" i="10"/>
  <c r="B5" i="10"/>
  <c r="B4" i="10"/>
  <c r="B3" i="10"/>
  <c r="V150" i="19"/>
  <c r="P155" i="9"/>
  <c r="P154" i="9"/>
  <c r="P153" i="9"/>
  <c r="P7" i="9"/>
  <c r="V58" i="19"/>
  <c r="P59" i="9"/>
  <c r="P58" i="9"/>
  <c r="P57" i="9"/>
  <c r="V24" i="19"/>
  <c r="P24" i="9"/>
  <c r="V121" i="19"/>
  <c r="P121" i="9"/>
  <c r="V57" i="19"/>
  <c r="V34" i="19"/>
  <c r="P156" i="9"/>
  <c r="P157" i="9"/>
  <c r="P152" i="9"/>
  <c r="P159" i="9"/>
  <c r="X159" i="9"/>
  <c r="P39" i="9"/>
  <c r="P34" i="9"/>
  <c r="P69" i="9"/>
  <c r="P3" i="9"/>
  <c r="P2" i="9"/>
  <c r="X2" i="9"/>
  <c r="X3" i="9"/>
  <c r="P4" i="9"/>
  <c r="V4" i="19"/>
  <c r="X4" i="9"/>
  <c r="P5" i="9"/>
  <c r="V5" i="19"/>
  <c r="X5" i="9"/>
  <c r="P6" i="9"/>
  <c r="V6" i="19"/>
  <c r="X6" i="9"/>
  <c r="X7" i="9"/>
  <c r="P8" i="9"/>
  <c r="V8" i="19"/>
  <c r="X8" i="9"/>
  <c r="P9" i="9"/>
  <c r="V9" i="19"/>
  <c r="X9" i="9"/>
  <c r="P10" i="9"/>
  <c r="R10" i="9"/>
  <c r="X10" i="9"/>
  <c r="P11" i="9"/>
  <c r="X11" i="9"/>
  <c r="P15" i="9"/>
  <c r="R15" i="9"/>
  <c r="S15" i="9" s="1"/>
  <c r="X15" i="9"/>
  <c r="P16" i="9"/>
  <c r="V16" i="19"/>
  <c r="X16" i="9"/>
  <c r="P17" i="9"/>
  <c r="V17" i="19"/>
  <c r="X17" i="9"/>
  <c r="P18" i="9"/>
  <c r="V18" i="19"/>
  <c r="X18" i="9"/>
  <c r="P19" i="9"/>
  <c r="V19" i="19"/>
  <c r="W19" i="19" s="1"/>
  <c r="X19" i="9"/>
  <c r="P20" i="9"/>
  <c r="R20" i="9"/>
  <c r="S20" i="9" s="1"/>
  <c r="X20" i="9"/>
  <c r="P21" i="9"/>
  <c r="V21" i="19"/>
  <c r="X21" i="9"/>
  <c r="P22" i="9"/>
  <c r="X22" i="9"/>
  <c r="P23" i="9"/>
  <c r="X23" i="9"/>
  <c r="P25" i="9"/>
  <c r="V25" i="19"/>
  <c r="X25" i="9"/>
  <c r="P26" i="9"/>
  <c r="V26" i="19"/>
  <c r="X26" i="9"/>
  <c r="P27" i="9"/>
  <c r="X27" i="9"/>
  <c r="P28" i="9"/>
  <c r="V29" i="19"/>
  <c r="X28" i="9"/>
  <c r="P29" i="9"/>
  <c r="V30" i="19"/>
  <c r="X29" i="9"/>
  <c r="P30" i="9"/>
  <c r="V31" i="19"/>
  <c r="X30" i="9"/>
  <c r="P31" i="9"/>
  <c r="V32" i="19"/>
  <c r="X31" i="9"/>
  <c r="P32" i="9"/>
  <c r="V33" i="19"/>
  <c r="X32" i="9"/>
  <c r="P33" i="9"/>
  <c r="X33" i="9"/>
  <c r="P35" i="9"/>
  <c r="V36" i="19"/>
  <c r="X35" i="9"/>
  <c r="P36" i="9"/>
  <c r="V37" i="19"/>
  <c r="X36" i="9"/>
  <c r="P37" i="9"/>
  <c r="V38" i="19"/>
  <c r="X37" i="9"/>
  <c r="P38" i="9"/>
  <c r="V39" i="19"/>
  <c r="X38" i="9"/>
  <c r="P40" i="9"/>
  <c r="V41" i="19"/>
  <c r="X40" i="9"/>
  <c r="P41" i="9"/>
  <c r="V42" i="19"/>
  <c r="X41" i="9"/>
  <c r="P42" i="9"/>
  <c r="V43" i="19"/>
  <c r="X42" i="9"/>
  <c r="P43" i="9"/>
  <c r="V44" i="19"/>
  <c r="X43" i="9"/>
  <c r="P44" i="9"/>
  <c r="V45" i="19"/>
  <c r="X44" i="9"/>
  <c r="P45" i="9"/>
  <c r="X45" i="9"/>
  <c r="P46" i="9"/>
  <c r="X46" i="9"/>
  <c r="P47" i="9"/>
  <c r="V48" i="19"/>
  <c r="X47" i="9"/>
  <c r="P48" i="9"/>
  <c r="V49" i="19"/>
  <c r="X48" i="9"/>
  <c r="P49" i="9"/>
  <c r="V50" i="19"/>
  <c r="X49" i="9"/>
  <c r="P50" i="9"/>
  <c r="V51" i="19"/>
  <c r="X50" i="9"/>
  <c r="P51" i="9"/>
  <c r="V52" i="19"/>
  <c r="X51" i="9"/>
  <c r="P52" i="9"/>
  <c r="V53" i="19"/>
  <c r="X52" i="9"/>
  <c r="P53" i="9"/>
  <c r="X53" i="9"/>
  <c r="P54" i="9"/>
  <c r="V55" i="19"/>
  <c r="X54" i="9"/>
  <c r="P55" i="9"/>
  <c r="V56" i="19"/>
  <c r="W56" i="19" s="1"/>
  <c r="X55" i="9"/>
  <c r="P56" i="9"/>
  <c r="X56" i="9"/>
  <c r="P60" i="9"/>
  <c r="R60" i="9"/>
  <c r="S60" i="9" s="1"/>
  <c r="V60" i="19" s="1"/>
  <c r="X60" i="9"/>
  <c r="P61" i="9"/>
  <c r="V61" i="19"/>
  <c r="X61" i="9"/>
  <c r="P62" i="9"/>
  <c r="V62" i="19"/>
  <c r="X62" i="9"/>
  <c r="P63" i="9"/>
  <c r="P64" i="9"/>
  <c r="V64" i="19"/>
  <c r="X64" i="9"/>
  <c r="P65" i="9"/>
  <c r="V65" i="19"/>
  <c r="X65" i="9"/>
  <c r="P66" i="9"/>
  <c r="V66" i="19"/>
  <c r="X66" i="9"/>
  <c r="P67" i="9"/>
  <c r="V67" i="19"/>
  <c r="X67" i="9"/>
  <c r="P68" i="9"/>
  <c r="V68" i="19"/>
  <c r="X68" i="9"/>
  <c r="R69" i="9"/>
  <c r="X69" i="9"/>
  <c r="P70" i="9"/>
  <c r="V70" i="19"/>
  <c r="X70" i="9"/>
  <c r="P71" i="9"/>
  <c r="V71" i="19"/>
  <c r="X71" i="9"/>
  <c r="P72" i="9"/>
  <c r="V72" i="19"/>
  <c r="X72" i="9"/>
  <c r="P73" i="9"/>
  <c r="V73" i="19"/>
  <c r="X73" i="9"/>
  <c r="P75" i="9"/>
  <c r="V75" i="19"/>
  <c r="P74" i="9"/>
  <c r="V74" i="19"/>
  <c r="W74" i="19" s="1"/>
  <c r="X74" i="9"/>
  <c r="P76" i="9"/>
  <c r="X76" i="9"/>
  <c r="P77" i="9"/>
  <c r="V77" i="19"/>
  <c r="X77" i="9"/>
  <c r="P78" i="9"/>
  <c r="X78" i="9"/>
  <c r="P79" i="9"/>
  <c r="X79" i="9"/>
  <c r="P80" i="9"/>
  <c r="V80" i="19"/>
  <c r="X80" i="9"/>
  <c r="P81" i="9"/>
  <c r="V81" i="19"/>
  <c r="X81" i="9"/>
  <c r="P82" i="9"/>
  <c r="V82" i="19"/>
  <c r="X82" i="9"/>
  <c r="P83" i="9"/>
  <c r="V83" i="19"/>
  <c r="X83" i="9"/>
  <c r="P84" i="9"/>
  <c r="X84" i="9"/>
  <c r="P85" i="9"/>
  <c r="V85" i="19"/>
  <c r="X85" i="9"/>
  <c r="P86" i="9"/>
  <c r="V86" i="19"/>
  <c r="X86" i="9"/>
  <c r="P87" i="9"/>
  <c r="V87" i="19"/>
  <c r="X87" i="9"/>
  <c r="P88" i="9"/>
  <c r="V88" i="19"/>
  <c r="X88" i="9"/>
  <c r="P89" i="9"/>
  <c r="V89" i="19"/>
  <c r="X89" i="9"/>
  <c r="P90" i="9"/>
  <c r="V90" i="19"/>
  <c r="X90" i="9"/>
  <c r="P91" i="9"/>
  <c r="V91" i="19"/>
  <c r="X91" i="9"/>
  <c r="P92" i="9"/>
  <c r="X92" i="9"/>
  <c r="P93" i="9"/>
  <c r="V93" i="19"/>
  <c r="X93" i="9"/>
  <c r="P94" i="9"/>
  <c r="V94" i="19"/>
  <c r="W94" i="19" s="1"/>
  <c r="X94" i="9"/>
  <c r="P95" i="9"/>
  <c r="X95" i="9"/>
  <c r="P96" i="9"/>
  <c r="V96" i="19"/>
  <c r="W96" i="19" s="1"/>
  <c r="X96" i="9"/>
  <c r="P97" i="9"/>
  <c r="V97" i="19"/>
  <c r="X97" i="9"/>
  <c r="P98" i="9"/>
  <c r="V98" i="19"/>
  <c r="X98" i="9"/>
  <c r="P99" i="9"/>
  <c r="V99" i="19"/>
  <c r="X99" i="9"/>
  <c r="P100" i="9"/>
  <c r="X100" i="9"/>
  <c r="P101" i="9"/>
  <c r="V101" i="19"/>
  <c r="X101" i="9"/>
  <c r="P102" i="9"/>
  <c r="V102" i="19"/>
  <c r="X102" i="9"/>
  <c r="P113" i="9"/>
  <c r="V113" i="19"/>
  <c r="X113" i="9"/>
  <c r="P114" i="9"/>
  <c r="V114" i="19"/>
  <c r="X114" i="9"/>
  <c r="P115" i="9"/>
  <c r="V115" i="19"/>
  <c r="X115" i="9"/>
  <c r="P116" i="9"/>
  <c r="V116" i="19"/>
  <c r="W116" i="19" s="1"/>
  <c r="X116" i="9"/>
  <c r="P117" i="9"/>
  <c r="V117" i="19"/>
  <c r="X117" i="9"/>
  <c r="P118" i="9"/>
  <c r="V118" i="19"/>
  <c r="X118" i="9"/>
  <c r="P103" i="9"/>
  <c r="V103" i="19"/>
  <c r="X103" i="9"/>
  <c r="P104" i="9"/>
  <c r="V104" i="19"/>
  <c r="W104" i="19" s="1"/>
  <c r="X104" i="9"/>
  <c r="P105" i="9"/>
  <c r="V105" i="19"/>
  <c r="X105" i="9"/>
  <c r="P106" i="9"/>
  <c r="V106" i="19"/>
  <c r="X106" i="9"/>
  <c r="P107" i="9"/>
  <c r="V107" i="19"/>
  <c r="X107" i="9"/>
  <c r="P108" i="9"/>
  <c r="X108" i="9"/>
  <c r="P109" i="9"/>
  <c r="V109" i="19"/>
  <c r="X109" i="9"/>
  <c r="P110" i="9"/>
  <c r="V110" i="19"/>
  <c r="X110" i="9"/>
  <c r="P111" i="9"/>
  <c r="X111" i="9"/>
  <c r="P112" i="9"/>
  <c r="V112" i="19"/>
  <c r="W112" i="19" s="1"/>
  <c r="X112" i="9"/>
  <c r="P119" i="9"/>
  <c r="V119" i="19"/>
  <c r="X119" i="9"/>
  <c r="P120" i="9"/>
  <c r="X120" i="9"/>
  <c r="P122" i="9"/>
  <c r="V122" i="19"/>
  <c r="W122" i="19" s="1"/>
  <c r="X122" i="9"/>
  <c r="P123" i="9"/>
  <c r="V123" i="19"/>
  <c r="X123" i="9"/>
  <c r="X124" i="9"/>
  <c r="P125" i="9"/>
  <c r="R125" i="9"/>
  <c r="S125" i="9" s="1"/>
  <c r="X125" i="9"/>
  <c r="P126" i="9"/>
  <c r="X126" i="9"/>
  <c r="P127" i="9"/>
  <c r="X127" i="9"/>
  <c r="P128" i="9"/>
  <c r="X128" i="9"/>
  <c r="P129" i="9"/>
  <c r="V129" i="19"/>
  <c r="X129" i="9"/>
  <c r="P130" i="9"/>
  <c r="V130" i="19"/>
  <c r="X130" i="9"/>
  <c r="P131" i="9"/>
  <c r="V131" i="19"/>
  <c r="X131" i="9"/>
  <c r="P132" i="9"/>
  <c r="V132" i="19"/>
  <c r="X132" i="9"/>
  <c r="P133" i="9"/>
  <c r="X133" i="9"/>
  <c r="P134" i="9"/>
  <c r="V134" i="19"/>
  <c r="X134" i="9"/>
  <c r="P135" i="9"/>
  <c r="V135" i="19"/>
  <c r="X135" i="9"/>
  <c r="P136" i="9"/>
  <c r="V136" i="19"/>
  <c r="X136" i="9"/>
  <c r="P137" i="9"/>
  <c r="V137" i="19"/>
  <c r="X137" i="9"/>
  <c r="P138" i="9"/>
  <c r="V138" i="19"/>
  <c r="X138" i="9"/>
  <c r="P139" i="9"/>
  <c r="V139" i="19"/>
  <c r="X139" i="9"/>
  <c r="P140" i="9"/>
  <c r="X140" i="9"/>
  <c r="P141" i="9"/>
  <c r="V141" i="19"/>
  <c r="X141" i="9"/>
  <c r="P142" i="9"/>
  <c r="V142" i="19"/>
  <c r="X142" i="9"/>
  <c r="P143" i="9"/>
  <c r="V143" i="19"/>
  <c r="W143" i="19" s="1"/>
  <c r="X143" i="9"/>
  <c r="P144" i="9"/>
  <c r="V144" i="19"/>
  <c r="X144" i="9"/>
  <c r="P145" i="9"/>
  <c r="V145" i="19"/>
  <c r="X145" i="9"/>
  <c r="P146" i="9"/>
  <c r="V146" i="19"/>
  <c r="X146" i="9"/>
  <c r="P147" i="9"/>
  <c r="X147" i="9"/>
  <c r="P148" i="9"/>
  <c r="X148" i="9"/>
  <c r="P149" i="9"/>
  <c r="X149" i="9"/>
  <c r="P150" i="9"/>
  <c r="X150" i="9"/>
  <c r="P151" i="9"/>
  <c r="X151" i="9"/>
  <c r="P158" i="9"/>
  <c r="S158" i="9"/>
  <c r="V153" i="19" s="1"/>
  <c r="X158" i="9"/>
  <c r="V14" i="19"/>
  <c r="W14" i="19" s="1"/>
  <c r="X14" i="9"/>
  <c r="V13" i="19"/>
  <c r="X13" i="9"/>
  <c r="V12" i="19"/>
  <c r="X12" i="9"/>
  <c r="W4" i="19" l="1"/>
  <c r="W124" i="19"/>
  <c r="V9" i="23"/>
  <c r="W9" i="23" s="1"/>
  <c r="V17" i="23"/>
  <c r="W17" i="23" s="1"/>
  <c r="V25" i="23"/>
  <c r="W25" i="23" s="1"/>
  <c r="W129" i="19"/>
  <c r="V10" i="23"/>
  <c r="W10" i="23" s="1"/>
  <c r="V18" i="23"/>
  <c r="W18" i="23" s="1"/>
  <c r="V26" i="23"/>
  <c r="W26" i="23" s="1"/>
  <c r="V8" i="23"/>
  <c r="W8" i="23" s="1"/>
  <c r="W153" i="19"/>
  <c r="W145" i="19"/>
  <c r="V3" i="23"/>
  <c r="W3" i="23" s="1"/>
  <c r="V11" i="23"/>
  <c r="W11" i="23" s="1"/>
  <c r="V19" i="23"/>
  <c r="W19" i="23" s="1"/>
  <c r="V27" i="23"/>
  <c r="W27" i="23" s="1"/>
  <c r="V24" i="23"/>
  <c r="W24" i="23" s="1"/>
  <c r="W113" i="19"/>
  <c r="V4" i="23"/>
  <c r="W4" i="23" s="1"/>
  <c r="V20" i="23"/>
  <c r="W20" i="23" s="1"/>
  <c r="W97" i="19"/>
  <c r="V5" i="23"/>
  <c r="W5" i="23" s="1"/>
  <c r="V21" i="23"/>
  <c r="W21" i="23" s="1"/>
  <c r="V16" i="23"/>
  <c r="W16" i="23" s="1"/>
  <c r="V6" i="23"/>
  <c r="W6" i="23" s="1"/>
  <c r="V22" i="23"/>
  <c r="W22" i="23" s="1"/>
  <c r="V7" i="23"/>
  <c r="W7" i="23" s="1"/>
  <c r="V15" i="23"/>
  <c r="W15" i="23" s="1"/>
  <c r="V23" i="23"/>
  <c r="W23" i="23" s="1"/>
  <c r="W31" i="19"/>
  <c r="W142" i="19"/>
  <c r="W62" i="19"/>
  <c r="W110" i="19"/>
  <c r="W13" i="19"/>
  <c r="W134" i="19"/>
  <c r="W30" i="19"/>
  <c r="B14" i="18"/>
  <c r="C14" i="18"/>
  <c r="E14" i="22"/>
  <c r="D14" i="22"/>
  <c r="W141" i="19"/>
  <c r="W64" i="19"/>
  <c r="W68" i="19"/>
  <c r="W66" i="19"/>
  <c r="W132" i="19"/>
  <c r="W16" i="19"/>
  <c r="W65" i="19"/>
  <c r="W83" i="19"/>
  <c r="W127" i="19"/>
  <c r="W128" i="19"/>
  <c r="W2" i="19"/>
  <c r="W53" i="19"/>
  <c r="W133" i="19"/>
  <c r="V69" i="19"/>
  <c r="W69" i="19" s="1"/>
  <c r="S69" i="9"/>
  <c r="V15" i="19"/>
  <c r="W15" i="19" s="1"/>
  <c r="V20" i="19"/>
  <c r="W20" i="19" s="1"/>
  <c r="S10" i="9"/>
  <c r="V10" i="19" s="1"/>
  <c r="W10" i="19" s="1"/>
  <c r="V125" i="19"/>
  <c r="W125" i="19" s="1"/>
  <c r="W3" i="19"/>
  <c r="W37" i="19"/>
  <c r="W107" i="19"/>
  <c r="W138" i="19"/>
  <c r="W8" i="19"/>
  <c r="W48" i="19"/>
  <c r="W38" i="19"/>
  <c r="W7" i="19"/>
  <c r="W24" i="19"/>
  <c r="W41" i="19"/>
  <c r="W57" i="19"/>
  <c r="W137" i="19"/>
  <c r="W9" i="19"/>
  <c r="W42" i="19"/>
  <c r="W43" i="19"/>
  <c r="W75" i="19"/>
  <c r="W44" i="19"/>
  <c r="W140" i="19"/>
  <c r="W45" i="19"/>
  <c r="W61" i="19"/>
  <c r="W46" i="19"/>
  <c r="W47" i="19"/>
  <c r="W79" i="19"/>
  <c r="W32" i="19"/>
  <c r="W80" i="19"/>
  <c r="W144" i="19"/>
  <c r="W33" i="19"/>
  <c r="W49" i="19"/>
  <c r="W81" i="19"/>
  <c r="W34" i="19"/>
  <c r="W50" i="19"/>
  <c r="W51" i="19"/>
  <c r="W36" i="19"/>
  <c r="W52" i="19"/>
  <c r="W135" i="19"/>
  <c r="W87" i="19"/>
  <c r="W55" i="19"/>
  <c r="W91" i="19"/>
  <c r="W73" i="19"/>
  <c r="W6" i="19"/>
  <c r="W100" i="19"/>
  <c r="W90" i="19"/>
  <c r="W103" i="19"/>
  <c r="W106" i="19"/>
  <c r="W72" i="19"/>
  <c r="W119" i="19"/>
  <c r="W89" i="19"/>
  <c r="W105" i="19"/>
  <c r="W71" i="19"/>
  <c r="W39" i="19"/>
  <c r="W151" i="19"/>
  <c r="W111" i="19"/>
  <c r="W95" i="19"/>
  <c r="W63" i="19"/>
  <c r="W136" i="19"/>
  <c r="W121" i="19"/>
  <c r="W22" i="19"/>
  <c r="W131" i="19"/>
  <c r="W126" i="19"/>
  <c r="W78" i="19"/>
  <c r="W130" i="19"/>
  <c r="W115" i="19"/>
  <c r="W99" i="19"/>
  <c r="W82" i="19"/>
  <c r="W147" i="19"/>
  <c r="W146" i="19"/>
  <c r="W114" i="19"/>
  <c r="W17" i="19"/>
  <c r="W98" i="19"/>
  <c r="W67" i="19"/>
  <c r="W88" i="19"/>
  <c r="W25" i="19"/>
  <c r="W70" i="19"/>
  <c r="W86" i="19"/>
  <c r="W118" i="19"/>
  <c r="W21" i="19"/>
  <c r="W102" i="19"/>
  <c r="W85" i="19"/>
  <c r="W84" i="19"/>
  <c r="W117" i="19"/>
  <c r="W150" i="19"/>
  <c r="W5" i="19"/>
  <c r="W101" i="19"/>
  <c r="W18" i="19"/>
  <c r="W123" i="19"/>
  <c r="W139" i="19"/>
  <c r="W148" i="19"/>
  <c r="W35" i="19"/>
  <c r="W58" i="19"/>
  <c r="W23" i="19"/>
  <c r="W120" i="19"/>
  <c r="W108" i="19"/>
  <c r="W92" i="19"/>
  <c r="W76" i="19"/>
  <c r="W29" i="19"/>
  <c r="W60" i="19"/>
  <c r="W152" i="19"/>
  <c r="W59" i="19"/>
  <c r="W77" i="19"/>
  <c r="W54" i="19"/>
  <c r="W93" i="19"/>
  <c r="W149" i="19"/>
  <c r="W40" i="19"/>
  <c r="W109" i="19"/>
  <c r="W12" i="19"/>
  <c r="W27" i="19"/>
  <c r="W26" i="19"/>
  <c r="W11" i="19"/>
  <c r="E10" i="18"/>
  <c r="D10" i="18"/>
  <c r="D2" i="18"/>
  <c r="D9" i="18"/>
  <c r="D8" i="18"/>
  <c r="E9" i="18"/>
  <c r="E8" i="18"/>
  <c r="E2" i="18"/>
  <c r="E3" i="10"/>
  <c r="D3" i="10"/>
  <c r="E14" i="18" l="1"/>
  <c r="D14" i="18"/>
  <c r="E6" i="10"/>
  <c r="E5" i="10"/>
  <c r="D6" i="10"/>
  <c r="E8" i="10" l="1"/>
  <c r="E7" i="10" l="1"/>
  <c r="D8" i="10" l="1"/>
  <c r="E2" i="10" l="1"/>
  <c r="C9" i="10" l="1"/>
  <c r="A3" i="11" l="1"/>
  <c r="A4" i="11" s="1"/>
  <c r="A5" i="11" s="1"/>
  <c r="A6" i="11" s="1"/>
  <c r="A7" i="11" s="1"/>
  <c r="A8" i="11" s="1"/>
  <c r="A9" i="11" s="1"/>
  <c r="B9" i="10" l="1"/>
  <c r="E4" i="10"/>
  <c r="D4" i="10"/>
  <c r="D7" i="10"/>
  <c r="D2" i="10"/>
  <c r="D5" i="10"/>
  <c r="D9" i="10" l="1"/>
  <c r="N148" i="25"/>
  <c r="O115" i="25"/>
  <c r="Q93" i="25"/>
  <c r="O117" i="25"/>
  <c r="Q125" i="25"/>
  <c r="Q142" i="25"/>
  <c r="Q113" i="25"/>
  <c r="Q57" i="25"/>
  <c r="Q151" i="25"/>
  <c r="N103" i="25"/>
  <c r="O116" i="25"/>
  <c r="N49" i="25"/>
  <c r="O22" i="25"/>
  <c r="N90" i="25"/>
  <c r="Q141" i="25"/>
  <c r="Q80" i="25"/>
  <c r="O107" i="25"/>
  <c r="Q119" i="25"/>
  <c r="P106" i="25"/>
  <c r="O151" i="25"/>
  <c r="O153" i="25"/>
  <c r="N131" i="25"/>
  <c r="N120" i="25"/>
  <c r="N104" i="25"/>
  <c r="Q19" i="25"/>
  <c r="P110" i="25"/>
  <c r="Q54" i="25"/>
  <c r="N124" i="25"/>
  <c r="P25" i="25"/>
  <c r="O155" i="25"/>
  <c r="O148" i="25"/>
  <c r="P55" i="25"/>
  <c r="N70" i="25"/>
  <c r="P35" i="25"/>
  <c r="O139" i="25"/>
  <c r="O122" i="25"/>
  <c r="O129" i="25"/>
  <c r="Q39" i="25"/>
  <c r="O64" i="25"/>
  <c r="Q15" i="25"/>
  <c r="O123" i="25"/>
  <c r="Q136" i="25"/>
  <c r="Q94" i="25"/>
  <c r="O47" i="25"/>
  <c r="Q154" i="25"/>
  <c r="Q26" i="25"/>
  <c r="Q16" i="25"/>
  <c r="Q134" i="25"/>
  <c r="Q143" i="25"/>
  <c r="N102" i="25"/>
  <c r="O57" i="25"/>
  <c r="P22" i="25"/>
  <c r="O138" i="25"/>
  <c r="O38" i="25"/>
  <c r="N57" i="25"/>
  <c r="O126" i="25"/>
  <c r="O10" i="25"/>
  <c r="N153" i="25"/>
  <c r="P49" i="25"/>
  <c r="P10" i="25"/>
  <c r="P57" i="25"/>
  <c r="Q20" i="25"/>
  <c r="Q78" i="25"/>
  <c r="P132" i="25"/>
  <c r="Q145" i="25"/>
  <c r="P78" i="25"/>
  <c r="N2" i="25"/>
  <c r="O26" i="25"/>
  <c r="N33" i="25"/>
  <c r="Q76" i="25"/>
  <c r="O27" i="25"/>
  <c r="Q45" i="25"/>
  <c r="O108" i="25"/>
  <c r="Q129" i="25"/>
  <c r="Q137" i="25"/>
  <c r="O95" i="25"/>
  <c r="O9" i="25"/>
  <c r="P52" i="25"/>
  <c r="Q79" i="25"/>
  <c r="Q128" i="25"/>
  <c r="N99" i="25"/>
  <c r="Q58" i="25"/>
  <c r="N23" i="25"/>
  <c r="O140" i="25"/>
  <c r="O127" i="25"/>
  <c r="N18" i="25"/>
  <c r="O8" i="25"/>
  <c r="O52" i="25"/>
  <c r="O141" i="25"/>
  <c r="P33" i="25"/>
  <c r="O150" i="25"/>
  <c r="P146" i="25"/>
  <c r="P68" i="25"/>
  <c r="O48" i="25"/>
  <c r="Q60" i="25"/>
  <c r="P104" i="25"/>
  <c r="P144" i="25"/>
  <c r="O87" i="25"/>
  <c r="P101" i="25"/>
  <c r="O94" i="25"/>
  <c r="Q89" i="25"/>
  <c r="O120" i="25"/>
  <c r="O72" i="25"/>
  <c r="P85" i="25"/>
  <c r="P98" i="25"/>
  <c r="O77" i="25"/>
  <c r="P50" i="25"/>
  <c r="P51" i="25"/>
  <c r="N79" i="25"/>
  <c r="N34" i="25"/>
  <c r="P126" i="25"/>
  <c r="N98" i="25"/>
  <c r="P26" i="25"/>
  <c r="O144" i="25"/>
  <c r="O20" i="25"/>
  <c r="Q38" i="25"/>
  <c r="Q98" i="25"/>
  <c r="N62" i="25"/>
  <c r="O18" i="25"/>
  <c r="O40" i="25"/>
  <c r="Q101" i="25"/>
  <c r="O132" i="25"/>
  <c r="P96" i="25"/>
  <c r="P127" i="25"/>
  <c r="Q144" i="25"/>
  <c r="O134" i="25"/>
  <c r="N25" i="25"/>
  <c r="Q140" i="25"/>
  <c r="N114" i="25"/>
  <c r="N81" i="25"/>
  <c r="O41" i="25"/>
  <c r="N28" i="25"/>
  <c r="N144" i="25"/>
  <c r="O128" i="25"/>
  <c r="N36" i="25"/>
  <c r="O51" i="25"/>
  <c r="Q43" i="25"/>
  <c r="P45" i="25"/>
  <c r="P42" i="25"/>
  <c r="P83" i="25"/>
  <c r="P131" i="25"/>
  <c r="N43" i="25"/>
  <c r="O69" i="25"/>
  <c r="O85" i="25"/>
  <c r="P136" i="25"/>
  <c r="Q100" i="25"/>
  <c r="O102" i="25"/>
  <c r="P3" i="25"/>
  <c r="N150" i="25"/>
  <c r="P72" i="25"/>
  <c r="Q88" i="25"/>
  <c r="N112" i="25"/>
  <c r="O55" i="25"/>
  <c r="N152" i="25"/>
  <c r="N87" i="25"/>
  <c r="Q52" i="25"/>
  <c r="Q5" i="25"/>
  <c r="P140" i="25"/>
  <c r="O105" i="25"/>
  <c r="Q74" i="25"/>
  <c r="Q138" i="25"/>
  <c r="O99" i="25"/>
  <c r="P14" i="25"/>
  <c r="Q95" i="25"/>
  <c r="P2" i="25"/>
  <c r="N88" i="25"/>
  <c r="N105" i="25"/>
  <c r="N116" i="25"/>
  <c r="P74" i="25"/>
  <c r="Q81" i="25"/>
  <c r="N108" i="25"/>
  <c r="Q17" i="25"/>
  <c r="O118" i="25"/>
  <c r="N149" i="25"/>
  <c r="Q48" i="25"/>
  <c r="Q96" i="25"/>
  <c r="O49" i="25"/>
  <c r="Q77" i="25"/>
  <c r="P39" i="25"/>
  <c r="N11" i="25"/>
  <c r="N117" i="25"/>
  <c r="N10" i="25"/>
  <c r="N35" i="25"/>
  <c r="P138" i="25"/>
  <c r="P80" i="25"/>
  <c r="P148" i="25"/>
  <c r="Q121" i="25"/>
  <c r="N56" i="25"/>
  <c r="O130" i="25"/>
  <c r="Q70" i="25"/>
  <c r="P60" i="25"/>
  <c r="Q149" i="25"/>
  <c r="O121" i="25"/>
  <c r="O109" i="25"/>
  <c r="P38" i="25"/>
  <c r="N82" i="25"/>
  <c r="N95" i="25"/>
  <c r="P16" i="25"/>
  <c r="P103" i="25"/>
  <c r="N96" i="25"/>
  <c r="Q102" i="25"/>
  <c r="Q112" i="25"/>
  <c r="N115" i="25"/>
  <c r="Q62" i="25"/>
  <c r="O74" i="25"/>
  <c r="P12" i="25"/>
  <c r="Q135" i="25"/>
  <c r="P71" i="25"/>
  <c r="Q11" i="25"/>
  <c r="Q84" i="25"/>
  <c r="Q25" i="25"/>
  <c r="P120" i="25"/>
  <c r="Q75" i="25"/>
  <c r="Q18" i="25"/>
  <c r="Q146" i="25"/>
  <c r="Q82" i="25"/>
  <c r="Q132" i="25"/>
  <c r="P130" i="25"/>
  <c r="P154" i="25"/>
  <c r="P139" i="25"/>
  <c r="N83" i="25"/>
  <c r="P8" i="25"/>
  <c r="N58" i="25"/>
  <c r="P47" i="25"/>
  <c r="P124" i="25"/>
  <c r="Q30" i="25"/>
  <c r="Q87" i="25"/>
  <c r="Q114" i="25"/>
  <c r="O75" i="25"/>
  <c r="P142" i="25"/>
  <c r="Q108" i="25"/>
  <c r="Q29" i="25"/>
  <c r="P102" i="25"/>
  <c r="P145" i="25"/>
  <c r="O54" i="25"/>
  <c r="Q105" i="25"/>
  <c r="P28" i="25"/>
  <c r="Q127" i="25"/>
  <c r="O133" i="25"/>
  <c r="Q64" i="25"/>
  <c r="O32" i="25"/>
  <c r="O73" i="25"/>
  <c r="P99" i="25"/>
  <c r="Q8" i="25"/>
  <c r="N94" i="25"/>
  <c r="O83" i="25"/>
  <c r="O37" i="25"/>
  <c r="N72" i="25"/>
  <c r="N3" i="25"/>
  <c r="N41" i="25"/>
  <c r="N31" i="25"/>
  <c r="Q150" i="25"/>
  <c r="P7" i="25"/>
  <c r="N69" i="25"/>
  <c r="P29" i="25"/>
  <c r="P86" i="25"/>
  <c r="P143" i="25"/>
  <c r="N73" i="25"/>
  <c r="P30" i="25"/>
  <c r="O66" i="25"/>
  <c r="O110" i="25"/>
  <c r="Q41" i="25"/>
  <c r="Q122" i="25"/>
  <c r="P97" i="25"/>
  <c r="N140" i="25"/>
  <c r="O147" i="25"/>
  <c r="N16" i="25"/>
  <c r="Q83" i="25"/>
  <c r="P128" i="25"/>
  <c r="N20" i="25"/>
  <c r="N26" i="25"/>
  <c r="P95" i="25"/>
  <c r="N39" i="25"/>
  <c r="P73" i="25"/>
  <c r="N145" i="25"/>
  <c r="O36" i="25"/>
  <c r="O111" i="25"/>
  <c r="Q90" i="25"/>
  <c r="O5" i="25"/>
  <c r="O119" i="25"/>
  <c r="P149" i="25"/>
  <c r="O53" i="25"/>
  <c r="O44" i="25"/>
  <c r="O136" i="25"/>
  <c r="P121" i="25"/>
  <c r="Q69" i="25"/>
  <c r="O58" i="25"/>
  <c r="O28" i="25"/>
  <c r="N55" i="25"/>
  <c r="O50" i="25"/>
  <c r="O91" i="25"/>
  <c r="P27" i="25"/>
  <c r="O23" i="25"/>
  <c r="O11" i="25"/>
  <c r="P137" i="25"/>
  <c r="N66" i="25"/>
  <c r="P69" i="25"/>
  <c r="N129" i="25"/>
  <c r="N45" i="25"/>
  <c r="N136" i="25"/>
  <c r="O112" i="25"/>
  <c r="P117" i="25"/>
  <c r="N89" i="25"/>
  <c r="N63" i="25"/>
  <c r="N54" i="25"/>
  <c r="O56" i="25"/>
  <c r="Q49" i="25"/>
  <c r="P151" i="25"/>
  <c r="P75" i="25"/>
  <c r="O101" i="25"/>
  <c r="O106" i="25"/>
  <c r="Q13" i="25"/>
  <c r="P94" i="25"/>
  <c r="O137" i="25"/>
  <c r="N19" i="25"/>
  <c r="O63" i="25"/>
  <c r="N44" i="25"/>
  <c r="O103" i="25"/>
  <c r="O154" i="25"/>
  <c r="P152" i="25"/>
  <c r="O62" i="25"/>
  <c r="N67" i="25"/>
  <c r="Q110" i="25"/>
  <c r="N6" i="25"/>
  <c r="P155" i="25"/>
  <c r="O19" i="25"/>
  <c r="O13" i="25"/>
  <c r="N52" i="25"/>
  <c r="Q10" i="25"/>
  <c r="O143" i="25"/>
  <c r="P41" i="25"/>
  <c r="N134" i="25"/>
  <c r="Q117" i="25"/>
  <c r="N51" i="25"/>
  <c r="N107" i="25"/>
  <c r="O135" i="25"/>
  <c r="Q6" i="25"/>
  <c r="Q66" i="25"/>
  <c r="N50" i="25"/>
  <c r="P21" i="25"/>
  <c r="P134" i="25"/>
  <c r="P84" i="25"/>
  <c r="O131" i="25"/>
  <c r="P6" i="25"/>
  <c r="N151" i="25"/>
  <c r="Q51" i="25"/>
  <c r="O79" i="25"/>
  <c r="P37" i="25"/>
  <c r="N47" i="25"/>
  <c r="O145" i="25"/>
  <c r="N118" i="25"/>
  <c r="N65" i="25"/>
  <c r="O12" i="25"/>
  <c r="Q115" i="25"/>
  <c r="Q63" i="25"/>
  <c r="P62" i="25"/>
  <c r="N80" i="25"/>
  <c r="O68" i="25"/>
  <c r="N30" i="25"/>
  <c r="O65" i="25"/>
  <c r="O81" i="25"/>
  <c r="P56" i="25"/>
  <c r="Q3" i="25"/>
  <c r="Q34" i="25"/>
  <c r="N74" i="25"/>
  <c r="P141" i="25"/>
  <c r="Q147" i="25"/>
  <c r="Q2" i="25"/>
  <c r="N110" i="25"/>
  <c r="P116" i="25"/>
  <c r="N75" i="25"/>
  <c r="O4" i="25"/>
  <c r="O89" i="25"/>
  <c r="N135" i="25"/>
  <c r="O88" i="25"/>
  <c r="Q111" i="25"/>
  <c r="N71" i="25"/>
  <c r="P17" i="25"/>
  <c r="P15" i="25"/>
  <c r="P13" i="25"/>
  <c r="Q118" i="25"/>
  <c r="Q4" i="25"/>
  <c r="Q72" i="25"/>
  <c r="N40" i="25"/>
  <c r="Q155" i="25"/>
  <c r="N86" i="25"/>
  <c r="N84" i="25"/>
  <c r="P11" i="25"/>
  <c r="O142" i="25"/>
  <c r="Q44" i="25"/>
  <c r="O67" i="25"/>
  <c r="P23" i="25"/>
  <c r="O96" i="25"/>
  <c r="P115" i="25"/>
  <c r="N91" i="25"/>
  <c r="P133" i="25"/>
  <c r="P81" i="25"/>
  <c r="N123" i="25"/>
  <c r="P79" i="25"/>
  <c r="Q106" i="25"/>
  <c r="O149" i="25"/>
  <c r="N97" i="25"/>
  <c r="Q27" i="25"/>
  <c r="P108" i="25"/>
  <c r="O92" i="25"/>
  <c r="N42" i="25"/>
  <c r="P5" i="25"/>
  <c r="P36" i="25"/>
  <c r="N14" i="25"/>
  <c r="Q24" i="25"/>
  <c r="P111" i="25"/>
  <c r="P92" i="25"/>
  <c r="N130" i="25"/>
  <c r="O35" i="25"/>
  <c r="N147" i="25"/>
  <c r="N12" i="25"/>
  <c r="Q130" i="25"/>
  <c r="Q99" i="25"/>
  <c r="P54" i="25"/>
  <c r="P147" i="25"/>
  <c r="O125" i="25"/>
  <c r="P34" i="25"/>
  <c r="P4" i="25"/>
  <c r="N146" i="25"/>
  <c r="N76" i="25"/>
  <c r="Q73" i="25"/>
  <c r="N7" i="25"/>
  <c r="P88" i="25"/>
  <c r="Q28" i="25"/>
  <c r="P119" i="25"/>
  <c r="O60" i="25"/>
  <c r="N5" i="25"/>
  <c r="O31" i="25"/>
  <c r="N22" i="25"/>
  <c r="Q31" i="25"/>
  <c r="P59" i="25"/>
  <c r="Q139" i="25"/>
  <c r="O59" i="25"/>
  <c r="N60" i="25"/>
  <c r="P118" i="25"/>
  <c r="N128" i="25"/>
  <c r="P100" i="25"/>
  <c r="N155" i="25"/>
  <c r="O76" i="25"/>
  <c r="N68" i="25"/>
  <c r="P18" i="25"/>
  <c r="O39" i="25"/>
  <c r="N21" i="25"/>
  <c r="N15" i="25"/>
  <c r="N29" i="25"/>
  <c r="P65" i="25"/>
  <c r="Q50" i="25"/>
  <c r="Q152" i="25"/>
  <c r="O29" i="25"/>
  <c r="N32" i="25"/>
  <c r="P113" i="25"/>
  <c r="N119" i="25"/>
  <c r="P122" i="25"/>
  <c r="N93" i="25"/>
  <c r="N138" i="25"/>
  <c r="Q36" i="25"/>
  <c r="Q120" i="25"/>
  <c r="P90" i="25"/>
  <c r="P64" i="25"/>
  <c r="N137" i="25"/>
  <c r="Q109" i="25"/>
  <c r="N64" i="25"/>
  <c r="O7" i="25"/>
  <c r="P109" i="25"/>
  <c r="N27" i="25"/>
  <c r="P43" i="25"/>
  <c r="N24" i="25"/>
  <c r="P63" i="25"/>
  <c r="O84" i="25"/>
  <c r="Q92" i="25"/>
  <c r="N59" i="25"/>
  <c r="N8" i="25"/>
  <c r="Q61" i="25"/>
  <c r="O25" i="25"/>
  <c r="O90" i="25"/>
  <c r="P19" i="25"/>
  <c r="N92" i="25"/>
  <c r="Q126" i="25"/>
  <c r="Q47" i="25"/>
  <c r="P91" i="25"/>
  <c r="Q123" i="25"/>
  <c r="O152" i="25"/>
  <c r="N9" i="25"/>
  <c r="O86" i="25"/>
  <c r="Q153" i="25"/>
  <c r="P150" i="25"/>
  <c r="P89" i="25"/>
  <c r="O15" i="25"/>
  <c r="N143" i="25"/>
  <c r="Q55" i="25"/>
  <c r="P24" i="25"/>
  <c r="Q65" i="25"/>
  <c r="O82" i="25"/>
  <c r="N46" i="25"/>
  <c r="O6" i="25"/>
  <c r="Q71" i="25"/>
  <c r="O14" i="25"/>
  <c r="P61" i="25"/>
  <c r="Q68" i="25"/>
  <c r="N154" i="25"/>
  <c r="P31" i="25"/>
  <c r="P9" i="25"/>
  <c r="O43" i="25"/>
  <c r="P32" i="25"/>
  <c r="Q7" i="25"/>
  <c r="Q23" i="25"/>
  <c r="N100" i="25"/>
  <c r="O2" i="25"/>
  <c r="P53" i="25"/>
  <c r="Q103" i="25"/>
  <c r="O70" i="25"/>
  <c r="Q22" i="25"/>
  <c r="P66" i="25"/>
  <c r="O16" i="25"/>
  <c r="N4" i="25"/>
  <c r="O97" i="25"/>
  <c r="Q56" i="25"/>
  <c r="Q32" i="25"/>
  <c r="O61" i="25"/>
  <c r="Q46" i="25"/>
  <c r="Q86" i="25"/>
  <c r="P153" i="25"/>
  <c r="N53" i="25"/>
  <c r="O30" i="25"/>
  <c r="Q131" i="25"/>
  <c r="Q104" i="25"/>
  <c r="N109" i="25"/>
  <c r="O46" i="25"/>
  <c r="N141" i="25"/>
  <c r="P105" i="25"/>
  <c r="Q67" i="25"/>
  <c r="N133" i="25"/>
  <c r="N85" i="25"/>
  <c r="N125" i="25"/>
  <c r="P77" i="25"/>
  <c r="Q97" i="25"/>
  <c r="P123" i="25"/>
  <c r="Q40" i="25"/>
  <c r="P87" i="25"/>
  <c r="P20" i="25"/>
  <c r="N139" i="25"/>
  <c r="Q37" i="25"/>
  <c r="P48" i="25"/>
  <c r="Q9" i="25"/>
  <c r="N121" i="25"/>
  <c r="P58" i="25"/>
  <c r="O45" i="25"/>
  <c r="N13" i="25"/>
  <c r="N142" i="25"/>
  <c r="O17" i="25"/>
  <c r="P107" i="25"/>
  <c r="Q59" i="25"/>
  <c r="P125" i="25"/>
  <c r="P40" i="25"/>
  <c r="O104" i="25"/>
  <c r="O42" i="25"/>
  <c r="N78" i="25"/>
  <c r="O3" i="25"/>
  <c r="Q133" i="25"/>
  <c r="Q53" i="25"/>
  <c r="Q107" i="25"/>
  <c r="N77" i="25"/>
  <c r="N17" i="25"/>
  <c r="Q116" i="25"/>
  <c r="O146" i="25"/>
  <c r="N111" i="25"/>
  <c r="P112" i="25"/>
  <c r="P44" i="25"/>
  <c r="P129" i="25"/>
  <c r="Q14" i="25"/>
  <c r="Q91" i="25"/>
  <c r="N106" i="25"/>
  <c r="N38" i="25"/>
  <c r="O71" i="25"/>
  <c r="P46" i="25"/>
  <c r="P82" i="25"/>
  <c r="N122" i="25"/>
  <c r="P70" i="25"/>
  <c r="Q124" i="25"/>
  <c r="N132" i="25"/>
  <c r="O80" i="25"/>
  <c r="Q33" i="25"/>
  <c r="O24" i="25"/>
  <c r="O113" i="25"/>
  <c r="Q148" i="25"/>
  <c r="O114" i="25"/>
  <c r="P76" i="25"/>
  <c r="N48" i="25"/>
  <c r="N37" i="25"/>
  <c r="Q12" i="25"/>
  <c r="Q35" i="25"/>
  <c r="O100" i="25"/>
  <c r="N127" i="25"/>
  <c r="O34" i="25"/>
  <c r="N101" i="25"/>
  <c r="P93" i="25"/>
  <c r="O21" i="25"/>
  <c r="N113" i="25"/>
  <c r="Q21" i="25"/>
  <c r="Q85" i="25"/>
  <c r="O33" i="25"/>
  <c r="P114" i="25"/>
  <c r="P135" i="25"/>
  <c r="O98" i="25"/>
  <c r="O78" i="25"/>
  <c r="O93" i="25"/>
  <c r="P67" i="25"/>
  <c r="Q42" i="25"/>
  <c r="O124" i="25"/>
  <c r="N61" i="25"/>
  <c r="N126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Ho</author>
  </authors>
  <commentList>
    <comment ref="J1" authorId="0" shapeId="0" xr:uid="{C6392BE0-2E3A-467B-86A8-DDAB49BDBE35}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 xml:space="preserve">一對一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細明體"/>
            <family val="3"/>
            <charset val="136"/>
          </rPr>
          <t>一對一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欄位有處理</t>
        </r>
        <r>
          <rPr>
            <b/>
            <sz val="9"/>
            <color indexed="81"/>
            <rFont val="Tahoma"/>
            <family val="2"/>
          </rPr>
          <t>)
3:</t>
        </r>
        <r>
          <rPr>
            <b/>
            <sz val="9"/>
            <color indexed="81"/>
            <rFont val="細明體"/>
            <family val="3"/>
            <charset val="136"/>
          </rPr>
          <t xml:space="preserve">一對多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細明體"/>
            <family val="3"/>
            <charset val="136"/>
          </rPr>
          <t>多對一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若為暫存檔或無須驗證處理的檔案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細明體"/>
            <family val="3"/>
            <charset val="136"/>
          </rPr>
          <t>多加一個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細明體"/>
            <family val="3"/>
            <charset val="136"/>
          </rPr>
          <t>號</t>
        </r>
      </text>
    </comment>
    <comment ref="M1" authorId="0" shapeId="0" xr:uid="{7A367850-D5C8-43CF-95C6-19856E195FAF}">
      <text>
        <r>
          <rPr>
            <b/>
            <sz val="9"/>
            <color indexed="81"/>
            <rFont val="Tahoma"/>
            <family val="2"/>
          </rPr>
          <t>V:</t>
        </r>
        <r>
          <rPr>
            <b/>
            <sz val="9"/>
            <color indexed="81"/>
            <rFont val="細明體"/>
            <family val="3"/>
            <charset val="136"/>
          </rPr>
          <t xml:space="preserve">全部
</t>
        </r>
        <r>
          <rPr>
            <b/>
            <sz val="9"/>
            <color indexed="81"/>
            <rFont val="Tahoma"/>
            <family val="2"/>
          </rPr>
          <t>O:</t>
        </r>
        <r>
          <rPr>
            <b/>
            <sz val="9"/>
            <color indexed="81"/>
            <rFont val="細明體"/>
            <family val="3"/>
            <charset val="136"/>
          </rPr>
          <t>部份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969A6332-5D18-47BD-9BD7-4579A23B835F}">
      <text>
        <r>
          <rPr>
            <b/>
            <sz val="9"/>
            <color indexed="81"/>
            <rFont val="Tahoma"/>
            <family val="2"/>
          </rPr>
          <t>0:</t>
        </r>
        <r>
          <rPr>
            <b/>
            <sz val="9"/>
            <color indexed="81"/>
            <rFont val="細明體"/>
            <family val="3"/>
            <charset val="136"/>
          </rPr>
          <t xml:space="preserve">無差異
</t>
        </r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 xml:space="preserve">來源檔問題，已確認，差異數屬正常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細明體"/>
            <family val="3"/>
            <charset val="136"/>
          </rPr>
          <t xml:space="preserve">有篩選條件，差異數屬正常
</t>
        </r>
        <r>
          <rPr>
            <b/>
            <sz val="9"/>
            <color indexed="81"/>
            <rFont val="Tahoma"/>
            <family val="2"/>
          </rPr>
          <t>3:1</t>
        </r>
        <r>
          <rPr>
            <b/>
            <sz val="9"/>
            <color indexed="81"/>
            <rFont val="細明體"/>
            <family val="3"/>
            <charset val="136"/>
          </rPr>
          <t xml:space="preserve">筆轉成多筆，差異數屬正常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細明體"/>
            <family val="3"/>
            <charset val="136"/>
          </rPr>
          <t xml:space="preserve">放款部已確認，差異數屬正常
</t>
        </r>
        <r>
          <rPr>
            <b/>
            <sz val="9"/>
            <color indexed="81"/>
            <rFont val="Tahoma"/>
            <family val="2"/>
          </rPr>
          <t>5:</t>
        </r>
        <r>
          <rPr>
            <b/>
            <sz val="9"/>
            <color indexed="81"/>
            <rFont val="細明體"/>
            <family val="3"/>
            <charset val="136"/>
          </rPr>
          <t xml:space="preserve">擔保品轉換，已確認，差異數屬正常
</t>
        </r>
        <r>
          <rPr>
            <b/>
            <sz val="9"/>
            <color indexed="81"/>
            <rFont val="Tahoma"/>
            <family val="2"/>
          </rPr>
          <t>6:</t>
        </r>
        <r>
          <rPr>
            <b/>
            <sz val="9"/>
            <color indexed="81"/>
            <rFont val="細明體"/>
            <family val="3"/>
            <charset val="136"/>
          </rPr>
          <t xml:space="preserve">擔保品轉換，待確認
</t>
        </r>
        <r>
          <rPr>
            <b/>
            <sz val="9"/>
            <color indexed="81"/>
            <rFont val="Tahoma"/>
            <family val="2"/>
          </rPr>
          <t>7:</t>
        </r>
        <r>
          <rPr>
            <b/>
            <sz val="9"/>
            <color indexed="81"/>
            <rFont val="細明體"/>
            <family val="3"/>
            <charset val="136"/>
          </rPr>
          <t xml:space="preserve">配合業務程式，待修改
</t>
        </r>
        <r>
          <rPr>
            <b/>
            <sz val="9"/>
            <color indexed="81"/>
            <rFont val="Tahoma"/>
            <family val="2"/>
          </rPr>
          <t>8:</t>
        </r>
        <r>
          <rPr>
            <b/>
            <sz val="9"/>
            <color indexed="81"/>
            <rFont val="細明體"/>
            <family val="3"/>
            <charset val="136"/>
          </rPr>
          <t xml:space="preserve">遮罩問題
</t>
        </r>
        <r>
          <rPr>
            <b/>
            <sz val="9"/>
            <color indexed="81"/>
            <rFont val="Tahoma"/>
            <family val="2"/>
          </rPr>
          <t>9:</t>
        </r>
        <r>
          <rPr>
            <b/>
            <sz val="9"/>
            <color indexed="81"/>
            <rFont val="細明體"/>
            <family val="3"/>
            <charset val="136"/>
          </rPr>
          <t>暫存檔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Ho</author>
  </authors>
  <commentList>
    <comment ref="J1" authorId="0" shapeId="0" xr:uid="{B726B019-D42B-4215-B727-CD9C9FB7B439}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 xml:space="preserve">一對一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細明體"/>
            <family val="3"/>
            <charset val="136"/>
          </rPr>
          <t>一對一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欄位有處理</t>
        </r>
        <r>
          <rPr>
            <b/>
            <sz val="9"/>
            <color indexed="81"/>
            <rFont val="Tahoma"/>
            <family val="2"/>
          </rPr>
          <t>)
3:</t>
        </r>
        <r>
          <rPr>
            <b/>
            <sz val="9"/>
            <color indexed="81"/>
            <rFont val="細明體"/>
            <family val="3"/>
            <charset val="136"/>
          </rPr>
          <t xml:space="preserve">一對多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細明體"/>
            <family val="3"/>
            <charset val="136"/>
          </rPr>
          <t>多對一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若為暫存檔或無須驗證處理的檔案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細明體"/>
            <family val="3"/>
            <charset val="136"/>
          </rPr>
          <t>多加一個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細明體"/>
            <family val="3"/>
            <charset val="136"/>
          </rPr>
          <t>號</t>
        </r>
      </text>
    </comment>
    <comment ref="M1" authorId="0" shapeId="0" xr:uid="{0CEFFB8F-3390-4AA0-9045-3593B3890FB6}">
      <text>
        <r>
          <rPr>
            <b/>
            <sz val="9"/>
            <color indexed="81"/>
            <rFont val="Tahoma"/>
            <family val="2"/>
          </rPr>
          <t>V:</t>
        </r>
        <r>
          <rPr>
            <b/>
            <sz val="9"/>
            <color indexed="81"/>
            <rFont val="細明體"/>
            <family val="3"/>
            <charset val="136"/>
          </rPr>
          <t xml:space="preserve">全部
</t>
        </r>
        <r>
          <rPr>
            <b/>
            <sz val="9"/>
            <color indexed="81"/>
            <rFont val="Tahoma"/>
            <family val="2"/>
          </rPr>
          <t>O:</t>
        </r>
        <r>
          <rPr>
            <b/>
            <sz val="9"/>
            <color indexed="81"/>
            <rFont val="細明體"/>
            <family val="3"/>
            <charset val="136"/>
          </rPr>
          <t>部份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812A4D7E-20AA-4E88-8989-2E4994C35CA9}">
      <text>
        <r>
          <rPr>
            <b/>
            <sz val="9"/>
            <color indexed="81"/>
            <rFont val="Tahoma"/>
            <family val="2"/>
          </rPr>
          <t>0:</t>
        </r>
        <r>
          <rPr>
            <b/>
            <sz val="9"/>
            <color indexed="81"/>
            <rFont val="細明體"/>
            <family val="3"/>
            <charset val="136"/>
          </rPr>
          <t xml:space="preserve">無差異
</t>
        </r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 xml:space="preserve">來源檔問題，已確認，差異數屬正常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細明體"/>
            <family val="3"/>
            <charset val="136"/>
          </rPr>
          <t xml:space="preserve">有篩選條件，差異數屬正常
</t>
        </r>
        <r>
          <rPr>
            <b/>
            <sz val="9"/>
            <color indexed="81"/>
            <rFont val="Tahoma"/>
            <family val="2"/>
          </rPr>
          <t>3:1</t>
        </r>
        <r>
          <rPr>
            <b/>
            <sz val="9"/>
            <color indexed="81"/>
            <rFont val="細明體"/>
            <family val="3"/>
            <charset val="136"/>
          </rPr>
          <t xml:space="preserve">筆轉成多筆，差異數屬正常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細明體"/>
            <family val="3"/>
            <charset val="136"/>
          </rPr>
          <t xml:space="preserve">放款部已確認，差異數屬正常
</t>
        </r>
        <r>
          <rPr>
            <b/>
            <sz val="9"/>
            <color indexed="81"/>
            <rFont val="Tahoma"/>
            <family val="2"/>
          </rPr>
          <t>5:</t>
        </r>
        <r>
          <rPr>
            <b/>
            <sz val="9"/>
            <color indexed="81"/>
            <rFont val="細明體"/>
            <family val="3"/>
            <charset val="136"/>
          </rPr>
          <t xml:space="preserve">擔保品轉換，已確認，差異數屬正常
</t>
        </r>
        <r>
          <rPr>
            <b/>
            <sz val="9"/>
            <color indexed="81"/>
            <rFont val="Tahoma"/>
            <family val="2"/>
          </rPr>
          <t>6:</t>
        </r>
        <r>
          <rPr>
            <b/>
            <sz val="9"/>
            <color indexed="81"/>
            <rFont val="細明體"/>
            <family val="3"/>
            <charset val="136"/>
          </rPr>
          <t xml:space="preserve">擔保品轉換，待確認
</t>
        </r>
        <r>
          <rPr>
            <b/>
            <sz val="9"/>
            <color indexed="81"/>
            <rFont val="Tahoma"/>
            <family val="2"/>
          </rPr>
          <t>7:</t>
        </r>
        <r>
          <rPr>
            <b/>
            <sz val="9"/>
            <color indexed="81"/>
            <rFont val="細明體"/>
            <family val="3"/>
            <charset val="136"/>
          </rPr>
          <t xml:space="preserve">配合業務程式，待修改
</t>
        </r>
        <r>
          <rPr>
            <b/>
            <sz val="9"/>
            <color indexed="81"/>
            <rFont val="Tahoma"/>
            <family val="2"/>
          </rPr>
          <t>8:</t>
        </r>
        <r>
          <rPr>
            <b/>
            <sz val="9"/>
            <color indexed="81"/>
            <rFont val="細明體"/>
            <family val="3"/>
            <charset val="136"/>
          </rPr>
          <t xml:space="preserve">遮罩問題
</t>
        </r>
        <r>
          <rPr>
            <b/>
            <sz val="9"/>
            <color indexed="81"/>
            <rFont val="Tahoma"/>
            <family val="2"/>
          </rPr>
          <t>9:</t>
        </r>
        <r>
          <rPr>
            <b/>
            <sz val="9"/>
            <color indexed="81"/>
            <rFont val="細明體"/>
            <family val="3"/>
            <charset val="136"/>
          </rPr>
          <t>暫存檔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Ho</author>
    <author>st1</author>
  </authors>
  <commentList>
    <comment ref="J1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 xml:space="preserve">一對一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細明體"/>
            <family val="3"/>
            <charset val="136"/>
          </rPr>
          <t>一對一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欄位有處理</t>
        </r>
        <r>
          <rPr>
            <b/>
            <sz val="9"/>
            <color indexed="81"/>
            <rFont val="Tahoma"/>
            <family val="2"/>
          </rPr>
          <t>)
3:</t>
        </r>
        <r>
          <rPr>
            <b/>
            <sz val="9"/>
            <color indexed="81"/>
            <rFont val="細明體"/>
            <family val="3"/>
            <charset val="136"/>
          </rPr>
          <t xml:space="preserve">一對多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細明體"/>
            <family val="3"/>
            <charset val="136"/>
          </rPr>
          <t>多對一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V:</t>
        </r>
        <r>
          <rPr>
            <b/>
            <sz val="9"/>
            <color indexed="81"/>
            <rFont val="細明體"/>
            <family val="3"/>
            <charset val="136"/>
          </rPr>
          <t xml:space="preserve">全部
</t>
        </r>
        <r>
          <rPr>
            <b/>
            <sz val="9"/>
            <color indexed="81"/>
            <rFont val="Tahoma"/>
            <family val="2"/>
          </rPr>
          <t>O:</t>
        </r>
        <r>
          <rPr>
            <b/>
            <sz val="9"/>
            <color indexed="81"/>
            <rFont val="細明體"/>
            <family val="3"/>
            <charset val="136"/>
          </rPr>
          <t>部份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0:</t>
        </r>
        <r>
          <rPr>
            <b/>
            <sz val="9"/>
            <color indexed="81"/>
            <rFont val="細明體"/>
            <family val="3"/>
            <charset val="136"/>
          </rPr>
          <t xml:space="preserve">處理正常
</t>
        </r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 xml:space="preserve">來源檔問題，已確認，差異數屬正常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細明體"/>
            <family val="3"/>
            <charset val="136"/>
          </rPr>
          <t xml:space="preserve">部份轉換，差異數屬正常
</t>
        </r>
        <r>
          <rPr>
            <b/>
            <sz val="9"/>
            <color indexed="81"/>
            <rFont val="Tahoma"/>
            <family val="2"/>
          </rPr>
          <t>3:1</t>
        </r>
        <r>
          <rPr>
            <b/>
            <sz val="9"/>
            <color indexed="81"/>
            <rFont val="細明體"/>
            <family val="3"/>
            <charset val="136"/>
          </rPr>
          <t xml:space="preserve">筆轉成多筆，差異數屬正常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細明體"/>
            <family val="3"/>
            <charset val="136"/>
          </rPr>
          <t xml:space="preserve">放款部已確認，差異數屬正常
</t>
        </r>
        <r>
          <rPr>
            <b/>
            <sz val="9"/>
            <color indexed="81"/>
            <rFont val="Tahoma"/>
            <family val="2"/>
          </rPr>
          <t>5:</t>
        </r>
        <r>
          <rPr>
            <b/>
            <sz val="9"/>
            <color indexed="81"/>
            <rFont val="細明體"/>
            <family val="3"/>
            <charset val="136"/>
          </rPr>
          <t xml:space="preserve">擔保品架構調整
</t>
        </r>
        <r>
          <rPr>
            <b/>
            <sz val="9"/>
            <color indexed="81"/>
            <rFont val="Tahoma"/>
            <family val="2"/>
          </rPr>
          <t>6:</t>
        </r>
        <r>
          <rPr>
            <b/>
            <sz val="9"/>
            <color indexed="81"/>
            <rFont val="細明體"/>
            <family val="3"/>
            <charset val="136"/>
          </rPr>
          <t xml:space="preserve">與擔保品轉換有關
</t>
        </r>
        <r>
          <rPr>
            <b/>
            <sz val="9"/>
            <color indexed="81"/>
            <rFont val="Tahoma"/>
            <family val="2"/>
          </rPr>
          <t>7:</t>
        </r>
        <r>
          <rPr>
            <b/>
            <sz val="9"/>
            <color indexed="81"/>
            <rFont val="細明體"/>
            <family val="3"/>
            <charset val="136"/>
          </rPr>
          <t xml:space="preserve">配合業務程式，待修改
</t>
        </r>
        <r>
          <rPr>
            <b/>
            <sz val="9"/>
            <color indexed="81"/>
            <rFont val="Tahoma"/>
            <family val="2"/>
          </rPr>
          <t>8:</t>
        </r>
        <r>
          <rPr>
            <b/>
            <sz val="9"/>
            <color indexed="81"/>
            <rFont val="細明體"/>
            <family val="3"/>
            <charset val="136"/>
          </rPr>
          <t xml:space="preserve">遮罩問題
</t>
        </r>
        <r>
          <rPr>
            <b/>
            <sz val="9"/>
            <color indexed="81"/>
            <rFont val="Tahoma"/>
            <family val="2"/>
          </rPr>
          <t>9:</t>
        </r>
        <r>
          <rPr>
            <b/>
            <sz val="9"/>
            <color indexed="81"/>
            <rFont val="細明體"/>
            <family val="3"/>
            <charset val="136"/>
          </rPr>
          <t>暫存檔</t>
        </r>
      </text>
    </comment>
    <comment ref="A23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Rels</t>
        </r>
        <r>
          <rPr>
            <b/>
            <sz val="9"/>
            <color indexed="81"/>
            <rFont val="細明體"/>
            <family val="3"/>
            <charset val="136"/>
          </rPr>
          <t>系待刪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Ho</author>
    <author>st1</author>
  </authors>
  <commentList>
    <comment ref="J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 xml:space="preserve">一對一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細明體"/>
            <family val="3"/>
            <charset val="136"/>
          </rPr>
          <t>一對一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欄位有處理</t>
        </r>
        <r>
          <rPr>
            <b/>
            <sz val="9"/>
            <color indexed="81"/>
            <rFont val="Tahoma"/>
            <family val="2"/>
          </rPr>
          <t>)
3:</t>
        </r>
        <r>
          <rPr>
            <b/>
            <sz val="9"/>
            <color indexed="81"/>
            <rFont val="細明體"/>
            <family val="3"/>
            <charset val="136"/>
          </rPr>
          <t xml:space="preserve">一對多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細明體"/>
            <family val="3"/>
            <charset val="136"/>
          </rPr>
          <t>多對一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若為暫存檔或無須驗證處理的檔案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細明體"/>
            <family val="3"/>
            <charset val="136"/>
          </rPr>
          <t>多加一個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細明體"/>
            <family val="3"/>
            <charset val="136"/>
          </rPr>
          <t>號</t>
        </r>
      </text>
    </comment>
    <comment ref="M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V:</t>
        </r>
        <r>
          <rPr>
            <b/>
            <sz val="9"/>
            <color indexed="81"/>
            <rFont val="細明體"/>
            <family val="3"/>
            <charset val="136"/>
          </rPr>
          <t xml:space="preserve">全部
</t>
        </r>
        <r>
          <rPr>
            <b/>
            <sz val="9"/>
            <color indexed="81"/>
            <rFont val="Tahoma"/>
            <family val="2"/>
          </rPr>
          <t>O:</t>
        </r>
        <r>
          <rPr>
            <b/>
            <sz val="9"/>
            <color indexed="81"/>
            <rFont val="細明體"/>
            <family val="3"/>
            <charset val="136"/>
          </rPr>
          <t>部份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0:</t>
        </r>
        <r>
          <rPr>
            <b/>
            <sz val="9"/>
            <color indexed="81"/>
            <rFont val="細明體"/>
            <family val="3"/>
            <charset val="136"/>
          </rPr>
          <t xml:space="preserve">處理正常
</t>
        </r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 xml:space="preserve">來源檔問題，已確認，差異數屬正常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細明體"/>
            <family val="3"/>
            <charset val="136"/>
          </rPr>
          <t xml:space="preserve">部份轉換，差異數屬正常
</t>
        </r>
        <r>
          <rPr>
            <b/>
            <sz val="9"/>
            <color indexed="81"/>
            <rFont val="Tahoma"/>
            <family val="2"/>
          </rPr>
          <t>3:1</t>
        </r>
        <r>
          <rPr>
            <b/>
            <sz val="9"/>
            <color indexed="81"/>
            <rFont val="細明體"/>
            <family val="3"/>
            <charset val="136"/>
          </rPr>
          <t xml:space="preserve">筆轉成多筆，差異數屬正常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細明體"/>
            <family val="3"/>
            <charset val="136"/>
          </rPr>
          <t xml:space="preserve">放款部已確認，差異數屬正常
</t>
        </r>
        <r>
          <rPr>
            <b/>
            <sz val="9"/>
            <color indexed="81"/>
            <rFont val="Tahoma"/>
            <family val="2"/>
          </rPr>
          <t>5:</t>
        </r>
        <r>
          <rPr>
            <b/>
            <sz val="9"/>
            <color indexed="81"/>
            <rFont val="細明體"/>
            <family val="3"/>
            <charset val="136"/>
          </rPr>
          <t xml:space="preserve">擔保品架構調整
</t>
        </r>
        <r>
          <rPr>
            <b/>
            <sz val="9"/>
            <color indexed="81"/>
            <rFont val="Tahoma"/>
            <family val="2"/>
          </rPr>
          <t>6:</t>
        </r>
        <r>
          <rPr>
            <b/>
            <sz val="9"/>
            <color indexed="81"/>
            <rFont val="細明體"/>
            <family val="3"/>
            <charset val="136"/>
          </rPr>
          <t xml:space="preserve">與擔保品轉換有關
</t>
        </r>
        <r>
          <rPr>
            <b/>
            <sz val="9"/>
            <color indexed="81"/>
            <rFont val="Tahoma"/>
            <family val="2"/>
          </rPr>
          <t>7:</t>
        </r>
        <r>
          <rPr>
            <b/>
            <sz val="9"/>
            <color indexed="81"/>
            <rFont val="細明體"/>
            <family val="3"/>
            <charset val="136"/>
          </rPr>
          <t xml:space="preserve">配合業務程式，待修改
</t>
        </r>
        <r>
          <rPr>
            <b/>
            <sz val="9"/>
            <color indexed="81"/>
            <rFont val="Tahoma"/>
            <family val="2"/>
          </rPr>
          <t>8:</t>
        </r>
        <r>
          <rPr>
            <b/>
            <sz val="9"/>
            <color indexed="81"/>
            <rFont val="細明體"/>
            <family val="3"/>
            <charset val="136"/>
          </rPr>
          <t xml:space="preserve">遮罩問題
</t>
        </r>
        <r>
          <rPr>
            <b/>
            <sz val="9"/>
            <color indexed="81"/>
            <rFont val="Tahoma"/>
            <family val="2"/>
          </rPr>
          <t>9:</t>
        </r>
        <r>
          <rPr>
            <b/>
            <sz val="9"/>
            <color indexed="81"/>
            <rFont val="細明體"/>
            <family val="3"/>
            <charset val="136"/>
          </rPr>
          <t>暫存檔</t>
        </r>
      </text>
    </comment>
    <comment ref="A57" authorId="1" shapeId="0" xr:uid="{00000000-0006-0000-0200-000004000000}">
      <text>
        <r>
          <rPr>
            <sz val="9"/>
            <color indexed="81"/>
            <rFont val="Tahoma"/>
            <family val="2"/>
          </rPr>
          <t xml:space="preserve">xiangwei:
</t>
        </r>
        <r>
          <rPr>
            <sz val="9"/>
            <color indexed="81"/>
            <rFont val="細明體"/>
            <family val="3"/>
            <charset val="136"/>
          </rPr>
          <t xml:space="preserve">待刪
</t>
        </r>
      </text>
    </comment>
    <comment ref="A148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Rels</t>
        </r>
        <r>
          <rPr>
            <b/>
            <sz val="9"/>
            <color indexed="81"/>
            <rFont val="細明體"/>
            <family val="3"/>
            <charset val="136"/>
          </rPr>
          <t>系待刪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Ho</author>
  </authors>
  <commentList>
    <comment ref="J1" authorId="0" shapeId="0" xr:uid="{F62872A8-BCD0-469F-9565-B74EFB1F0A27}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 xml:space="preserve">一對一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細明體"/>
            <family val="3"/>
            <charset val="136"/>
          </rPr>
          <t>一對一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欄位有處理</t>
        </r>
        <r>
          <rPr>
            <b/>
            <sz val="9"/>
            <color indexed="81"/>
            <rFont val="Tahoma"/>
            <family val="2"/>
          </rPr>
          <t>)
3:</t>
        </r>
        <r>
          <rPr>
            <b/>
            <sz val="9"/>
            <color indexed="81"/>
            <rFont val="細明體"/>
            <family val="3"/>
            <charset val="136"/>
          </rPr>
          <t xml:space="preserve">一對多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細明體"/>
            <family val="3"/>
            <charset val="136"/>
          </rPr>
          <t>多對一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若為暫存檔或無須驗證處理的檔案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細明體"/>
            <family val="3"/>
            <charset val="136"/>
          </rPr>
          <t>多加一個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細明體"/>
            <family val="3"/>
            <charset val="136"/>
          </rPr>
          <t>號</t>
        </r>
      </text>
    </comment>
    <comment ref="M1" authorId="0" shapeId="0" xr:uid="{0E7A4956-BB26-41F2-AE14-264BA6F992C8}">
      <text>
        <r>
          <rPr>
            <b/>
            <sz val="9"/>
            <color indexed="81"/>
            <rFont val="Tahoma"/>
            <family val="2"/>
          </rPr>
          <t>V:</t>
        </r>
        <r>
          <rPr>
            <b/>
            <sz val="9"/>
            <color indexed="81"/>
            <rFont val="細明體"/>
            <family val="3"/>
            <charset val="136"/>
          </rPr>
          <t xml:space="preserve">全部
</t>
        </r>
        <r>
          <rPr>
            <b/>
            <sz val="9"/>
            <color indexed="81"/>
            <rFont val="Tahoma"/>
            <family val="2"/>
          </rPr>
          <t>O:</t>
        </r>
        <r>
          <rPr>
            <b/>
            <sz val="9"/>
            <color indexed="81"/>
            <rFont val="細明體"/>
            <family val="3"/>
            <charset val="136"/>
          </rPr>
          <t>部份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672BDF7B-2228-4500-9DC4-A07B746BB7D7}">
      <text>
        <r>
          <rPr>
            <b/>
            <sz val="9"/>
            <color indexed="81"/>
            <rFont val="Tahoma"/>
            <family val="2"/>
          </rPr>
          <t>0:</t>
        </r>
        <r>
          <rPr>
            <b/>
            <sz val="9"/>
            <color indexed="81"/>
            <rFont val="細明體"/>
            <family val="3"/>
            <charset val="136"/>
          </rPr>
          <t xml:space="preserve">無差異
</t>
        </r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 xml:space="preserve">來源檔問題，已確認，差異數屬正常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細明體"/>
            <family val="3"/>
            <charset val="136"/>
          </rPr>
          <t xml:space="preserve">有篩選條件，差異數屬正常
</t>
        </r>
        <r>
          <rPr>
            <b/>
            <sz val="9"/>
            <color indexed="81"/>
            <rFont val="Tahoma"/>
            <family val="2"/>
          </rPr>
          <t>3:1</t>
        </r>
        <r>
          <rPr>
            <b/>
            <sz val="9"/>
            <color indexed="81"/>
            <rFont val="細明體"/>
            <family val="3"/>
            <charset val="136"/>
          </rPr>
          <t xml:space="preserve">筆轉成多筆，差異數屬正常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細明體"/>
            <family val="3"/>
            <charset val="136"/>
          </rPr>
          <t xml:space="preserve">放款部已確認，差異數屬正常
</t>
        </r>
        <r>
          <rPr>
            <b/>
            <sz val="9"/>
            <color indexed="81"/>
            <rFont val="Tahoma"/>
            <family val="2"/>
          </rPr>
          <t>5:</t>
        </r>
        <r>
          <rPr>
            <b/>
            <sz val="9"/>
            <color indexed="81"/>
            <rFont val="細明體"/>
            <family val="3"/>
            <charset val="136"/>
          </rPr>
          <t xml:space="preserve">擔保品轉換，已確認，差異數屬正常
</t>
        </r>
        <r>
          <rPr>
            <b/>
            <sz val="9"/>
            <color indexed="81"/>
            <rFont val="Tahoma"/>
            <family val="2"/>
          </rPr>
          <t>6:</t>
        </r>
        <r>
          <rPr>
            <b/>
            <sz val="9"/>
            <color indexed="81"/>
            <rFont val="細明體"/>
            <family val="3"/>
            <charset val="136"/>
          </rPr>
          <t xml:space="preserve">擔保品轉換，待確認
</t>
        </r>
        <r>
          <rPr>
            <b/>
            <sz val="9"/>
            <color indexed="81"/>
            <rFont val="Tahoma"/>
            <family val="2"/>
          </rPr>
          <t>7:</t>
        </r>
        <r>
          <rPr>
            <b/>
            <sz val="9"/>
            <color indexed="81"/>
            <rFont val="細明體"/>
            <family val="3"/>
            <charset val="136"/>
          </rPr>
          <t xml:space="preserve">配合業務程式，待修改
</t>
        </r>
        <r>
          <rPr>
            <b/>
            <sz val="9"/>
            <color indexed="81"/>
            <rFont val="Tahoma"/>
            <family val="2"/>
          </rPr>
          <t>8:</t>
        </r>
        <r>
          <rPr>
            <b/>
            <sz val="9"/>
            <color indexed="81"/>
            <rFont val="細明體"/>
            <family val="3"/>
            <charset val="136"/>
          </rPr>
          <t xml:space="preserve">遮罩問題
</t>
        </r>
        <r>
          <rPr>
            <b/>
            <sz val="9"/>
            <color indexed="81"/>
            <rFont val="Tahoma"/>
            <family val="2"/>
          </rPr>
          <t>9:</t>
        </r>
        <r>
          <rPr>
            <b/>
            <sz val="9"/>
            <color indexed="81"/>
            <rFont val="細明體"/>
            <family val="3"/>
            <charset val="136"/>
          </rPr>
          <t>暫存檔</t>
        </r>
      </text>
    </comment>
  </commentList>
</comments>
</file>

<file path=xl/sharedStrings.xml><?xml version="1.0" encoding="utf-8"?>
<sst xmlns="http://schemas.openxmlformats.org/spreadsheetml/2006/main" count="8774" uniqueCount="2811">
  <si>
    <t>Usp_Tf_CdBranch_Ins</t>
  </si>
  <si>
    <t>Usp_Tf_CdCashFlow_Ins</t>
  </si>
  <si>
    <t>Usp_Tf_CdCl_Ins</t>
  </si>
  <si>
    <t>Usp_Tf_CdGuarantor_Ins</t>
  </si>
  <si>
    <t>Usp_Tf_CdInsurer_Ins</t>
  </si>
  <si>
    <t>Usp_Tf_CdOverdue_Ins</t>
  </si>
  <si>
    <t>Usp_Tf_CdSupv_Ins</t>
  </si>
  <si>
    <t>Usp_Tf_CdBaseRate_Ins</t>
  </si>
  <si>
    <t>Usp_Tf_CdWorkMonth_Ins</t>
  </si>
  <si>
    <t>Usp_Tf_AcLoanRenew_Ins</t>
  </si>
  <si>
    <t>Usp_Tf_CustMain_Ins</t>
  </si>
  <si>
    <t>Usp_Tf_CustFin_Ins</t>
  </si>
  <si>
    <t>Usp_Tf_CustTelNo_Ins</t>
  </si>
  <si>
    <t>Usp_Tf_CustAddrSplit_Ins</t>
  </si>
  <si>
    <t>Usp_Tf_CustCross_Ins</t>
  </si>
  <si>
    <t>Usp_Tf_FacProd_Ins</t>
  </si>
  <si>
    <t>Usp_Tf_FacCaseAppl_Ins</t>
  </si>
  <si>
    <t>Usp_Tf_FacMain_Ins</t>
  </si>
  <si>
    <t>Usp_Tf_ForeclosureFee_Ins</t>
  </si>
  <si>
    <t>Usp_Tf_ClNoOld_Ins</t>
  </si>
  <si>
    <t>Usp_Tf_ClNoMapping_Ins</t>
  </si>
  <si>
    <t>Usp_Tf_ClMain_Ins</t>
  </si>
  <si>
    <t>Usp_Tf_ClImm_Ins</t>
  </si>
  <si>
    <t>Usp_Tf_CustRmk_Ins</t>
  </si>
  <si>
    <t>Usp_Tf_Guarantor_Ins</t>
  </si>
  <si>
    <t>Usp_Tf_RelsFamily_Ins</t>
  </si>
  <si>
    <t>Usp_Tf_RelsCompany_Ins</t>
  </si>
  <si>
    <t>Usp_Tf_ReltMain_Ins</t>
  </si>
  <si>
    <t>Usp_Tf_ReltFamily_Ins</t>
  </si>
  <si>
    <t>Usp_Tf_ReltCompany_Ins</t>
  </si>
  <si>
    <t>Usp_Tf_LoanBorMain_Ins</t>
  </si>
  <si>
    <t>Usp_Tf_LoanCheque_Ins</t>
  </si>
  <si>
    <t>Usp_Tf_LoanNotYet_Ins</t>
  </si>
  <si>
    <t>Usp_Tf_LoanOverdue_Ins</t>
  </si>
  <si>
    <t>Usp_Tf_LoanRateChange_Ins</t>
  </si>
  <si>
    <t>Usp_Tf_AchDeductMedia_Ins</t>
  </si>
  <si>
    <t>Usp_Tf_BankAuthAct_Ins</t>
  </si>
  <si>
    <t>Usp_Tf_BankDeductDtl_Ins</t>
  </si>
  <si>
    <t>Usp_Tf_EmpDeductDtl_Ins</t>
  </si>
  <si>
    <t>Usp_Tf_PostAuthLog_Ins</t>
  </si>
  <si>
    <t>Usp_Tf_InnDocRecord_Ins</t>
  </si>
  <si>
    <t>Usp_Tf_InnFundApl_Ins</t>
  </si>
  <si>
    <t>Usp_Tf_NegTranNoMapping_Ins</t>
  </si>
  <si>
    <t>Usp_Tf_NegMain_Ins</t>
  </si>
  <si>
    <t>Usp_Tf_NegFinAcct_Ins</t>
  </si>
  <si>
    <t>Usp_Tf_CollLaw_Ins</t>
  </si>
  <si>
    <t>Usp_Tf_CollLetter_Ins</t>
  </si>
  <si>
    <t>Usp_Tf_CollMeet_Ins</t>
  </si>
  <si>
    <t>Usp_Tf_CollTel_Ins</t>
  </si>
  <si>
    <t>Usp_Tf_PfBsOfficer_Ins</t>
  </si>
  <si>
    <t>Usp_Tf_PfCoOfficer_Ins</t>
  </si>
  <si>
    <t>Usp_Tf_PfDeparment_Ins</t>
  </si>
  <si>
    <t>Usp_Tf_AcReceivable_Ins</t>
  </si>
  <si>
    <t>開始時間</t>
    <phoneticPr fontId="5" type="noConversion"/>
  </si>
  <si>
    <t>結束時間</t>
    <phoneticPr fontId="5" type="noConversion"/>
  </si>
  <si>
    <t>使用時間</t>
    <phoneticPr fontId="5" type="noConversion"/>
  </si>
  <si>
    <t>Usp_Tf_JcicZ040_Ins</t>
  </si>
  <si>
    <t>Usp_Tf_JcicZ041_Ins</t>
  </si>
  <si>
    <t>Usp_Tf_JcicZ042_Ins</t>
  </si>
  <si>
    <t>Usp_Tf_JcicZ043_Ins</t>
  </si>
  <si>
    <t>Usp_Tf_JcicZ044_Ins</t>
  </si>
  <si>
    <t>Usp_Tf_JcicZ045_Ins</t>
  </si>
  <si>
    <t>Usp_Tf_JcicZ046_Ins</t>
  </si>
  <si>
    <t>Usp_Tf_JcicZ047_Ins</t>
  </si>
  <si>
    <t>Usp_Tf_JcicZ048_Ins</t>
  </si>
  <si>
    <t>Usp_Tf_JcicZ049_Ins</t>
  </si>
  <si>
    <t>Usp_Tf_JcicZ050_Ins</t>
  </si>
  <si>
    <t>Usp_Tf_JcicZ051_Ins</t>
  </si>
  <si>
    <t>Usp_Tf_JcicZ052_Ins</t>
  </si>
  <si>
    <t>Usp_Tf_JcicZ053_Ins</t>
  </si>
  <si>
    <t>Usp_Tf_JcicZ054_Ins</t>
  </si>
  <si>
    <t>Usp_Tf_JcicZ055_Ins</t>
  </si>
  <si>
    <t>Usp_Tf_JcicZ056_Ins</t>
  </si>
  <si>
    <t>Usp_Tf_JcicZ060_Ins</t>
  </si>
  <si>
    <t>Usp_Tf_JcicZ061_Ins</t>
  </si>
  <si>
    <t>Usp_Tf_JcicZ062_Ins</t>
  </si>
  <si>
    <t>Usp_Tf_JcicZ063_Ins</t>
  </si>
  <si>
    <t>Usp_Tf_JcicZ440_Ins</t>
  </si>
  <si>
    <t>Usp_Tf_JcicZ442_Ins</t>
  </si>
  <si>
    <t>Usp_Tf_JcicZ443_Ins</t>
  </si>
  <si>
    <t>Usp_Tf_JcicZ444_Ins</t>
  </si>
  <si>
    <t>Usp_Tf_JcicZ446_Ins</t>
  </si>
  <si>
    <t>Usp_Tf_JcicZ447_Ins</t>
  </si>
  <si>
    <t>Usp_Tf_JcicZ448_Ins</t>
  </si>
  <si>
    <t>Usp_Tf_JcicZ450_Ins</t>
  </si>
  <si>
    <t>Usp_Tf_JcicZ451_Ins</t>
  </si>
  <si>
    <t>Usp_Tf_JcicZ454_Ins</t>
  </si>
  <si>
    <t>交易代號</t>
    <phoneticPr fontId="5" type="noConversion"/>
  </si>
  <si>
    <t>中文名稱</t>
    <phoneticPr fontId="5" type="noConversion"/>
  </si>
  <si>
    <t>資料來源種類</t>
    <phoneticPr fontId="5" type="noConversion"/>
  </si>
  <si>
    <t>資料來源Table</t>
    <phoneticPr fontId="5" type="noConversion"/>
  </si>
  <si>
    <t>L6072</t>
  </si>
  <si>
    <t>L6077</t>
  </si>
  <si>
    <t>L6063</t>
  </si>
  <si>
    <t>L6067</t>
  </si>
  <si>
    <t>L6073</t>
  </si>
  <si>
    <t>L6065</t>
  </si>
  <si>
    <t>主管理由檔</t>
  </si>
  <si>
    <t>AS400</t>
  </si>
  <si>
    <t>TB$SRNP</t>
  </si>
  <si>
    <t>L6031</t>
  </si>
  <si>
    <t>L6083</t>
  </si>
  <si>
    <t>L6082</t>
  </si>
  <si>
    <t>L2079</t>
  </si>
  <si>
    <t>客戶交互運用檔</t>
  </si>
  <si>
    <t>擔保品-建物所有權人檔</t>
  </si>
  <si>
    <t>L2921</t>
  </si>
  <si>
    <t>L3924</t>
  </si>
  <si>
    <t>L3932</t>
  </si>
  <si>
    <t>L6907</t>
  </si>
  <si>
    <t>寫入筆數</t>
    <phoneticPr fontId="5" type="noConversion"/>
  </si>
  <si>
    <t>來源檔筆數</t>
    <phoneticPr fontId="5" type="noConversion"/>
  </si>
  <si>
    <t>差異
(寫入-來源)</t>
    <phoneticPr fontId="5" type="noConversion"/>
  </si>
  <si>
    <t>筆數差異說明</t>
    <phoneticPr fontId="5" type="noConversion"/>
  </si>
  <si>
    <t>帳冊別金額設定檔</t>
  </si>
  <si>
    <t>估價人員檔</t>
  </si>
  <si>
    <t>寬限條件控管繳息檔</t>
  </si>
  <si>
    <t>其他還款來源檔</t>
  </si>
  <si>
    <t>員工扣薪日程表</t>
  </si>
  <si>
    <t>TBYGYMP</t>
  </si>
  <si>
    <t>火險佣金檔</t>
  </si>
  <si>
    <t>LN$CMDP</t>
  </si>
  <si>
    <t>火險單續保檔</t>
  </si>
  <si>
    <t>處理方式</t>
    <phoneticPr fontId="5" type="noConversion"/>
  </si>
  <si>
    <t>預計完成日</t>
    <phoneticPr fontId="7" type="noConversion"/>
  </si>
  <si>
    <t>實際完成日</t>
    <phoneticPr fontId="7" type="noConversion"/>
  </si>
  <si>
    <t>目的檔</t>
    <phoneticPr fontId="5" type="noConversion"/>
  </si>
  <si>
    <t>CdAcBook</t>
  </si>
  <si>
    <t>CdBranch</t>
  </si>
  <si>
    <t>CdCashFlow</t>
  </si>
  <si>
    <t>CdCl</t>
  </si>
  <si>
    <t>CdGuarantor</t>
  </si>
  <si>
    <t>CdInsurer</t>
  </si>
  <si>
    <t>CdOverdue</t>
  </si>
  <si>
    <t>CdSupv</t>
  </si>
  <si>
    <t>CdBaseRate</t>
  </si>
  <si>
    <t>CdWorkMonth</t>
  </si>
  <si>
    <t>AcLoanRenew</t>
  </si>
  <si>
    <t>CdIndustry</t>
  </si>
  <si>
    <t>CdAppraiser</t>
  </si>
  <si>
    <t>CdAppraisalCompany</t>
  </si>
  <si>
    <t>CustMain</t>
  </si>
  <si>
    <t>CustFin</t>
  </si>
  <si>
    <t>CustCross</t>
  </si>
  <si>
    <t>FacProd</t>
  </si>
  <si>
    <t>FacCaseAppl</t>
  </si>
  <si>
    <t>FacMain</t>
  </si>
  <si>
    <t>FacClose</t>
  </si>
  <si>
    <t>ForeclosureFee</t>
  </si>
  <si>
    <t>ForeclosureFinished</t>
  </si>
  <si>
    <t>ClNoOld</t>
  </si>
  <si>
    <t>ClNoMapping</t>
  </si>
  <si>
    <t>ClMain</t>
  </si>
  <si>
    <t>ClImm</t>
  </si>
  <si>
    <t>ClMovables</t>
  </si>
  <si>
    <t>ClOther</t>
  </si>
  <si>
    <t>ClStock</t>
  </si>
  <si>
    <t>ClBuilding</t>
  </si>
  <si>
    <t>ClLand</t>
  </si>
  <si>
    <t>ClFac</t>
  </si>
  <si>
    <t>CustRmk</t>
  </si>
  <si>
    <t>GraceCondition</t>
  </si>
  <si>
    <t>Guarantor</t>
  </si>
  <si>
    <t>RelsFamily</t>
  </si>
  <si>
    <t>RelsCompany</t>
  </si>
  <si>
    <t>ReltMain</t>
  </si>
  <si>
    <t>ReltFamily</t>
  </si>
  <si>
    <t>ReltCompany</t>
  </si>
  <si>
    <t>AddressSplit</t>
  </si>
  <si>
    <t>ClBuildingOwner</t>
  </si>
  <si>
    <t>LoanBorMain</t>
  </si>
  <si>
    <t>LoanCheque</t>
  </si>
  <si>
    <t>LoanNotYet</t>
  </si>
  <si>
    <t>LoanOverdue</t>
  </si>
  <si>
    <t>LoanRateChange</t>
  </si>
  <si>
    <t>AchDeductMedia</t>
  </si>
  <si>
    <t>BankAuthAct</t>
  </si>
  <si>
    <t>BankDeductDtl</t>
  </si>
  <si>
    <t>BatxOthers</t>
  </si>
  <si>
    <t>EmpDeductDtl</t>
  </si>
  <si>
    <t>EmpDeductSchedule</t>
  </si>
  <si>
    <t>InsuComm</t>
  </si>
  <si>
    <t>InsuOrignal</t>
  </si>
  <si>
    <t>InsuRenew</t>
  </si>
  <si>
    <t>PostAuthLog</t>
  </si>
  <si>
    <t>InnDocRecord</t>
  </si>
  <si>
    <t>InnFundApl</t>
  </si>
  <si>
    <t>NegTranNoMapping</t>
  </si>
  <si>
    <t>NegMain</t>
  </si>
  <si>
    <t>NegFinAcct</t>
  </si>
  <si>
    <t>NegFinShare</t>
  </si>
  <si>
    <t>NegTrans</t>
  </si>
  <si>
    <t>NegAppr01</t>
  </si>
  <si>
    <t>CollLaw</t>
  </si>
  <si>
    <t>CollLetter</t>
  </si>
  <si>
    <t>CollMeet</t>
  </si>
  <si>
    <t>CollTel</t>
  </si>
  <si>
    <t>PfBsDetail</t>
  </si>
  <si>
    <t>PfBsOfficer</t>
  </si>
  <si>
    <t>PfCoOfficer</t>
  </si>
  <si>
    <t>PfDeparment</t>
  </si>
  <si>
    <t>PfItDetail</t>
  </si>
  <si>
    <t>PfReward</t>
  </si>
  <si>
    <t>AcReceivable</t>
  </si>
  <si>
    <t>JcicZ040</t>
  </si>
  <si>
    <t>JcicZ041</t>
  </si>
  <si>
    <t>JcicZ042</t>
  </si>
  <si>
    <t>JcicZ043</t>
  </si>
  <si>
    <t>JcicZ044</t>
  </si>
  <si>
    <t>JcicZ045</t>
  </si>
  <si>
    <t>JcicZ046</t>
  </si>
  <si>
    <t>JcicZ047</t>
  </si>
  <si>
    <t>JcicZ048</t>
  </si>
  <si>
    <t>JcicZ049</t>
  </si>
  <si>
    <t>JcicZ050</t>
  </si>
  <si>
    <t>JcicZ051</t>
  </si>
  <si>
    <t>JcicZ052</t>
  </si>
  <si>
    <t>JcicZ053</t>
  </si>
  <si>
    <t>JcicZ054</t>
  </si>
  <si>
    <t>JcicZ055</t>
  </si>
  <si>
    <t>JcicZ056</t>
  </si>
  <si>
    <t>JcicZ060</t>
  </si>
  <si>
    <t>JcicZ061</t>
  </si>
  <si>
    <t>JcicZ062</t>
  </si>
  <si>
    <t>JcicZ063</t>
  </si>
  <si>
    <t>JcicZ440</t>
  </si>
  <si>
    <t>JcicZ442</t>
  </si>
  <si>
    <t>JcicZ443</t>
  </si>
  <si>
    <t>JcicZ444</t>
  </si>
  <si>
    <t>JcicZ446</t>
  </si>
  <si>
    <t>JcicZ447</t>
  </si>
  <si>
    <t>JcicZ448</t>
  </si>
  <si>
    <t>JcicZ450</t>
  </si>
  <si>
    <t>JcicZ451</t>
  </si>
  <si>
    <t>JcicZ454</t>
  </si>
  <si>
    <t>L6079</t>
  </si>
  <si>
    <t>L6062</t>
  </si>
  <si>
    <t>UspName</t>
  </si>
  <si>
    <t>Usp_Tf_CdAcBook_Ins</t>
  </si>
  <si>
    <t>Usp_Tf_CdIndustry_Ins</t>
  </si>
  <si>
    <t>Usp_Tf_CdAppraiser_Ins</t>
  </si>
  <si>
    <t>Usp_Tf_CdAppraisalCompany_Ins</t>
  </si>
  <si>
    <t>Usp_Tf_FacClose_Ins</t>
  </si>
  <si>
    <t>Usp_Tf_FacProdStepRate_Ins</t>
  </si>
  <si>
    <t>Usp_Tf_ForeclosureFinished_Ins</t>
  </si>
  <si>
    <t>Usp_Tf_ClNoMap_Ins</t>
  </si>
  <si>
    <t>Usp_Tf_ClMovables_Ins</t>
  </si>
  <si>
    <t>Usp_Tf_ClOther_Ins</t>
  </si>
  <si>
    <t>Usp_Tf_ClStock_Ins</t>
  </si>
  <si>
    <t>Usp_Tf_ClBuilding_Ins</t>
  </si>
  <si>
    <t>Usp_Tf_ClLand_Ins</t>
  </si>
  <si>
    <t>Usp_Tf_ClFac_Ins</t>
  </si>
  <si>
    <t>Usp_Tf_GraceCondition_Ins</t>
  </si>
  <si>
    <t>Usp_Tf_AddressSplit_Ins</t>
  </si>
  <si>
    <t>Usp_Tf_ClBuildingOwner_Ins</t>
  </si>
  <si>
    <t>Usp_Tf_BatxOthers_Ins</t>
  </si>
  <si>
    <t>Usp_Tf_EmpDeductSchedule_Ins</t>
  </si>
  <si>
    <t>Usp_Tf_InsuComm_Ins</t>
  </si>
  <si>
    <t>Usp_Tf_InsuOrignal_Ins</t>
  </si>
  <si>
    <t>Usp_Tf_InsuRenew_Ins</t>
  </si>
  <si>
    <t>Usp_Tf_NegFinShare_Ins</t>
  </si>
  <si>
    <t>Usp_Tf_NegTrans_Ins</t>
  </si>
  <si>
    <t>Usp_Tf_NegAppr01_Ins</t>
  </si>
  <si>
    <t>Usp_Tf_PfBsDetail_Ins</t>
  </si>
  <si>
    <t>Usp_Tf_PfItDetail_Ins</t>
  </si>
  <si>
    <t>Usp_Tf_PfReward_Ins</t>
  </si>
  <si>
    <t>Usp_Tf_GuildBuilders_Ins</t>
  </si>
  <si>
    <t>Usp_Tf_MonthlyLM014A_Ins</t>
  </si>
  <si>
    <t>Usp_Tf_MonthlyLM014B_Ins</t>
  </si>
  <si>
    <t>Usp_Tf_MonthlyLM014C_Ins</t>
  </si>
  <si>
    <t>Usp_Tf_MonthlyLM028_Ins</t>
  </si>
  <si>
    <t>Usp_Tf_YearlyHouseLoanInt_Ins</t>
  </si>
  <si>
    <t>營業單位資料檔</t>
  </si>
  <si>
    <t>現金流量預估資料檔</t>
  </si>
  <si>
    <t>LA$CSTP</t>
  </si>
  <si>
    <t>擔保品代號檔</t>
  </si>
  <si>
    <t>TB$GDRP</t>
  </si>
  <si>
    <t>保證人關係代碼檔</t>
  </si>
  <si>
    <t>TB$GRTP</t>
  </si>
  <si>
    <t>保險公司資料檔</t>
  </si>
  <si>
    <t>TB$ISRP</t>
  </si>
  <si>
    <t>逾期新增減少原因檔</t>
  </si>
  <si>
    <t>TB$OFMP</t>
  </si>
  <si>
    <t>L6066</t>
  </si>
  <si>
    <t>指標利率檔</t>
  </si>
  <si>
    <t>放款專員所屬業務部室對照檔</t>
  </si>
  <si>
    <t>放款業績工作月對照檔</t>
  </si>
  <si>
    <t>TB$WKMP</t>
  </si>
  <si>
    <t>會計借新還舊檔</t>
  </si>
  <si>
    <t>行業別代號檔</t>
  </si>
  <si>
    <t>TB$EM6P</t>
  </si>
  <si>
    <t>估價公司檔</t>
  </si>
  <si>
    <t>TB$APRP</t>
  </si>
  <si>
    <t>L1001</t>
  </si>
  <si>
    <t>客戶主檔</t>
  </si>
  <si>
    <t>L1907</t>
  </si>
  <si>
    <t>公司戶財務狀況檔</t>
  </si>
  <si>
    <t>L1905</t>
  </si>
  <si>
    <t>客戶聯絡電話檔</t>
  </si>
  <si>
    <t>L1109</t>
  </si>
  <si>
    <t>L2001</t>
  </si>
  <si>
    <t>商品參數主檔</t>
  </si>
  <si>
    <t>L2010</t>
  </si>
  <si>
    <t>案件申請檔</t>
  </si>
  <si>
    <t>L2015</t>
  </si>
  <si>
    <t>額度主檔</t>
  </si>
  <si>
    <t>清償作業檔</t>
  </si>
  <si>
    <t>FacProdStepRate</t>
  </si>
  <si>
    <t>法拍費用檔</t>
  </si>
  <si>
    <t>法拍完成資料檔</t>
  </si>
  <si>
    <t>LN$LGRP</t>
  </si>
  <si>
    <t>擔保品主檔</t>
  </si>
  <si>
    <t>轉換工作檔</t>
  </si>
  <si>
    <t>L2038</t>
  </si>
  <si>
    <t>擔保品不動產檔</t>
  </si>
  <si>
    <t>新放款系統</t>
  </si>
  <si>
    <t>L2047</t>
  </si>
  <si>
    <t>擔保品動產檔</t>
  </si>
  <si>
    <t>L2914</t>
  </si>
  <si>
    <t>擔保品其他檔</t>
  </si>
  <si>
    <t>L2913</t>
  </si>
  <si>
    <t>擔保品股票檔</t>
  </si>
  <si>
    <t>L2915</t>
  </si>
  <si>
    <t>擔保品不動產建物檔</t>
  </si>
  <si>
    <t>L2916</t>
  </si>
  <si>
    <t>擔保品不動產土地檔</t>
  </si>
  <si>
    <t>L2049</t>
  </si>
  <si>
    <t>擔保品與額度關聯檔</t>
  </si>
  <si>
    <t>L2072</t>
  </si>
  <si>
    <t>顧客控管警訊檔</t>
  </si>
  <si>
    <t>LN$GRPP</t>
  </si>
  <si>
    <t>L2020</t>
  </si>
  <si>
    <t>保證人檔</t>
  </si>
  <si>
    <t>(準)利害關係人親屬檔</t>
  </si>
  <si>
    <t>(準)利害關係人相關事業檔</t>
  </si>
  <si>
    <t>L2035</t>
  </si>
  <si>
    <t>利害關係人主檔</t>
  </si>
  <si>
    <t>L2036</t>
  </si>
  <si>
    <t>利害關係人親屬檔</t>
  </si>
  <si>
    <t>L2037</t>
  </si>
  <si>
    <t>利害關係人相關事業檔</t>
  </si>
  <si>
    <t>L3001</t>
  </si>
  <si>
    <t>放款主檔</t>
  </si>
  <si>
    <t>L3009</t>
  </si>
  <si>
    <t>支票檔</t>
  </si>
  <si>
    <t>未齊件管理檔</t>
  </si>
  <si>
    <t>催收呆帳檔</t>
  </si>
  <si>
    <t>放款利率變動檔</t>
  </si>
  <si>
    <t>L4042</t>
  </si>
  <si>
    <t>L4200</t>
  </si>
  <si>
    <t>ACH扣款媒體檔</t>
  </si>
  <si>
    <t>AH$MBKP</t>
  </si>
  <si>
    <t>銀扣授權帳號檔</t>
  </si>
  <si>
    <t>L4943</t>
  </si>
  <si>
    <t>銀行扣款明細檔</t>
  </si>
  <si>
    <t>L4510</t>
  </si>
  <si>
    <t>員工扣薪明細檔</t>
  </si>
  <si>
    <t>LNMSLP</t>
  </si>
  <si>
    <t>火險初保檔</t>
  </si>
  <si>
    <t>新放款系統,AS400</t>
  </si>
  <si>
    <t>L4043</t>
  </si>
  <si>
    <t>郵局授權記錄檔</t>
  </si>
  <si>
    <t>L5903</t>
  </si>
  <si>
    <t>檔案借閱檔</t>
  </si>
  <si>
    <t>L5901</t>
  </si>
  <si>
    <t>資金運用概況檔</t>
  </si>
  <si>
    <t>LA$FDNP</t>
  </si>
  <si>
    <t>債務協商交易檔</t>
  </si>
  <si>
    <t>債務協商</t>
  </si>
  <si>
    <t>債務協商案件主檔</t>
  </si>
  <si>
    <t>L5974</t>
  </si>
  <si>
    <t>債務協商債權機構帳戶檔</t>
  </si>
  <si>
    <t>tbJCICAccountData</t>
  </si>
  <si>
    <t>債務協商債權分攤檔</t>
  </si>
  <si>
    <t>L5971</t>
  </si>
  <si>
    <t>L5973</t>
  </si>
  <si>
    <t>最大債權撥付資料檔</t>
  </si>
  <si>
    <t>催收</t>
  </si>
  <si>
    <t>LawProcess_Info</t>
  </si>
  <si>
    <t>法催紀錄函催檔</t>
  </si>
  <si>
    <t>ReminMail_Info</t>
  </si>
  <si>
    <t>法催紀錄面催檔</t>
  </si>
  <si>
    <t>ReminMeet_Info</t>
  </si>
  <si>
    <t>法催紀錄電催檔</t>
  </si>
  <si>
    <t>ReminTel_Info</t>
  </si>
  <si>
    <t>房貸專員業績明細檔</t>
  </si>
  <si>
    <t>L5021</t>
  </si>
  <si>
    <t>房貸專員業績目標檔</t>
  </si>
  <si>
    <t>協辦人員等級檔</t>
  </si>
  <si>
    <t>TB$EMCP</t>
  </si>
  <si>
    <t>單位、區部、部室業績目標檔</t>
  </si>
  <si>
    <t>LA$QHCP</t>
  </si>
  <si>
    <t>L5051</t>
  </si>
  <si>
    <t>介紹人業績明細檔</t>
  </si>
  <si>
    <t>介紹、協辦獎金發放檔</t>
  </si>
  <si>
    <t>會計銷帳檔</t>
  </si>
  <si>
    <t>前置協商受理申請暨請求償權通知資料</t>
  </si>
  <si>
    <t>協商開始暨停催通知資料</t>
  </si>
  <si>
    <t>回報無擔保債權金額資料</t>
  </si>
  <si>
    <t>回報有擔保債權金額資料</t>
  </si>
  <si>
    <t>請求同意債務清償方案通知資料</t>
  </si>
  <si>
    <t>回報是否同意債務清償方案資料</t>
  </si>
  <si>
    <t>結案通知資料檔案格式</t>
  </si>
  <si>
    <t>金融機構無擔保債務協議資料檔案</t>
  </si>
  <si>
    <t>債務人基本資料</t>
  </si>
  <si>
    <t>債務清償方案法院認可資料檔案</t>
  </si>
  <si>
    <t>債務人繳款資料檔案</t>
  </si>
  <si>
    <t>延期繳款（喘息期）資料檔案</t>
  </si>
  <si>
    <t>前置協商相關資料報送例外處理</t>
  </si>
  <si>
    <t>同意報送例外處理檔案</t>
  </si>
  <si>
    <t>單獨全數受清償資料檔案</t>
  </si>
  <si>
    <t>消債條例更生案件資料報送</t>
  </si>
  <si>
    <t>消債條例清算資料報送</t>
  </si>
  <si>
    <t>變更還款條件暨請求回報剩餘債權通知</t>
  </si>
  <si>
    <t>回報協商剩餘債權金額</t>
  </si>
  <si>
    <t>金融機構無擔保債務變更還款條件協議</t>
  </si>
  <si>
    <t>變更還款方案結案通知</t>
  </si>
  <si>
    <t>受理更生款項統一收付</t>
  </si>
  <si>
    <t>更生款項統一收付回報債權</t>
  </si>
  <si>
    <t>更生款項統一收付分配</t>
  </si>
  <si>
    <t>更生債務人繳款</t>
  </si>
  <si>
    <t>更生款項統一收付結案</t>
  </si>
  <si>
    <t>更生債權金額異動</t>
  </si>
  <si>
    <t>前置調解受理申請暨請求回報債權通知</t>
  </si>
  <si>
    <t>前置調解回報無擔保債權金額</t>
  </si>
  <si>
    <t>前置調解回報有擔保債權金額</t>
  </si>
  <si>
    <t>前置調解債務人基本資料</t>
  </si>
  <si>
    <t>前置調解結案通知資料</t>
  </si>
  <si>
    <t>前置調解金融機構無擔保債務協議資料</t>
  </si>
  <si>
    <t>前置調解無擔保債務分配表</t>
  </si>
  <si>
    <t>前置調解債務人繳款資料</t>
  </si>
  <si>
    <t>前置調解延期繳款資料</t>
  </si>
  <si>
    <t>前置調解單獨全數受清償</t>
  </si>
  <si>
    <t>LN$BUDP</t>
    <phoneticPr fontId="5" type="noConversion"/>
  </si>
  <si>
    <t>LA$DSTP</t>
    <phoneticPr fontId="5" type="noConversion"/>
  </si>
  <si>
    <t>LA$GSTP</t>
    <phoneticPr fontId="5" type="noConversion"/>
  </si>
  <si>
    <t>LN$USTP</t>
    <phoneticPr fontId="5" type="noConversion"/>
  </si>
  <si>
    <t>LN$DTAP</t>
    <phoneticPr fontId="5" type="noConversion"/>
  </si>
  <si>
    <t>GuildBuilders</t>
    <phoneticPr fontId="5" type="noConversion"/>
  </si>
  <si>
    <t>MonthlyLM014A</t>
  </si>
  <si>
    <t>MonthlyLM014B</t>
  </si>
  <si>
    <t>MonthlyLM014C</t>
  </si>
  <si>
    <t>MonthlyLM028</t>
  </si>
  <si>
    <t>YearlyHouseLoanInt</t>
  </si>
  <si>
    <t>AS400</t>
    <phoneticPr fontId="5" type="noConversion"/>
  </si>
  <si>
    <t>LA$W24P</t>
    <phoneticPr fontId="5" type="noConversion"/>
  </si>
  <si>
    <t>取最新一筆 , 交易只需上月底資料 , 新系統為月底產生</t>
    <phoneticPr fontId="5" type="noConversion"/>
  </si>
  <si>
    <t>保單分紅利率只取利率別代號30:新三十年房貸(84/12)</t>
    <phoneticPr fontId="7" type="noConversion"/>
  </si>
  <si>
    <t>借新還舊檔重複10筆</t>
    <phoneticPr fontId="7" type="noConversion"/>
  </si>
  <si>
    <t>用聯集方式撈CU$CUSP的7個電話號碼相關欄位</t>
    <phoneticPr fontId="7" type="noConversion"/>
  </si>
  <si>
    <t>切割地址暫存檔(戶籍地址及通訊地址)</t>
    <phoneticPr fontId="7" type="noConversion"/>
  </si>
  <si>
    <t>交互運用欄位每一筆6碼切割為6筆</t>
    <phoneticPr fontId="7" type="noConversion"/>
  </si>
  <si>
    <t>21筆資料於客戶主檔不存在,放款部User已確認不轉</t>
    <phoneticPr fontId="7" type="noConversion"/>
  </si>
  <si>
    <t>3筆資料的戶號在客戶主檔不存在,
以及1筆資料的案件申請號碼於案件主檔不存在,
放款部User已更新AS400資料,下次重轉會正常
其餘35筆資料,放款部User已確認不轉</t>
    <phoneticPr fontId="7" type="noConversion"/>
  </si>
  <si>
    <t>差異總共9195筆
其中9189筆為撥款序號不為1
剩餘6筆為額度檔之首撥日APLFSD為0</t>
    <phoneticPr fontId="5" type="noConversion"/>
  </si>
  <si>
    <t>差異為擔保品唯一性處理</t>
    <phoneticPr fontId="5" type="noConversion"/>
  </si>
  <si>
    <t>差異為擔保品主檔篩選不動產擔保品(擔保品代號1為1或2)</t>
    <phoneticPr fontId="5" type="noConversion"/>
  </si>
  <si>
    <t>差異為擔保品主檔篩選不動產擔保品(擔保品代號1為1或2)
且在原土地資料檔(LA$LGTP)有資料</t>
    <phoneticPr fontId="7" type="noConversion"/>
  </si>
  <si>
    <t>差異為擔保品主檔篩選不動產擔保品(擔保品代號1為1或2)
且在原建物資料檔(LA$HGTP)有資料</t>
    <phoneticPr fontId="7" type="noConversion"/>
  </si>
  <si>
    <t>7筆資料在客戶主檔不存在,放款部User已確認不轉</t>
    <phoneticPr fontId="5" type="noConversion"/>
  </si>
  <si>
    <t>5筆無戶號不轉入</t>
    <phoneticPr fontId="5" type="noConversion"/>
  </si>
  <si>
    <t>差異為擔保品唯一性處理及舊檔的提供人識別碼不存在</t>
    <phoneticPr fontId="5" type="noConversion"/>
  </si>
  <si>
    <t>因新系統需求
同(建檔日期、戶號、扣款銀號、扣款帳號)者
只取額度號碼最小的一筆
共排除4筆</t>
    <phoneticPr fontId="5" type="noConversion"/>
  </si>
  <si>
    <t>LA$APLP</t>
    <phoneticPr fontId="5" type="noConversion"/>
  </si>
  <si>
    <t>*改抓LA$APLP
抓取邏輯(梓峻提供)
1. LMSPYS=2
(若LMSPBK=3 授權類別以01寫入,否則授權類別以00寫入) 
2. LMSPBK = 3 AND LMSPYS = 2
(授權類別以02寫入)</t>
    <phoneticPr fontId="5" type="noConversion"/>
  </si>
  <si>
    <t>因新系統需求
同(入帳日期、戶號、額度、應繳日、還款類別)者,
只取一筆
排除330筆</t>
    <phoneticPr fontId="5" type="noConversion"/>
  </si>
  <si>
    <t>排除同工作年月&amp;同流程/制度別&amp;同入帳日期重複資料14筆</t>
    <phoneticPr fontId="7" type="noConversion"/>
  </si>
  <si>
    <t>排除同年月份&amp;同經紀人代號&amp;同保單號碼重複資料250173筆</t>
    <phoneticPr fontId="7" type="noConversion"/>
  </si>
  <si>
    <t>差異為該保單之擔保品沒被轉入新系統</t>
    <phoneticPr fontId="5" type="noConversion"/>
  </si>
  <si>
    <t>差異為LN$FR1P.CHKPRO代碼為1.不處理,梓峻確認為不轉入之資料</t>
    <phoneticPr fontId="7" type="noConversion"/>
  </si>
  <si>
    <t>報表使用</t>
    <phoneticPr fontId="5" type="noConversion"/>
  </si>
  <si>
    <t>差異為LA$IRTP.IRTADT晚於轉換帳務日(20200930)
*轉換環境的TxBizDate未更新為20201231,需更新後重新執行這支
2/4修改後無差異</t>
    <phoneticPr fontId="5" type="noConversion"/>
  </si>
  <si>
    <t>新加入的轉換程式有錯,待修正(主鍵重複)
2/5確認2006-12以前的資料有同戶號同額度重複的筆數
增加篩選2007-01後的資料才轉入
差異622831筆為2006-12以前的資料筆數</t>
    <phoneticPr fontId="5" type="noConversion"/>
  </si>
  <si>
    <t>CdAoDept</t>
    <phoneticPr fontId="5" type="noConversion"/>
  </si>
  <si>
    <t>人工匯入</t>
    <phoneticPr fontId="5" type="noConversion"/>
  </si>
  <si>
    <t>L190A</t>
    <phoneticPr fontId="5" type="noConversion"/>
  </si>
  <si>
    <t>員工檔</t>
    <phoneticPr fontId="5" type="noConversion"/>
  </si>
  <si>
    <t>核心系統</t>
    <phoneticPr fontId="5" type="noConversion"/>
  </si>
  <si>
    <t>sas047.csv</t>
    <phoneticPr fontId="5" type="noConversion"/>
  </si>
  <si>
    <t>CdEmp</t>
    <phoneticPr fontId="5" type="noConversion"/>
  </si>
  <si>
    <t>TB$POIP
TB$IRTP</t>
    <phoneticPr fontId="5" type="noConversion"/>
  </si>
  <si>
    <t>LA$SDOP
TB$DOTP</t>
    <phoneticPr fontId="5" type="noConversion"/>
  </si>
  <si>
    <t>LN$CTSP
LN$KCPP</t>
    <phoneticPr fontId="5" type="noConversion"/>
  </si>
  <si>
    <t>ClNoMapping
LA$INSP</t>
    <phoneticPr fontId="5" type="noConversion"/>
  </si>
  <si>
    <t>債務協商</t>
    <phoneticPr fontId="5" type="noConversion"/>
  </si>
  <si>
    <t>AchAuthLog</t>
    <phoneticPr fontId="5" type="noConversion"/>
  </si>
  <si>
    <t>Usp_Tf_AchAuthLog_Ins</t>
    <phoneticPr fontId="5" type="noConversion"/>
  </si>
  <si>
    <t>AS400</t>
    <phoneticPr fontId="5" type="noConversion"/>
  </si>
  <si>
    <t>ACH授權記錄檔</t>
    <phoneticPr fontId="5" type="noConversion"/>
  </si>
  <si>
    <t>來源數</t>
    <phoneticPr fontId="5" type="noConversion"/>
  </si>
  <si>
    <t>轉換型態</t>
    <phoneticPr fontId="5" type="noConversion"/>
  </si>
  <si>
    <t>資料範圍</t>
    <phoneticPr fontId="5" type="noConversion"/>
  </si>
  <si>
    <t>NO</t>
    <phoneticPr fontId="5" type="noConversion"/>
  </si>
  <si>
    <t>功能大類</t>
    <phoneticPr fontId="5" type="noConversion"/>
  </si>
  <si>
    <t>功能分類</t>
    <phoneticPr fontId="5" type="noConversion"/>
  </si>
  <si>
    <t>功能項目/資料表</t>
    <phoneticPr fontId="5" type="noConversion"/>
  </si>
  <si>
    <t>來源資料表</t>
    <phoneticPr fontId="5" type="noConversion"/>
  </si>
  <si>
    <t>目的資料表</t>
    <phoneticPr fontId="5" type="noConversion"/>
  </si>
  <si>
    <t>功能名稱/說明</t>
    <phoneticPr fontId="5" type="noConversion"/>
  </si>
  <si>
    <t>User
負責人</t>
    <phoneticPr fontId="5" type="noConversion"/>
  </si>
  <si>
    <t>IT
負責人</t>
    <phoneticPr fontId="5" type="noConversion"/>
  </si>
  <si>
    <t>ST1
負責人</t>
    <phoneticPr fontId="5" type="noConversion"/>
  </si>
  <si>
    <t>已確認</t>
    <phoneticPr fontId="5" type="noConversion"/>
  </si>
  <si>
    <t>通過</t>
    <phoneticPr fontId="5" type="noConversion"/>
  </si>
  <si>
    <t>實際測試日</t>
    <phoneticPr fontId="5" type="noConversion"/>
  </si>
  <si>
    <t>測試日</t>
    <phoneticPr fontId="5" type="noConversion"/>
  </si>
  <si>
    <t>預定測試日</t>
    <phoneticPr fontId="5" type="noConversion"/>
  </si>
  <si>
    <t>負責人預排</t>
    <phoneticPr fontId="5" type="noConversion"/>
  </si>
  <si>
    <t>負責人交付</t>
    <phoneticPr fontId="5" type="noConversion"/>
  </si>
  <si>
    <t>QA交付</t>
    <phoneticPr fontId="5" type="noConversion"/>
  </si>
  <si>
    <t>調整測試日期</t>
  </si>
  <si>
    <t>格式
預定確認日期</t>
    <phoneticPr fontId="5" type="noConversion"/>
  </si>
  <si>
    <t>格式
實際完成日期</t>
    <phoneticPr fontId="5" type="noConversion"/>
  </si>
  <si>
    <t>尚未修改
QC號</t>
    <phoneticPr fontId="5" type="noConversion"/>
  </si>
  <si>
    <t>備註</t>
    <phoneticPr fontId="5" type="noConversion"/>
  </si>
  <si>
    <t>複測日</t>
    <phoneticPr fontId="5" type="noConversion"/>
  </si>
  <si>
    <t>資料驗證</t>
    <phoneticPr fontId="5" type="noConversion"/>
  </si>
  <si>
    <t>驗證報表</t>
    <phoneticPr fontId="5" type="noConversion"/>
  </si>
  <si>
    <t>L9801_LD008</t>
    <phoneticPr fontId="5" type="noConversion"/>
  </si>
  <si>
    <t>放款餘額總表</t>
    <phoneticPr fontId="5" type="noConversion"/>
  </si>
  <si>
    <t>黃智偉</t>
    <phoneticPr fontId="5" type="noConversion"/>
  </si>
  <si>
    <t>驗證報表</t>
    <phoneticPr fontId="5" type="noConversion"/>
  </si>
  <si>
    <t>L9803_LM033</t>
    <phoneticPr fontId="5" type="noConversion"/>
  </si>
  <si>
    <t>新撥案件明細</t>
  </si>
  <si>
    <t>吳俊廷</t>
    <phoneticPr fontId="5" type="noConversion"/>
  </si>
  <si>
    <t>驗證報表</t>
    <phoneticPr fontId="5" type="noConversion"/>
  </si>
  <si>
    <t>L9803_LM037</t>
    <phoneticPr fontId="5" type="noConversion"/>
  </si>
  <si>
    <t>地區別催收總金額</t>
  </si>
  <si>
    <t>資料驗證</t>
    <phoneticPr fontId="5" type="noConversion"/>
  </si>
  <si>
    <t>L9801_LD003</t>
    <phoneticPr fontId="5" type="noConversion"/>
  </si>
  <si>
    <t>放款明細餘額總表(日)</t>
  </si>
  <si>
    <t>日報</t>
    <phoneticPr fontId="5" type="noConversion"/>
  </si>
  <si>
    <t>驗證報表</t>
    <phoneticPr fontId="5" type="noConversion"/>
  </si>
  <si>
    <t>L9803_LM040</t>
    <phoneticPr fontId="5" type="noConversion"/>
  </si>
  <si>
    <t>地區別正常戶金額</t>
  </si>
  <si>
    <t>L9701</t>
  </si>
  <si>
    <t>客戶往來交易明細表</t>
  </si>
  <si>
    <t>調整中</t>
    <phoneticPr fontId="5" type="noConversion"/>
  </si>
  <si>
    <t>驗證報表</t>
    <phoneticPr fontId="5" type="noConversion"/>
  </si>
  <si>
    <t>客戶往來本息明細表</t>
  </si>
  <si>
    <t>黃智偉</t>
    <phoneticPr fontId="5" type="noConversion"/>
  </si>
  <si>
    <t>資料驗證</t>
    <phoneticPr fontId="5" type="noConversion"/>
  </si>
  <si>
    <t>客戶往來費用明細表</t>
  </si>
  <si>
    <t>黃智偉</t>
    <phoneticPr fontId="5" type="noConversion"/>
  </si>
  <si>
    <t>TEMP</t>
    <phoneticPr fontId="5" type="noConversion"/>
  </si>
  <si>
    <t>Y</t>
    <phoneticPr fontId="5" type="noConversion"/>
  </si>
  <si>
    <t>Y</t>
    <phoneticPr fontId="5" type="noConversion"/>
  </si>
  <si>
    <t>CU$CUSP
CU$CUAP
LN$ENPP</t>
    <phoneticPr fontId="5" type="noConversion"/>
  </si>
  <si>
    <t>CdEmp</t>
    <phoneticPr fontId="5" type="noConversion"/>
  </si>
  <si>
    <t>TB$BRHP</t>
    <phoneticPr fontId="5" type="noConversion"/>
  </si>
  <si>
    <t>LN$FSCP
LA$LMSP
LA$ACTP</t>
    <phoneticPr fontId="5" type="noConversion"/>
  </si>
  <si>
    <t>TB$OCPP</t>
    <phoneticPr fontId="5" type="noConversion"/>
  </si>
  <si>
    <t>LNACNP
LN$NODP</t>
    <phoneticPr fontId="5" type="noConversion"/>
  </si>
  <si>
    <t>LA$CFSP
CU$CUSP
CustMain</t>
    <phoneticPr fontId="5" type="noConversion"/>
  </si>
  <si>
    <t>CU$CUSP
CustMain</t>
    <phoneticPr fontId="5" type="noConversion"/>
  </si>
  <si>
    <t>CustMain
CdCity
CdArea
RegAddrSplit
CurrAddrSplit</t>
    <phoneticPr fontId="5" type="noConversion"/>
  </si>
  <si>
    <t>CustMain</t>
    <phoneticPr fontId="5" type="noConversion"/>
  </si>
  <si>
    <t>TB$TBLP
TB$IRTP</t>
    <phoneticPr fontId="5" type="noConversion"/>
  </si>
  <si>
    <t>LA$CASP
CU$CUSP
CustMain</t>
    <phoneticPr fontId="5" type="noConversion"/>
  </si>
  <si>
    <t>LA$APLP
CU$CUSP
FacCaseAppl
FacProd
LA$ASCP
TB$TBLP
LA$LMSP</t>
    <phoneticPr fontId="5" type="noConversion"/>
  </si>
  <si>
    <t>LN$ENDP</t>
    <phoneticPr fontId="5" type="noConversion"/>
  </si>
  <si>
    <t>LA$ASCP
LA$APLP</t>
    <phoneticPr fontId="5" type="noConversion"/>
  </si>
  <si>
    <t>LA$HGTP
ClBuildingUnique
CU$CUSP
CustMain
LA$LGTP
ClLandUnique
LN$CGTP
LA$BGTP
LA$SGTP</t>
    <phoneticPr fontId="5" type="noConversion"/>
  </si>
  <si>
    <t>ClNoOld
CdCl</t>
    <phoneticPr fontId="5" type="noConversion"/>
  </si>
  <si>
    <t>ClNoMap</t>
    <phoneticPr fontId="5" type="noConversion"/>
  </si>
  <si>
    <t>LA$HGTP
ClBuildingUnique
ClNoMapping</t>
    <phoneticPr fontId="5" type="noConversion"/>
  </si>
  <si>
    <t>ClNoMapping
LA$GDTP
LA$GTRP</t>
    <phoneticPr fontId="5" type="noConversion"/>
  </si>
  <si>
    <t>ClNoMapping
LN$CGTP</t>
    <phoneticPr fontId="5" type="noConversion"/>
  </si>
  <si>
    <t>ClNoMapping
LA$BGTP</t>
    <phoneticPr fontId="5" type="noConversion"/>
  </si>
  <si>
    <t>ClNoMapping
LA$SGTP
LA$SGDP
CU$CUSP</t>
    <phoneticPr fontId="5" type="noConversion"/>
  </si>
  <si>
    <t>ClNoMapping
LA$HGTP
CdCity
CdArea</t>
    <phoneticPr fontId="5" type="noConversion"/>
  </si>
  <si>
    <t>ClNoMapping
LA$LGTP
CdCity
CdArea
CdLandSection</t>
    <phoneticPr fontId="5" type="noConversion"/>
  </si>
  <si>
    <t>LA$APLP
ClBuildingUnique
ClLandUnique
ClNoMapping
FacMain
LA$HGTP
LA$LGTP
LN$CGTP
LA$SGTP
LA$BGTP</t>
    <phoneticPr fontId="5" type="noConversion"/>
  </si>
  <si>
    <t>LNREMP
DAT_LNDOCP
CustMain</t>
    <phoneticPr fontId="5" type="noConversion"/>
  </si>
  <si>
    <t>LA$GRTP
CU$CUSP
CustMain</t>
    <phoneticPr fontId="5" type="noConversion"/>
  </si>
  <si>
    <t>LA$NRBP
RelsMain</t>
    <phoneticPr fontId="5" type="noConversion"/>
  </si>
  <si>
    <t>LA$NRCP
RelsMain</t>
    <phoneticPr fontId="5" type="noConversion"/>
  </si>
  <si>
    <t>LA$RLTP</t>
    <phoneticPr fontId="5" type="noConversion"/>
  </si>
  <si>
    <t>LA$RLBP
ReltMain</t>
    <phoneticPr fontId="5" type="noConversion"/>
  </si>
  <si>
    <t>LA$RLCP
ReltMain</t>
    <phoneticPr fontId="5" type="noConversion"/>
  </si>
  <si>
    <t>ClNoMapping
LA$HGTP
CU$CUSP
CustMain
ClBuilding</t>
    <phoneticPr fontId="5" type="noConversion"/>
  </si>
  <si>
    <t>LA$LMSP
LN$CLMP
LA$APLP
LA$ASCP
LA$IRTP
DAT_LA$EXGP</t>
    <phoneticPr fontId="5" type="noConversion"/>
  </si>
  <si>
    <t>LA$CHKP
LA$CTRP</t>
    <phoneticPr fontId="5" type="noConversion"/>
  </si>
  <si>
    <t>LA$FTRP
CustMain
LA$ASSP
LA$LMSP</t>
    <phoneticPr fontId="5" type="noConversion"/>
  </si>
  <si>
    <t>AH$ACRP
LA$APLP</t>
    <phoneticPr fontId="5" type="noConversion"/>
  </si>
  <si>
    <t>LA$MBKP
AchDeductMedia</t>
    <phoneticPr fontId="5" type="noConversion"/>
  </si>
  <si>
    <t>ClNoMapping
LA$INSP
LN$FR1P</t>
    <phoneticPr fontId="5" type="noConversion"/>
  </si>
  <si>
    <t>PO$AARP
LA$APLP</t>
    <phoneticPr fontId="5" type="noConversion"/>
  </si>
  <si>
    <t>LN$DOCP
CdEmp</t>
    <phoneticPr fontId="5" type="noConversion"/>
  </si>
  <si>
    <t>tbJCICBusiness
REMIN_Z_ID_TRAN</t>
    <phoneticPr fontId="5" type="noConversion"/>
  </si>
  <si>
    <t>tbJCICMain
REMIN_Z_ID_TRAN
tbJCICAmtShare
TBJCICZ050
TBJCICZ450
TJBCICZ067</t>
    <phoneticPr fontId="5" type="noConversion"/>
  </si>
  <si>
    <t>tbJCICShare
REMIN_Z_ID_TRAN
tbJCICMain
NegMain</t>
    <phoneticPr fontId="5" type="noConversion"/>
  </si>
  <si>
    <t>NegTranNoMapping
tbJCICBusiness
REMIN_Z_ID_TRAN
tbJCICAmtShare
tbJCICMain
NegMain</t>
    <phoneticPr fontId="5" type="noConversion"/>
  </si>
  <si>
    <t>NegTranNoMapping
NegTrans
NegMain
tbJCICAmtShare
REMIN_Z_ID_TRAN
NegFinShare
tbJCICAppr</t>
    <phoneticPr fontId="5" type="noConversion"/>
  </si>
  <si>
    <t>LN$YACP
LN$YG5P
FacMain
LoanBorMain</t>
    <phoneticPr fontId="5" type="noConversion"/>
  </si>
  <si>
    <t>LN$YG5P
CdBcm</t>
    <phoneticPr fontId="5" type="noConversion"/>
  </si>
  <si>
    <t>LN$AA1P
TmpQQQP
FacMain
TB$WKMP
LN$DTYP
CdBcm</t>
    <phoneticPr fontId="5" type="noConversion"/>
  </si>
  <si>
    <t>LA$QTAP
LN$LSEP
TB$WKMP</t>
    <phoneticPr fontId="5" type="noConversion"/>
  </si>
  <si>
    <t>TBJCICZ040</t>
    <phoneticPr fontId="5" type="noConversion"/>
  </si>
  <si>
    <t>TBJCICZ041</t>
    <phoneticPr fontId="5" type="noConversion"/>
  </si>
  <si>
    <t>TBJCICZ042</t>
    <phoneticPr fontId="5" type="noConversion"/>
  </si>
  <si>
    <t>TBJCICZ043</t>
    <phoneticPr fontId="5" type="noConversion"/>
  </si>
  <si>
    <t>TBJCICZ044</t>
    <phoneticPr fontId="5" type="noConversion"/>
  </si>
  <si>
    <t>TBJCICZ045</t>
    <phoneticPr fontId="5" type="noConversion"/>
  </si>
  <si>
    <t>TBJCICZ046</t>
    <phoneticPr fontId="5" type="noConversion"/>
  </si>
  <si>
    <t>TBJCICZ047</t>
    <phoneticPr fontId="5" type="noConversion"/>
  </si>
  <si>
    <t>TBJCICZ048</t>
    <phoneticPr fontId="5" type="noConversion"/>
  </si>
  <si>
    <t>TBJCICZ050</t>
    <phoneticPr fontId="5" type="noConversion"/>
  </si>
  <si>
    <t>TBJCICZ049</t>
    <phoneticPr fontId="5" type="noConversion"/>
  </si>
  <si>
    <t>TBJCICZ051</t>
    <phoneticPr fontId="5" type="noConversion"/>
  </si>
  <si>
    <t>TBJCICZ052</t>
    <phoneticPr fontId="5" type="noConversion"/>
  </si>
  <si>
    <t>TBJCICZ053</t>
    <phoneticPr fontId="5" type="noConversion"/>
  </si>
  <si>
    <t>TBJCICZ054</t>
    <phoneticPr fontId="5" type="noConversion"/>
  </si>
  <si>
    <t>TBJCICZ055</t>
    <phoneticPr fontId="5" type="noConversion"/>
  </si>
  <si>
    <t>TBJCICZ056</t>
    <phoneticPr fontId="5" type="noConversion"/>
  </si>
  <si>
    <t>TBJCICZ060</t>
    <phoneticPr fontId="5" type="noConversion"/>
  </si>
  <si>
    <t>TBJCICZ061</t>
    <phoneticPr fontId="5" type="noConversion"/>
  </si>
  <si>
    <t>TBJCICZ062</t>
    <phoneticPr fontId="5" type="noConversion"/>
  </si>
  <si>
    <t>TBJCICZ063</t>
    <phoneticPr fontId="5" type="noConversion"/>
  </si>
  <si>
    <t>TBJCICZ064</t>
    <phoneticPr fontId="5" type="noConversion"/>
  </si>
  <si>
    <t>TBJCICZ065</t>
    <phoneticPr fontId="5" type="noConversion"/>
  </si>
  <si>
    <t>TBJCICZ066</t>
    <phoneticPr fontId="5" type="noConversion"/>
  </si>
  <si>
    <t>TBJCICZ067</t>
    <phoneticPr fontId="5" type="noConversion"/>
  </si>
  <si>
    <t>TBJCICZ068</t>
    <phoneticPr fontId="5" type="noConversion"/>
  </si>
  <si>
    <t>TBJCICZ069</t>
    <phoneticPr fontId="5" type="noConversion"/>
  </si>
  <si>
    <t>TBJCICZ440</t>
    <phoneticPr fontId="5" type="noConversion"/>
  </si>
  <si>
    <t>TBJCICZ442</t>
    <phoneticPr fontId="5" type="noConversion"/>
  </si>
  <si>
    <t>TBJCICZ443</t>
    <phoneticPr fontId="5" type="noConversion"/>
  </si>
  <si>
    <t>TBJCICZ444</t>
    <phoneticPr fontId="5" type="noConversion"/>
  </si>
  <si>
    <t>TBJCICZ446</t>
    <phoneticPr fontId="5" type="noConversion"/>
  </si>
  <si>
    <t>TBJCICZ447</t>
    <phoneticPr fontId="5" type="noConversion"/>
  </si>
  <si>
    <t>TBJCICZ448</t>
    <phoneticPr fontId="5" type="noConversion"/>
  </si>
  <si>
    <t>TBJCICZ450</t>
    <phoneticPr fontId="5" type="noConversion"/>
  </si>
  <si>
    <t>TBJCICZ451</t>
    <phoneticPr fontId="5" type="noConversion"/>
  </si>
  <si>
    <t>TBJCICZ454</t>
    <phoneticPr fontId="5" type="noConversion"/>
  </si>
  <si>
    <t>Usp_Tf_AcAcctCheck_Ins</t>
    <phoneticPr fontId="5" type="noConversion"/>
  </si>
  <si>
    <t>Usp_Tf_AcDetail_Ins</t>
    <phoneticPr fontId="5" type="noConversion"/>
  </si>
  <si>
    <t>Usp_Tf_AcMain_Ins</t>
    <phoneticPr fontId="5" type="noConversion"/>
  </si>
  <si>
    <t>Usp_Tf_ClBuildingPublic_Ins</t>
    <phoneticPr fontId="5" type="noConversion"/>
  </si>
  <si>
    <t>Usp_Tf_CustDataCtrl_Ins</t>
    <phoneticPr fontId="5" type="noConversion"/>
  </si>
  <si>
    <t>Usp_Tf_CustNotice_Ins</t>
    <phoneticPr fontId="5" type="noConversion"/>
  </si>
  <si>
    <t>Usp_Tf_InnReCheck_Ins</t>
    <phoneticPr fontId="5" type="noConversion"/>
  </si>
  <si>
    <t>Usp_Tf_LoanBorTx_Ins</t>
    <phoneticPr fontId="5" type="noConversion"/>
  </si>
  <si>
    <t>Usp_Tf_LoanSynd_Ins</t>
    <phoneticPr fontId="5" type="noConversion"/>
  </si>
  <si>
    <t>Usp_Tf_MlaundryRecord_Ins</t>
    <phoneticPr fontId="5" type="noConversion"/>
  </si>
  <si>
    <t>Usp_Tf_MonthlyFacBal_Ins</t>
    <phoneticPr fontId="5" type="noConversion"/>
  </si>
  <si>
    <t>Usp_Tf_MonthlyLoanBal_Ins</t>
    <phoneticPr fontId="5" type="noConversion"/>
  </si>
  <si>
    <t>會計業務檢核檔</t>
    <phoneticPr fontId="5" type="noConversion"/>
  </si>
  <si>
    <t>會計帳務明細檔</t>
    <phoneticPr fontId="5" type="noConversion"/>
  </si>
  <si>
    <t>會計總帳檔</t>
    <phoneticPr fontId="5" type="noConversion"/>
  </si>
  <si>
    <t>擔保品-建物公設建號檔</t>
    <phoneticPr fontId="5" type="noConversion"/>
  </si>
  <si>
    <t>客戶通知設定檔</t>
    <phoneticPr fontId="5" type="noConversion"/>
  </si>
  <si>
    <t>結清戶個資控管檔</t>
    <phoneticPr fontId="5" type="noConversion"/>
  </si>
  <si>
    <t>覆審案件明細檔</t>
    <phoneticPr fontId="5" type="noConversion"/>
  </si>
  <si>
    <t>聯貸案訂約檔</t>
    <phoneticPr fontId="5" type="noConversion"/>
  </si>
  <si>
    <t>疑似洗錢交易訪談紀錄檔</t>
    <phoneticPr fontId="5" type="noConversion"/>
  </si>
  <si>
    <t>額度月報工作檔</t>
    <phoneticPr fontId="5" type="noConversion"/>
  </si>
  <si>
    <t>每月放款餘額檔</t>
    <phoneticPr fontId="5" type="noConversion"/>
  </si>
  <si>
    <t>AcAcctCheck</t>
    <phoneticPr fontId="5" type="noConversion"/>
  </si>
  <si>
    <t>AcDetail</t>
    <phoneticPr fontId="5" type="noConversion"/>
  </si>
  <si>
    <t>LA$LDGP
TB$LCDP
CdAcCode</t>
    <phoneticPr fontId="5" type="noConversion"/>
  </si>
  <si>
    <t>AcMain</t>
    <phoneticPr fontId="5" type="noConversion"/>
  </si>
  <si>
    <t>ClBuildingPublic</t>
    <phoneticPr fontId="5" type="noConversion"/>
  </si>
  <si>
    <t>ClBuilding
ClNoMap
LA$PHGP
LA$HGTP</t>
    <phoneticPr fontId="5" type="noConversion"/>
  </si>
  <si>
    <t>CustDataCtrl</t>
    <phoneticPr fontId="5" type="noConversion"/>
  </si>
  <si>
    <t>LN$PDCP
CustMain</t>
    <phoneticPr fontId="5" type="noConversion"/>
  </si>
  <si>
    <t>CustNotice</t>
    <phoneticPr fontId="5" type="noConversion"/>
  </si>
  <si>
    <t>LN$NPTP
FacMain</t>
    <phoneticPr fontId="5" type="noConversion"/>
  </si>
  <si>
    <t>InnReCheck</t>
    <phoneticPr fontId="5" type="noConversion"/>
  </si>
  <si>
    <t>LoanSynd</t>
    <phoneticPr fontId="5" type="noConversion"/>
  </si>
  <si>
    <t>TB$ENTP
CustMain</t>
    <phoneticPr fontId="5" type="noConversion"/>
  </si>
  <si>
    <t>MlaundryRecord</t>
    <phoneticPr fontId="5" type="noConversion"/>
  </si>
  <si>
    <t>LN$IVWP</t>
    <phoneticPr fontId="5" type="noConversion"/>
  </si>
  <si>
    <t>MonthlyFacBal</t>
    <phoneticPr fontId="5" type="noConversion"/>
  </si>
  <si>
    <t>LA$MSTP
LA$W30P
LA$APLP
CustMain
FacMain
ClFac
ClMain
LN$LBLP</t>
    <phoneticPr fontId="5" type="noConversion"/>
  </si>
  <si>
    <t>AS400</t>
    <phoneticPr fontId="5" type="noConversion"/>
  </si>
  <si>
    <t>V</t>
    <phoneticPr fontId="5" type="noConversion"/>
  </si>
  <si>
    <t>O</t>
    <phoneticPr fontId="5" type="noConversion"/>
  </si>
  <si>
    <t>O</t>
    <phoneticPr fontId="5" type="noConversion"/>
  </si>
  <si>
    <t>AS400</t>
    <phoneticPr fontId="5" type="noConversion"/>
  </si>
  <si>
    <t>AS400</t>
    <phoneticPr fontId="5" type="noConversion"/>
  </si>
  <si>
    <t>V</t>
    <phoneticPr fontId="5" type="noConversion"/>
  </si>
  <si>
    <t>AS400</t>
    <phoneticPr fontId="5" type="noConversion"/>
  </si>
  <si>
    <t>V</t>
    <phoneticPr fontId="5" type="noConversion"/>
  </si>
  <si>
    <t>AS400</t>
    <phoneticPr fontId="5" type="noConversion"/>
  </si>
  <si>
    <t>V</t>
    <phoneticPr fontId="5" type="noConversion"/>
  </si>
  <si>
    <t>V</t>
    <phoneticPr fontId="5" type="noConversion"/>
  </si>
  <si>
    <t>AS400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</si>
  <si>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</si>
  <si>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</si>
  <si>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</si>
  <si>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</si>
  <si>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</si>
  <si>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</si>
  <si>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</si>
  <si>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</si>
  <si>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2020.12.31</t>
    <phoneticPr fontId="5" type="noConversion"/>
  </si>
  <si>
    <t>Y</t>
    <phoneticPr fontId="5" type="noConversion"/>
  </si>
  <si>
    <t>ClNoMapping
LA$HGTP
LA$LGTP
LA$GDTP
CU$CUSP
CustMain
CdCity
CdArea
CdCl
LN$CGTP
LA$SGTP
LA$BGTP</t>
    <phoneticPr fontId="5" type="noConversion"/>
  </si>
  <si>
    <t>Usp_Tf_ClLandOwner_Ins</t>
    <phoneticPr fontId="5" type="noConversion"/>
  </si>
  <si>
    <t>ClLand
ClNoMapping
LA$LGTP
CU$CUSP
CustMain</t>
    <phoneticPr fontId="5" type="noConversion"/>
  </si>
  <si>
    <t>ClLandOwner</t>
    <phoneticPr fontId="5" type="noConversion"/>
  </si>
  <si>
    <t>LA$LMSP
FacMain
FacProd
LA$IRTP
LA$ASCP
CdBaseRate
LoanBorMain
TxBizDate
LoanBorTx</t>
    <phoneticPr fontId="5" type="noConversion"/>
  </si>
  <si>
    <t>FacMain
LoanBorMain
LoanOverdue
CdAcCode
LA$W30P
InsuRenew
ForeclosureFee
LN$ACFP
LN$CFRP
LADACTP
LN$LORP
LoanCheque</t>
    <phoneticPr fontId="5" type="noConversion"/>
  </si>
  <si>
    <t>V</t>
    <phoneticPr fontId="5" type="noConversion"/>
  </si>
  <si>
    <t>LoanBorTx</t>
    <phoneticPr fontId="5" type="noConversion"/>
  </si>
  <si>
    <t>L3005</t>
    <phoneticPr fontId="5" type="noConversion"/>
  </si>
  <si>
    <t>Usp_Tf_Ias39IntMethod_Ins</t>
    <phoneticPr fontId="5" type="noConversion"/>
  </si>
  <si>
    <t>利息法帳面資料檔</t>
    <phoneticPr fontId="5" type="noConversion"/>
  </si>
  <si>
    <t>AS400</t>
    <phoneticPr fontId="5" type="noConversion"/>
  </si>
  <si>
    <t>LN$LBVP</t>
    <phoneticPr fontId="5" type="noConversion"/>
  </si>
  <si>
    <t>Ias39IntMethod</t>
    <phoneticPr fontId="5" type="noConversion"/>
  </si>
  <si>
    <t>V</t>
    <phoneticPr fontId="5" type="noConversion"/>
  </si>
  <si>
    <t>LA$TRXP
TB$TCDP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</si>
  <si>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</si>
  <si>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</si>
  <si>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</si>
  <si>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放款交易內容檔</t>
    <phoneticPr fontId="5" type="noConversion"/>
  </si>
  <si>
    <t>V</t>
    <phoneticPr fontId="5" type="noConversion"/>
  </si>
  <si>
    <t>O</t>
    <phoneticPr fontId="5" type="noConversion"/>
  </si>
  <si>
    <t>O</t>
    <phoneticPr fontId="5" type="noConversion"/>
  </si>
  <si>
    <t>CustMain
CU$CUSP</t>
    <phoneticPr fontId="5" type="noConversion"/>
  </si>
  <si>
    <t>CustTelNo</t>
    <phoneticPr fontId="5" type="noConversion"/>
  </si>
  <si>
    <t>篩選資料日期&gt;=2020年01月份</t>
    <phoneticPr fontId="5" type="noConversion"/>
  </si>
  <si>
    <t>2筆資料有難字</t>
    <phoneticPr fontId="5" type="noConversion"/>
  </si>
  <si>
    <t>V</t>
    <phoneticPr fontId="5" type="noConversion"/>
  </si>
  <si>
    <t>V</t>
    <phoneticPr fontId="5" type="noConversion"/>
  </si>
  <si>
    <t>L5071</t>
    <phoneticPr fontId="5" type="noConversion"/>
  </si>
  <si>
    <t>L5021</t>
    <phoneticPr fontId="5" type="noConversion"/>
  </si>
  <si>
    <t>L2038</t>
    <phoneticPr fontId="5" type="noConversion"/>
  </si>
  <si>
    <t>L9803_LM014</t>
    <phoneticPr fontId="5" type="noConversion"/>
  </si>
  <si>
    <t>L9803_LM028</t>
    <phoneticPr fontId="5" type="noConversion"/>
  </si>
  <si>
    <t>#N/A L5944</t>
    <phoneticPr fontId="5" type="noConversion"/>
  </si>
  <si>
    <t>L5021，L5052</t>
    <phoneticPr fontId="5" type="noConversion"/>
  </si>
  <si>
    <t>L5054</t>
    <phoneticPr fontId="5" type="noConversion"/>
  </si>
  <si>
    <t>L2038&gt;L2911&gt;L2915</t>
    <phoneticPr fontId="5" type="noConversion"/>
  </si>
  <si>
    <t>L2041, L2042</t>
    <phoneticPr fontId="5" type="noConversion"/>
  </si>
  <si>
    <t>L2042, L2047</t>
    <phoneticPr fontId="5" type="noConversion"/>
  </si>
  <si>
    <t>L2605, L2941, L2942</t>
    <phoneticPr fontId="5" type="noConversion"/>
  </si>
  <si>
    <t>L5071, L5701</t>
    <phoneticPr fontId="5" type="noConversion"/>
  </si>
  <si>
    <t>L8030_L8301</t>
  </si>
  <si>
    <t>L8030_L8302</t>
  </si>
  <si>
    <t>L8030_L8303</t>
  </si>
  <si>
    <t>L8030_L8304</t>
  </si>
  <si>
    <t>L8030_L8305</t>
  </si>
  <si>
    <t>L8030_L8306</t>
  </si>
  <si>
    <t>L8030_L8307</t>
  </si>
  <si>
    <t>L8030_L8308</t>
  </si>
  <si>
    <t>L8030_L8309</t>
  </si>
  <si>
    <t>L8030_L8310</t>
  </si>
  <si>
    <t>L8030_L8311</t>
  </si>
  <si>
    <t>L8030_L8312</t>
  </si>
  <si>
    <t>L8030_L8313</t>
  </si>
  <si>
    <t>L8030_L8314</t>
  </si>
  <si>
    <t>L8030_L8315</t>
  </si>
  <si>
    <t>L8030_L8316</t>
  </si>
  <si>
    <t>L8030_L8317</t>
  </si>
  <si>
    <t>L8030_L8318</t>
  </si>
  <si>
    <t>L8030_L8319</t>
  </si>
  <si>
    <t>L8030_L8320</t>
  </si>
  <si>
    <t>L8030_L8321</t>
  </si>
  <si>
    <t>L8030_L8322</t>
  </si>
  <si>
    <t>L8030_L8323</t>
  </si>
  <si>
    <t>L8030_L8324</t>
  </si>
  <si>
    <t>L8030_L8325</t>
  </si>
  <si>
    <t>L8030_L8326</t>
  </si>
  <si>
    <t>L8030_L8327</t>
  </si>
  <si>
    <t>L8030_L8328</t>
  </si>
  <si>
    <t>L8030_L8329</t>
  </si>
  <si>
    <t>L8030_L8330</t>
  </si>
  <si>
    <t>L8030_L8331</t>
  </si>
  <si>
    <t>L8030_L8332</t>
  </si>
  <si>
    <t>L8030_L8333</t>
  </si>
  <si>
    <t>L8030_L8334</t>
  </si>
  <si>
    <t>L8030_L8335</t>
  </si>
  <si>
    <t>L8030_L8336</t>
  </si>
  <si>
    <t>L8030_L8337</t>
  </si>
  <si>
    <t>L2941</t>
    <phoneticPr fontId="5" type="noConversion"/>
  </si>
  <si>
    <t>所屬MappingBook</t>
    <phoneticPr fontId="5" type="noConversion"/>
  </si>
  <si>
    <t>擔保品唯一性轉換待修正</t>
    <phoneticPr fontId="5" type="noConversion"/>
  </si>
  <si>
    <t>交易明細檔溢短收金額</t>
    <phoneticPr fontId="5" type="noConversion"/>
  </si>
  <si>
    <t>MonthlyLoanBal</t>
    <phoneticPr fontId="5" type="noConversion"/>
  </si>
  <si>
    <t>Usp_Tf_JcicZ570_Ins</t>
    <phoneticPr fontId="5" type="noConversion"/>
  </si>
  <si>
    <t>Usp_Tf_JcicZ571_Ins</t>
  </si>
  <si>
    <t>Usp_Tf_JcicZ572_Ins</t>
  </si>
  <si>
    <t>Usp_Tf_JcicZ573_Ins</t>
  </si>
  <si>
    <t>Usp_Tf_JcicZ574_Ins</t>
  </si>
  <si>
    <t>Usp_Tf_JcicZ575_Ins</t>
  </si>
  <si>
    <t>JcicZ570</t>
    <phoneticPr fontId="5" type="noConversion"/>
  </si>
  <si>
    <t>JcicZ571</t>
  </si>
  <si>
    <t>JcicZ572</t>
  </si>
  <si>
    <t>JcicZ573</t>
  </si>
  <si>
    <t>JcicZ574</t>
  </si>
  <si>
    <t>JcicZ575</t>
  </si>
  <si>
    <t>擔保品類別位數/擔保品狀態/可分配金額待確認</t>
  </si>
  <si>
    <t>註1</t>
    <phoneticPr fontId="5" type="noConversion"/>
  </si>
  <si>
    <t>資料比對檔</t>
    <phoneticPr fontId="5" type="noConversion"/>
  </si>
  <si>
    <t>Usp_Tf_CdAoDept_Ins</t>
    <phoneticPr fontId="5" type="noConversion"/>
  </si>
  <si>
    <t>CdAoDept.ok</t>
    <phoneticPr fontId="5" type="noConversion"/>
  </si>
  <si>
    <t>驗證處理註解</t>
    <phoneticPr fontId="5" type="noConversion"/>
  </si>
  <si>
    <t>GraceCondition.ok</t>
    <phoneticPr fontId="5" type="noConversion"/>
  </si>
  <si>
    <t>GuildBuilders.ok</t>
    <phoneticPr fontId="5" type="noConversion"/>
  </si>
  <si>
    <t>InnFundApl.ok</t>
    <phoneticPr fontId="5" type="noConversion"/>
  </si>
  <si>
    <t>JcicZ040.ok</t>
    <phoneticPr fontId="5" type="noConversion"/>
  </si>
  <si>
    <t>JcicZ041.ok</t>
  </si>
  <si>
    <t>JcicZ042.ok</t>
  </si>
  <si>
    <t>JcicZ043.ok</t>
  </si>
  <si>
    <t>JcicZ044.ok</t>
  </si>
  <si>
    <t>JcicZ045.ok</t>
  </si>
  <si>
    <t>JcicZ046.ok</t>
  </si>
  <si>
    <t>JcicZ051.ok</t>
    <phoneticPr fontId="5" type="noConversion"/>
  </si>
  <si>
    <t>JcicZ052.ok</t>
  </si>
  <si>
    <t>JcicZ053.ok</t>
  </si>
  <si>
    <t>JcicZ054.ok</t>
  </si>
  <si>
    <t>JcicZ050.ok</t>
    <phoneticPr fontId="5" type="noConversion"/>
  </si>
  <si>
    <t>JcicZ056.ok</t>
    <phoneticPr fontId="5" type="noConversion"/>
  </si>
  <si>
    <t>JcicZ060.ok</t>
    <phoneticPr fontId="5" type="noConversion"/>
  </si>
  <si>
    <t>JcicZ061.ok</t>
    <phoneticPr fontId="5" type="noConversion"/>
  </si>
  <si>
    <t>JcicZ440.ok</t>
    <phoneticPr fontId="5" type="noConversion"/>
  </si>
  <si>
    <t>JcicZ447.ok</t>
  </si>
  <si>
    <t>JcicZ442.ok</t>
    <phoneticPr fontId="5" type="noConversion"/>
  </si>
  <si>
    <t>JcicZ443.ok</t>
    <phoneticPr fontId="5" type="noConversion"/>
  </si>
  <si>
    <t>JcicZ446.ok</t>
    <phoneticPr fontId="5" type="noConversion"/>
  </si>
  <si>
    <t>JcicZ450.ok</t>
    <phoneticPr fontId="5" type="noConversion"/>
  </si>
  <si>
    <t>JcicZ451.ok</t>
    <phoneticPr fontId="5" type="noConversion"/>
  </si>
  <si>
    <t>資料比對（一對一）</t>
    <phoneticPr fontId="5" type="noConversion"/>
  </si>
  <si>
    <t>資料比對（其他）</t>
    <phoneticPr fontId="5" type="noConversion"/>
  </si>
  <si>
    <t>L9133</t>
  </si>
  <si>
    <t>L6901</t>
  </si>
  <si>
    <t>暫存檔</t>
  </si>
  <si>
    <t>目前無交易使用</t>
  </si>
  <si>
    <t>L7203</t>
  </si>
  <si>
    <t>L5905</t>
  </si>
  <si>
    <t>L4606</t>
  </si>
  <si>
    <t>L3010</t>
  </si>
  <si>
    <t>L8923</t>
  </si>
  <si>
    <t>L9702</t>
  </si>
  <si>
    <t>L5024</t>
  </si>
  <si>
    <t>L2901</t>
  </si>
  <si>
    <t>JcicZ454.ok</t>
    <phoneticPr fontId="5" type="noConversion"/>
  </si>
  <si>
    <t>資料比對（一對一）完成日期</t>
    <phoneticPr fontId="5" type="noConversion"/>
  </si>
  <si>
    <t>資料比對（其他類）完成日期</t>
    <phoneticPr fontId="5" type="noConversion"/>
  </si>
  <si>
    <t>NegFinAcct.ok</t>
    <phoneticPr fontId="5" type="noConversion"/>
  </si>
  <si>
    <t>JcicZ062.ok</t>
    <phoneticPr fontId="5" type="noConversion"/>
  </si>
  <si>
    <t>JciCZ063.ok</t>
    <phoneticPr fontId="5" type="noConversion"/>
  </si>
  <si>
    <t>JcicZ047.ok</t>
    <phoneticPr fontId="5" type="noConversion"/>
  </si>
  <si>
    <t>CollLaw.ok</t>
    <phoneticPr fontId="5" type="noConversion"/>
  </si>
  <si>
    <t>CollLetter.ok</t>
    <phoneticPr fontId="5" type="noConversion"/>
  </si>
  <si>
    <t>CollMeet.ok</t>
    <phoneticPr fontId="5" type="noConversion"/>
  </si>
  <si>
    <t>JcicZ448.ok</t>
    <phoneticPr fontId="5" type="noConversion"/>
  </si>
  <si>
    <t>MonthlyLM028.ok</t>
    <phoneticPr fontId="5" type="noConversion"/>
  </si>
  <si>
    <t>PfCoOfficer.ok</t>
    <phoneticPr fontId="5" type="noConversion"/>
  </si>
  <si>
    <t>L4921</t>
    <phoneticPr fontId="5" type="noConversion"/>
  </si>
  <si>
    <t>L2042</t>
    <phoneticPr fontId="5" type="noConversion"/>
  </si>
  <si>
    <t>CdWorkMonth.ok</t>
    <phoneticPr fontId="5" type="noConversion"/>
  </si>
  <si>
    <t>EmpDeductDtl.ok</t>
    <phoneticPr fontId="5" type="noConversion"/>
  </si>
  <si>
    <t>MonthlyLM014A.ok</t>
    <phoneticPr fontId="5" type="noConversion"/>
  </si>
  <si>
    <t>MonthlyLM014B.ok</t>
    <phoneticPr fontId="5" type="noConversion"/>
  </si>
  <si>
    <t>MonthlyLM014C.ok</t>
    <phoneticPr fontId="5" type="noConversion"/>
  </si>
  <si>
    <t>CollTel.ok</t>
    <phoneticPr fontId="5" type="noConversion"/>
  </si>
  <si>
    <t>L4964</t>
    <phoneticPr fontId="5" type="noConversion"/>
  </si>
  <si>
    <t>ForeclosureFinished.ok</t>
    <phoneticPr fontId="5" type="noConversion"/>
  </si>
  <si>
    <t>JcicZ570.ok</t>
    <phoneticPr fontId="5" type="noConversion"/>
  </si>
  <si>
    <t>JcicZ572.ok</t>
    <phoneticPr fontId="5" type="noConversion"/>
  </si>
  <si>
    <t>JcicZ574.ok</t>
    <phoneticPr fontId="5" type="noConversion"/>
  </si>
  <si>
    <t>JcicZ575.ok</t>
    <phoneticPr fontId="5" type="noConversion"/>
  </si>
  <si>
    <t>JcicZ573.ok</t>
    <phoneticPr fontId="5" type="noConversion"/>
  </si>
  <si>
    <t>JcicZ571.ok</t>
    <phoneticPr fontId="5" type="noConversion"/>
  </si>
  <si>
    <t>YearlyHouseLoanInt.ok</t>
    <phoneticPr fontId="5" type="noConversion"/>
  </si>
  <si>
    <t>L2073</t>
    <phoneticPr fontId="5" type="noConversion"/>
  </si>
  <si>
    <t>L9803_LM016</t>
    <phoneticPr fontId="5" type="noConversion"/>
  </si>
  <si>
    <t>L9803_LM035</t>
    <phoneticPr fontId="5" type="noConversion"/>
  </si>
  <si>
    <t>CdAppraisalCompany.ok</t>
    <phoneticPr fontId="5" type="noConversion"/>
  </si>
  <si>
    <t>CdAppraisal.ok</t>
    <phoneticPr fontId="5" type="noConversion"/>
  </si>
  <si>
    <t>CdBranch.ok</t>
    <phoneticPr fontId="5" type="noConversion"/>
  </si>
  <si>
    <t>CdGuarantor.ok</t>
    <phoneticPr fontId="5" type="noConversion"/>
  </si>
  <si>
    <t>CdIndustry.ok</t>
    <phoneticPr fontId="5" type="noConversion"/>
  </si>
  <si>
    <t>CdInsurer.ok</t>
    <phoneticPr fontId="5" type="noConversion"/>
  </si>
  <si>
    <t>CdOverdue.ok</t>
    <phoneticPr fontId="5" type="noConversion"/>
  </si>
  <si>
    <t>CdSupv.ok</t>
    <phoneticPr fontId="5" type="noConversion"/>
  </si>
  <si>
    <t>FacClose.ok</t>
    <phoneticPr fontId="5" type="noConversion"/>
  </si>
  <si>
    <t>JcicZ048.ok</t>
    <phoneticPr fontId="5" type="noConversion"/>
  </si>
  <si>
    <t>JcicZ049.ok</t>
    <phoneticPr fontId="5" type="noConversion"/>
  </si>
  <si>
    <t>JcicZ444.ok</t>
    <phoneticPr fontId="5" type="noConversion"/>
  </si>
  <si>
    <t>PfDeparment.ok</t>
    <phoneticPr fontId="5" type="noConversion"/>
  </si>
  <si>
    <t>LA$JLNP
TB$LCDP
LA$TRXP
LA$NODP
CdAcCode
LA$W30P
AcDetail</t>
    <phoneticPr fontId="5" type="noConversion"/>
  </si>
  <si>
    <t>LNMRVHP
CdCode
LNH1480P</t>
    <phoneticPr fontId="5" type="noConversion"/>
  </si>
  <si>
    <t>SIT-SKL測試日</t>
    <phoneticPr fontId="5" type="noConversion"/>
  </si>
  <si>
    <t>目前無交易使用</t>
    <phoneticPr fontId="5" type="noConversion"/>
  </si>
  <si>
    <t>取消轉換</t>
    <phoneticPr fontId="5" type="noConversion"/>
  </si>
  <si>
    <t>暫存檔</t>
    <phoneticPr fontId="5" type="noConversion"/>
  </si>
  <si>
    <t>V</t>
  </si>
  <si>
    <t>LA$RLBP
ReltMain</t>
  </si>
  <si>
    <t>LA$RLCP
ReltMain</t>
  </si>
  <si>
    <t>LA$NRBP
RelsMain</t>
  </si>
  <si>
    <t>L2901 L2031</t>
  </si>
  <si>
    <t>LA$NRCP
RelsMain</t>
  </si>
  <si>
    <t>L2901 L2032</t>
  </si>
  <si>
    <t>註1</t>
  </si>
  <si>
    <t>資料比對檔</t>
  </si>
  <si>
    <t>資料比對（其他類）完成日期</t>
  </si>
  <si>
    <t>資料比對（一對一）完成日期</t>
  </si>
  <si>
    <t>ST1 QA負責人</t>
  </si>
  <si>
    <t>交易驗證</t>
  </si>
  <si>
    <t>SIT-SKL測試日</t>
  </si>
  <si>
    <t>實際完成日</t>
  </si>
  <si>
    <t>預計完成日</t>
  </si>
  <si>
    <t>筆數差異說明</t>
  </si>
  <si>
    <t>處理方式</t>
  </si>
  <si>
    <t>差異
(寫入-來源)</t>
  </si>
  <si>
    <t>來源檔筆數</t>
  </si>
  <si>
    <t>寫入筆數</t>
  </si>
  <si>
    <t>使用時間</t>
  </si>
  <si>
    <t>結束時間</t>
  </si>
  <si>
    <t>開始時間</t>
  </si>
  <si>
    <t>資料範圍</t>
  </si>
  <si>
    <t>驗證處理註解</t>
  </si>
  <si>
    <t>所屬MappingBook</t>
  </si>
  <si>
    <t>轉換型態</t>
  </si>
  <si>
    <t>來源數</t>
  </si>
  <si>
    <t>TEMP</t>
  </si>
  <si>
    <t>目的檔</t>
  </si>
  <si>
    <t>資料來源Table</t>
  </si>
  <si>
    <t>資料來源種類</t>
  </si>
  <si>
    <t>中文名稱</t>
  </si>
  <si>
    <t>交易代號</t>
  </si>
  <si>
    <t>取消交易驗證</t>
    <phoneticPr fontId="5" type="noConversion"/>
  </si>
  <si>
    <t>L2901 L2032</t>
    <phoneticPr fontId="5" type="noConversion"/>
  </si>
  <si>
    <t>L2901 L2031</t>
    <phoneticPr fontId="5" type="noConversion"/>
  </si>
  <si>
    <t>取消轉換</t>
    <phoneticPr fontId="5" type="noConversion"/>
  </si>
  <si>
    <t>取消交易由L2035取代</t>
    <phoneticPr fontId="5" type="noConversion"/>
  </si>
  <si>
    <t>交易代號1</t>
    <phoneticPr fontId="5" type="noConversion"/>
  </si>
  <si>
    <t>預計完成交易驗證</t>
    <phoneticPr fontId="5" type="noConversion"/>
  </si>
  <si>
    <t>已交易驗證</t>
    <phoneticPr fontId="5" type="noConversion"/>
  </si>
  <si>
    <t>3/19利害關係人檔案不是2020年12月底的資料，故關係戶的判斷上會有差異
已與清河說明</t>
    <phoneticPr fontId="5" type="noConversion"/>
  </si>
  <si>
    <t>L2037交易取消由L2035取代</t>
    <phoneticPr fontId="5" type="noConversion"/>
  </si>
  <si>
    <t>L2036交易取消由L2035取代</t>
    <phoneticPr fontId="5" type="noConversion"/>
  </si>
  <si>
    <t>來源檔資料  0筆</t>
    <phoneticPr fontId="5" type="noConversion"/>
  </si>
  <si>
    <t>資料比對</t>
    <phoneticPr fontId="5" type="noConversion"/>
  </si>
  <si>
    <t>**來源資料0筆</t>
    <phoneticPr fontId="5" type="noConversion"/>
  </si>
  <si>
    <t>**取消轉換</t>
    <phoneticPr fontId="5" type="noConversion"/>
  </si>
  <si>
    <t>**目前無交易使用</t>
    <phoneticPr fontId="5" type="noConversion"/>
  </si>
  <si>
    <t>Table</t>
    <phoneticPr fontId="5" type="noConversion"/>
  </si>
  <si>
    <t>**暫存檔</t>
    <phoneticPr fontId="5" type="noConversion"/>
  </si>
  <si>
    <t>L5071</t>
    <phoneticPr fontId="5" type="noConversion"/>
  </si>
  <si>
    <t>2*</t>
    <phoneticPr fontId="5" type="noConversion"/>
  </si>
  <si>
    <t>4*</t>
    <phoneticPr fontId="5" type="noConversion"/>
  </si>
  <si>
    <t>JcicZ055.ok</t>
    <phoneticPr fontId="5" type="noConversion"/>
  </si>
  <si>
    <t>TxBizDate
LNMDLYP
FacMain
ClFac
ClMain
LN$ASGP
CustMain</t>
    <phoneticPr fontId="5" type="noConversion"/>
  </si>
  <si>
    <t>Usp_Tf_BankRelationSelf_Ins</t>
    <phoneticPr fontId="5" type="noConversion"/>
  </si>
  <si>
    <t>Usp_Tf_BankRelationFamily_Ins</t>
    <phoneticPr fontId="5" type="noConversion"/>
  </si>
  <si>
    <t>Usp_Tf_BankRelationCompany_Ins</t>
    <phoneticPr fontId="5" type="noConversion"/>
  </si>
  <si>
    <t>金控利害關係人_關係人員工資料</t>
  </si>
  <si>
    <t>INFOR_BANKRELATIONSELF</t>
    <phoneticPr fontId="5" type="noConversion"/>
  </si>
  <si>
    <t>BankRelationSelf</t>
    <phoneticPr fontId="5" type="noConversion"/>
  </si>
  <si>
    <t>BankRelationFamily</t>
    <phoneticPr fontId="5" type="noConversion"/>
  </si>
  <si>
    <t>BankRelationCompany</t>
    <phoneticPr fontId="5" type="noConversion"/>
  </si>
  <si>
    <t>INFOR_BANKRELATIONFAMILY</t>
    <phoneticPr fontId="5" type="noConversion"/>
  </si>
  <si>
    <t>INFOR_BANKRELATIONCOMPANY</t>
    <phoneticPr fontId="5" type="noConversion"/>
  </si>
  <si>
    <t>金控利害關係人_關係人員工之親屬資料</t>
  </si>
  <si>
    <t>金控利害關係人_關係企業資料</t>
  </si>
  <si>
    <t>利關人系統</t>
    <phoneticPr fontId="5" type="noConversion"/>
  </si>
  <si>
    <t>BankAuthAct_01.ok
BankAuthAct_02.ok</t>
    <phoneticPr fontId="5" type="noConversion"/>
  </si>
  <si>
    <t>ForeclosureFee.ok</t>
    <phoneticPr fontId="5" type="noConversion"/>
  </si>
  <si>
    <t>1*</t>
    <phoneticPr fontId="5" type="noConversion"/>
  </si>
  <si>
    <t>BankRelationSelf.ok</t>
    <phoneticPr fontId="5" type="noConversion"/>
  </si>
  <si>
    <t>BankRelationFamily.ok</t>
    <phoneticPr fontId="5" type="noConversion"/>
  </si>
  <si>
    <t>BankRelationCompany.ok</t>
    <phoneticPr fontId="5" type="noConversion"/>
  </si>
  <si>
    <t>L1908</t>
    <phoneticPr fontId="5" type="noConversion"/>
  </si>
  <si>
    <t>L5060</t>
    <phoneticPr fontId="5" type="noConversion"/>
  </si>
  <si>
    <t>法催紀錄法務進度檔</t>
    <phoneticPr fontId="5" type="noConversion"/>
  </si>
  <si>
    <t>L5060&gt;L5960&gt;L5964&gt;L5604</t>
    <phoneticPr fontId="5" type="noConversion"/>
  </si>
  <si>
    <t>L5060&gt;L5960&gt;L5963&gt;L5603</t>
    <phoneticPr fontId="5" type="noConversion"/>
  </si>
  <si>
    <t>L5060&gt;L5960&gt;L5962&gt;L5602</t>
    <phoneticPr fontId="5" type="noConversion"/>
  </si>
  <si>
    <t>L5060&gt;L5960&gt;L5961&gt;L5601</t>
    <phoneticPr fontId="5" type="noConversion"/>
  </si>
  <si>
    <t>此前尚未報送，到2020才有報送，已重新下載資料並轉入，共36筆。</t>
    <phoneticPr fontId="5" type="noConversion"/>
  </si>
  <si>
    <t>尚未報送過，因此該table無資料。</t>
    <phoneticPr fontId="5" type="noConversion"/>
  </si>
  <si>
    <t>已不須轉換</t>
    <phoneticPr fontId="5" type="noConversion"/>
  </si>
  <si>
    <t>**人工匯入</t>
    <phoneticPr fontId="5" type="noConversion"/>
  </si>
  <si>
    <t>預計完成</t>
    <phoneticPr fontId="5" type="noConversion"/>
  </si>
  <si>
    <t>交易驗證一</t>
    <phoneticPr fontId="5" type="noConversion"/>
  </si>
  <si>
    <t>交易驗證二</t>
    <phoneticPr fontId="5" type="noConversion"/>
  </si>
  <si>
    <t>mlaundryRecord.ok</t>
    <phoneticPr fontId="5" type="noConversion"/>
  </si>
  <si>
    <t>InsuComm.ok</t>
    <phoneticPr fontId="5" type="noConversion"/>
  </si>
  <si>
    <t>EmpDeductSchedule.ok</t>
    <phoneticPr fontId="5" type="noConversion"/>
  </si>
  <si>
    <t>CdCashFlow.ok</t>
    <phoneticPr fontId="5" type="noConversion"/>
  </si>
  <si>
    <t>Ias39IntMethod_01.ok
Ias39IntMethod_02.ok</t>
    <phoneticPr fontId="5" type="noConversion"/>
  </si>
  <si>
    <t>CdCl.ok</t>
    <phoneticPr fontId="5" type="noConversion"/>
  </si>
  <si>
    <t>尚未取得來源資料</t>
    <phoneticPr fontId="5" type="noConversion"/>
  </si>
  <si>
    <t>AchDeductMedia_01_A.ok
AchDeductMedia_01_B.ok
AchDeductMedia_02.ok
AchDeductMedia_03.ok</t>
    <phoneticPr fontId="5" type="noConversion"/>
  </si>
  <si>
    <t>Usp_Tf_Ias39LoanCommit_Ins</t>
    <phoneticPr fontId="5" type="noConversion"/>
  </si>
  <si>
    <t>IAS39放款承諾明細檔</t>
    <phoneticPr fontId="5" type="noConversion"/>
  </si>
  <si>
    <t>AS400</t>
    <phoneticPr fontId="5" type="noConversion"/>
  </si>
  <si>
    <t>LNWLCTP</t>
    <phoneticPr fontId="5" type="noConversion"/>
  </si>
  <si>
    <t>Ias39LoanCommit</t>
    <phoneticPr fontId="5" type="noConversion"/>
  </si>
  <si>
    <t>V</t>
    <phoneticPr fontId="5" type="noConversion"/>
  </si>
  <si>
    <t>Ias39LoanCommit.ok</t>
    <phoneticPr fontId="5" type="noConversion"/>
  </si>
  <si>
    <t>AchAuthLog.ok</t>
    <phoneticPr fontId="5" type="noConversion"/>
  </si>
  <si>
    <t>AcLoanRenew.ok</t>
    <phoneticPr fontId="5" type="noConversion"/>
  </si>
  <si>
    <t>BatxOthers_01.ok
BatxOthers_02.ok</t>
    <phoneticPr fontId="5" type="noConversion"/>
  </si>
  <si>
    <t>CdAcBook.ok</t>
    <phoneticPr fontId="5" type="noConversion"/>
  </si>
  <si>
    <t>CdBaseRate_01.ok
CdBaseRate_02.ok</t>
    <phoneticPr fontId="5" type="noConversion"/>
  </si>
  <si>
    <t>ClBuilding.ok</t>
    <phoneticPr fontId="5" type="noConversion"/>
  </si>
  <si>
    <t>ClBuildingOwner.ok</t>
    <phoneticPr fontId="5" type="noConversion"/>
  </si>
  <si>
    <t>ClBuildingPublic.ok</t>
    <phoneticPr fontId="5" type="noConversion"/>
  </si>
  <si>
    <t>日期</t>
    <phoneticPr fontId="5" type="noConversion"/>
  </si>
  <si>
    <t>未銷法拍費用</t>
  </si>
  <si>
    <t>法拍費用轉換
LN$LGFP 轉入 ForeclosureFee
新系統的未銷法拍費用判斷方式
"ForeclosureFee"."CloseDate"為0 時,取"Fee" 為 未銷法拍費用
目前轉換邏輯[Temp-ForeclosureFee轉換邏輯.sql]</t>
    <phoneticPr fontId="5" type="noConversion"/>
  </si>
  <si>
    <t>項目</t>
    <phoneticPr fontId="5" type="noConversion"/>
  </si>
  <si>
    <t>敘述</t>
    <phoneticPr fontId="5" type="noConversion"/>
  </si>
  <si>
    <t>CustFin.ok</t>
    <phoneticPr fontId="5" type="noConversion"/>
  </si>
  <si>
    <t>CustNotice.ok</t>
    <phoneticPr fontId="5" type="noConversion"/>
  </si>
  <si>
    <t>CustMain.ok</t>
    <phoneticPr fontId="5" type="noConversion"/>
  </si>
  <si>
    <t>CustRmk.ok</t>
    <phoneticPr fontId="5" type="noConversion"/>
  </si>
  <si>
    <t>排序方法改用RECNUM</t>
    <phoneticPr fontId="5" type="noConversion"/>
  </si>
  <si>
    <t>轉呆帳金額</t>
    <phoneticPr fontId="5" type="noConversion"/>
  </si>
  <si>
    <t>每個帳號的轉呆帳金額從LA$FTRP抓是不是有錯,需要改抓交易明細檔轉呆那筆的交易金額?</t>
    <phoneticPr fontId="5" type="noConversion"/>
  </si>
  <si>
    <t>FacCaseAppl.ok</t>
    <phoneticPr fontId="5" type="noConversion"/>
  </si>
  <si>
    <t>FacMain.ok</t>
    <phoneticPr fontId="5" type="noConversion"/>
  </si>
  <si>
    <t>L4410</t>
    <phoneticPr fontId="5" type="noConversion"/>
  </si>
  <si>
    <t>L4042&gt;L4410</t>
    <phoneticPr fontId="5" type="noConversion"/>
  </si>
  <si>
    <t>目前無交易驗證</t>
    <phoneticPr fontId="5" type="noConversion"/>
  </si>
  <si>
    <t>L2077</t>
    <phoneticPr fontId="5" type="noConversion"/>
  </si>
  <si>
    <t>目前無交易驗證</t>
    <phoneticPr fontId="5" type="noConversion"/>
  </si>
  <si>
    <t>目前無交易驗證</t>
    <phoneticPr fontId="5" type="noConversion"/>
  </si>
  <si>
    <t>LD008/LM014</t>
    <phoneticPr fontId="5" type="noConversion"/>
  </si>
  <si>
    <t>LD008/LM014</t>
    <phoneticPr fontId="5" type="noConversion"/>
  </si>
  <si>
    <t>目前無交易驗證</t>
    <phoneticPr fontId="5" type="noConversion"/>
  </si>
  <si>
    <t>FacProd.ok</t>
    <phoneticPr fontId="5" type="noConversion"/>
  </si>
  <si>
    <t>FacProdStepRate.ok</t>
    <phoneticPr fontId="5" type="noConversion"/>
  </si>
  <si>
    <t>Guarantor.ok</t>
    <phoneticPr fontId="5" type="noConversion"/>
  </si>
  <si>
    <t>InnDocRecord.ok</t>
    <phoneticPr fontId="5" type="noConversion"/>
  </si>
  <si>
    <t>InnReCheck_01.ok
InnReCheck_02.ok</t>
    <phoneticPr fontId="5" type="noConversion"/>
  </si>
  <si>
    <t>InsuOrignal.ok</t>
    <phoneticPr fontId="5" type="noConversion"/>
  </si>
  <si>
    <t>InsuRenew.ok</t>
    <phoneticPr fontId="5" type="noConversion"/>
  </si>
  <si>
    <t>LoanCheque.ok</t>
    <phoneticPr fontId="5" type="noConversion"/>
  </si>
  <si>
    <t>LoanNotYet.ok</t>
    <phoneticPr fontId="5" type="noConversion"/>
  </si>
  <si>
    <t>狀態</t>
    <phoneticPr fontId="5" type="noConversion"/>
  </si>
  <si>
    <t>ST1負責人</t>
    <phoneticPr fontId="5" type="noConversion"/>
  </si>
  <si>
    <t>已重轉</t>
    <phoneticPr fontId="5" type="noConversion"/>
  </si>
  <si>
    <t>NegAppr01_01.ok
NegAppr01_02.ok</t>
    <phoneticPr fontId="5" type="noConversion"/>
  </si>
  <si>
    <t>NegFinShare.ok</t>
    <phoneticPr fontId="5" type="noConversion"/>
  </si>
  <si>
    <t>NegMain.ok</t>
    <phoneticPr fontId="5" type="noConversion"/>
  </si>
  <si>
    <t>NegTrans.ok</t>
    <phoneticPr fontId="5" type="noConversion"/>
  </si>
  <si>
    <t>PfBsDetail.ok</t>
    <phoneticPr fontId="5" type="noConversion"/>
  </si>
  <si>
    <t>PfBsOfficer.ok</t>
    <phoneticPr fontId="5" type="noConversion"/>
  </si>
  <si>
    <t>PfItDetail.ok</t>
    <phoneticPr fontId="5" type="noConversion"/>
  </si>
  <si>
    <t>PfReward.ok</t>
    <phoneticPr fontId="5" type="noConversion"/>
  </si>
  <si>
    <t>PostAuthLog.ok</t>
    <phoneticPr fontId="5" type="noConversion"/>
  </si>
  <si>
    <t>4*</t>
    <phoneticPr fontId="5" type="noConversion"/>
  </si>
  <si>
    <t>V</t>
    <phoneticPr fontId="5" type="noConversion"/>
  </si>
  <si>
    <t>CustCross.ok</t>
    <phoneticPr fontId="5" type="noConversion"/>
  </si>
  <si>
    <t>ForeclosureFee</t>
    <phoneticPr fontId="5" type="noConversion"/>
  </si>
  <si>
    <t>LoanOverdue</t>
    <phoneticPr fontId="5" type="noConversion"/>
  </si>
  <si>
    <t>CustTelNo.ok</t>
    <phoneticPr fontId="5" type="noConversion"/>
  </si>
  <si>
    <t>黃智偉</t>
    <phoneticPr fontId="5" type="noConversion"/>
  </si>
  <si>
    <t>會計明細檔的ACTACT不正確</t>
    <phoneticPr fontId="5" type="noConversion"/>
  </si>
  <si>
    <t>AcDetail</t>
    <phoneticPr fontId="5" type="noConversion"/>
  </si>
  <si>
    <t>LA$JLNP 與 LA$TRXP的 ACTACT不同
案例:
戶號:68957
TRXDAT:20201224
TRXNMT:2
TRXTRN:3080
這一筆交易在LA$TRXP有2筆
ACTACT分別為340跟330
在LA$JLNP只有一筆,ACTACT放340
同一筆交易只有交易代號是3080的時候有這情形</t>
    <phoneticPr fontId="5" type="noConversion"/>
  </si>
  <si>
    <t>依據資料轉換處理紀錄分頁項目進行更新，已完成項少2
[改為未完成(2支)]
 LoanOverdue
 AcDetail</t>
    <phoneticPr fontId="5" type="noConversion"/>
  </si>
  <si>
    <t>L6902</t>
    <phoneticPr fontId="5" type="noConversion"/>
  </si>
  <si>
    <t>LN$LGFP
LoanBorMain</t>
    <phoneticPr fontId="5" type="noConversion"/>
  </si>
  <si>
    <t>依據資料轉換處理紀錄分頁項目進行更新，已完成項少1；
依據新版USP進行更新，總數多1
(原總數56)
[原已完成對比改為未完成 (1支)]
 AcDetail
[新移入此類 (1支)]
 ForeclosureFee</t>
    <phoneticPr fontId="5" type="noConversion"/>
  </si>
  <si>
    <t>依據新版USP進行更新，總數少1
(原總數79)
[改為資料比對（其他）類 (1支)]
 ForeclosureFee</t>
    <phoneticPr fontId="5" type="noConversion"/>
  </si>
  <si>
    <t>L4965</t>
    <phoneticPr fontId="5" type="noConversion"/>
  </si>
  <si>
    <t>商品參數副檔階梯式利率</t>
    <phoneticPr fontId="5" type="noConversion"/>
  </si>
  <si>
    <t>債務協商交易檔</t>
    <phoneticPr fontId="5" type="noConversion"/>
  </si>
  <si>
    <t>61 &gt; 58
[無交易可直接驗證]
1.FacProdStepRate
2.EmpDeductSchedule
[為暫存檔]
3.NegTranNoMapping</t>
    <phoneticPr fontId="5" type="noConversion"/>
  </si>
  <si>
    <t>AcAcctCheck.ok</t>
    <phoneticPr fontId="5" type="noConversion"/>
  </si>
  <si>
    <t>無資料</t>
    <phoneticPr fontId="5" type="noConversion"/>
  </si>
  <si>
    <t>ClImm.ok</t>
    <phoneticPr fontId="5" type="noConversion"/>
  </si>
  <si>
    <t>ClLand_01.ok
ClLand_02.ok</t>
    <phoneticPr fontId="5" type="noConversion"/>
  </si>
  <si>
    <t>ClLandOwner.ok</t>
    <phoneticPr fontId="5" type="noConversion"/>
  </si>
  <si>
    <t>ClMovables.ok</t>
    <phoneticPr fontId="5" type="noConversion"/>
  </si>
  <si>
    <t>ClOther.ok</t>
    <phoneticPr fontId="5" type="noConversion"/>
  </si>
  <si>
    <t>ClStock.ok</t>
    <phoneticPr fontId="5" type="noConversion"/>
  </si>
  <si>
    <t>異動說明 2021/04/09</t>
    <phoneticPr fontId="5" type="noConversion"/>
  </si>
  <si>
    <t>黃智偉</t>
    <phoneticPr fontId="5" type="noConversion"/>
  </si>
  <si>
    <t>林清河</t>
    <phoneticPr fontId="5" type="noConversion"/>
  </si>
  <si>
    <t>TB$IRTP的利率</t>
    <phoneticPr fontId="5" type="noConversion"/>
  </si>
  <si>
    <t>TB$IRTP的利率是加碼利率還是最終利率</t>
    <phoneticPr fontId="5" type="noConversion"/>
  </si>
  <si>
    <t>FacProd</t>
    <phoneticPr fontId="5" type="noConversion"/>
  </si>
  <si>
    <t>最終利率
用該利率減指標利率取得加碼利率寫入FacProd的加碼利率</t>
    <phoneticPr fontId="5" type="noConversion"/>
  </si>
  <si>
    <t>AcMain</t>
    <phoneticPr fontId="5" type="noConversion"/>
  </si>
  <si>
    <t>催收款項的起帳金額</t>
    <phoneticPr fontId="5" type="noConversion"/>
  </si>
  <si>
    <t>LA$JLNP先串TB$ATFP再串LA$TRXP</t>
    <phoneticPr fontId="5" type="noConversion"/>
  </si>
  <si>
    <t>催收債協資料的ID對照檔</t>
    <phoneticPr fontId="5" type="noConversion"/>
  </si>
  <si>
    <t>NegMain</t>
    <phoneticPr fontId="5" type="noConversion"/>
  </si>
  <si>
    <t>NegFinAcct</t>
    <phoneticPr fontId="5" type="noConversion"/>
  </si>
  <si>
    <t>NegFinShare</t>
    <phoneticPr fontId="5" type="noConversion"/>
  </si>
  <si>
    <t>NegTrans</t>
    <phoneticPr fontId="5" type="noConversion"/>
  </si>
  <si>
    <t>NegAppr01</t>
    <phoneticPr fontId="5" type="noConversion"/>
  </si>
  <si>
    <t>NegTranNoMapping</t>
    <phoneticPr fontId="5" type="noConversion"/>
  </si>
  <si>
    <t>仍然需要串REMIN_Z_ID_TRAN這個檔案嗎?</t>
    <phoneticPr fontId="5" type="noConversion"/>
  </si>
  <si>
    <t>不用</t>
    <phoneticPr fontId="5" type="noConversion"/>
  </si>
  <si>
    <t>ClMain_01.ok
ClMain_02.ok
ClMain_03.ok
ClMain_04.ok</t>
    <phoneticPr fontId="5" type="noConversion"/>
  </si>
  <si>
    <t>Usp_Tf_ClBuildingUnique_Ins</t>
    <phoneticPr fontId="5" type="noConversion"/>
  </si>
  <si>
    <t>Usp_Tf_ClLandUnique_Ins</t>
    <phoneticPr fontId="5" type="noConversion"/>
  </si>
  <si>
    <t>AS400</t>
    <phoneticPr fontId="5" type="noConversion"/>
  </si>
  <si>
    <t>TmpLA$HGTP</t>
    <phoneticPr fontId="5" type="noConversion"/>
  </si>
  <si>
    <t>ClBuildingUnique</t>
    <phoneticPr fontId="5" type="noConversion"/>
  </si>
  <si>
    <t>V</t>
    <phoneticPr fontId="5" type="noConversion"/>
  </si>
  <si>
    <t>TmpLA$LGTP</t>
    <phoneticPr fontId="5" type="noConversion"/>
  </si>
  <si>
    <t>ClLandUnique</t>
    <phoneticPr fontId="5" type="noConversion"/>
  </si>
  <si>
    <t>新列入USP，總數多1(原總數57)
[新增 (1支)]
LoanBorHistory</t>
    <phoneticPr fontId="5" type="noConversion"/>
  </si>
  <si>
    <t>依據資料轉換處理紀錄分頁項目進行更新，已完成項少1
轉換問題處理完並重轉完成，已完成項多1
新列入USP，總數多3(原總數145)
[改為未完成 (1支)]
 AcMain
[新增且已完成 (2支)]
 ClBuildingUnique
 ClLandUnique
[新增而未完成 (1支)]
 LoanBorHistory
[重轉已完成 (1支)]
 AcDetail</t>
    <phoneticPr fontId="5" type="noConversion"/>
  </si>
  <si>
    <t>V</t>
    <phoneticPr fontId="5" type="noConversion"/>
  </si>
  <si>
    <t>暫存檔</t>
    <phoneticPr fontId="5" type="noConversion"/>
  </si>
  <si>
    <t>建物擔保品唯一性處理</t>
    <phoneticPr fontId="5" type="noConversion"/>
  </si>
  <si>
    <t>土地擔保品唯一性處理</t>
    <phoneticPr fontId="5" type="noConversion"/>
  </si>
  <si>
    <t>2*</t>
    <phoneticPr fontId="5" type="noConversion"/>
  </si>
  <si>
    <t>1*</t>
    <phoneticPr fontId="5" type="noConversion"/>
  </si>
  <si>
    <t>暫存檔</t>
    <phoneticPr fontId="5" type="noConversion"/>
  </si>
  <si>
    <t>李珮琪</t>
    <phoneticPr fontId="5" type="noConversion"/>
  </si>
  <si>
    <t>異動說明 2021/04/12</t>
    <phoneticPr fontId="5" type="noConversion"/>
  </si>
  <si>
    <t>資料轉換議題</t>
    <phoneticPr fontId="5" type="noConversion"/>
  </si>
  <si>
    <t>應完成</t>
    <phoneticPr fontId="5" type="noConversion"/>
  </si>
  <si>
    <t>已完成</t>
    <phoneticPr fontId="5" type="noConversion"/>
  </si>
  <si>
    <t>完成比率</t>
    <phoneticPr fontId="5" type="noConversion"/>
  </si>
  <si>
    <t>資料轉換</t>
    <phoneticPr fontId="5" type="noConversion"/>
  </si>
  <si>
    <t>報表驗證</t>
    <phoneticPr fontId="5" type="noConversion"/>
  </si>
  <si>
    <t>合        計</t>
    <phoneticPr fontId="5" type="noConversion"/>
  </si>
  <si>
    <t>資料內容</t>
    <phoneticPr fontId="5" type="noConversion"/>
  </si>
  <si>
    <t>AcLoanRenew</t>
    <phoneticPr fontId="5" type="noConversion"/>
  </si>
  <si>
    <t>修改來源檔為CdEmp</t>
    <phoneticPr fontId="5" type="noConversion"/>
  </si>
  <si>
    <t>放款專員所屬業務部室對照檔無資料</t>
    <phoneticPr fontId="5" type="noConversion"/>
  </si>
  <si>
    <t>會計借新還舊檔轉換失敗</t>
    <phoneticPr fontId="5" type="noConversion"/>
  </si>
  <si>
    <t>ORA-00001: 違反必須為唯一的限制條件 (ITXAS400.AcLoanRenew_PK)</t>
    <phoneticPr fontId="5" type="noConversion"/>
  </si>
  <si>
    <t>來源檔中因日期不同有重複筆數，排除重複筆數後解決</t>
    <phoneticPr fontId="5" type="noConversion"/>
  </si>
  <si>
    <t>客戶聯絡電話檔轉換失敗</t>
    <phoneticPr fontId="5" type="noConversion"/>
  </si>
  <si>
    <t>ORA-12899: 資料欄 "ITXAS400"."CustTelNo"."TelNo" 的值太大 (實際: 12, 最大值: 10)</t>
    <phoneticPr fontId="5" type="noConversion"/>
  </si>
  <si>
    <t>無法切割的資料將照原長度放入，將欄位放大後解決，已通知家興處理交易相關程式</t>
    <phoneticPr fontId="5" type="noConversion"/>
  </si>
  <si>
    <t>法拍費用檔轉換失敗</t>
    <phoneticPr fontId="5" type="noConversion"/>
  </si>
  <si>
    <t>ORA-01722: 無效的數字</t>
    <phoneticPr fontId="5" type="noConversion"/>
  </si>
  <si>
    <t>匯款單位、案號在來源檔為文字欄位，修改欄位型態後解決，已通知家興處理交易相關程式</t>
    <phoneticPr fontId="5" type="noConversion"/>
  </si>
  <si>
    <t>擔保品不動產土地檔無資料</t>
    <phoneticPr fontId="5" type="noConversion"/>
  </si>
  <si>
    <t>ClLand</t>
    <phoneticPr fontId="5" type="noConversion"/>
  </si>
  <si>
    <t>參數檔CdCity未匯入</t>
    <phoneticPr fontId="5" type="noConversion"/>
  </si>
  <si>
    <t>匯入重跑後筆數為1508</t>
    <phoneticPr fontId="5" type="noConversion"/>
  </si>
  <si>
    <t>結清戶個資控管檔無資料</t>
    <phoneticPr fontId="5" type="noConversion"/>
  </si>
  <si>
    <t>(準)利害關係人親屬檔無資料</t>
    <phoneticPr fontId="5" type="noConversion"/>
  </si>
  <si>
    <t>RelsFamily</t>
    <phoneticPr fontId="5" type="noConversion"/>
  </si>
  <si>
    <t>來源檔LA$RLBP無資料</t>
    <phoneticPr fontId="5" type="noConversion"/>
  </si>
  <si>
    <t>來源檔CU$MRKP不存在</t>
    <phoneticPr fontId="5" type="noConversion"/>
  </si>
  <si>
    <t>來源檔TB$LMNP無資料</t>
    <phoneticPr fontId="5" type="noConversion"/>
  </si>
  <si>
    <t>(準)利害關係人相關事業檔</t>
    <phoneticPr fontId="5" type="noConversion"/>
  </si>
  <si>
    <t>RelsCompany</t>
    <phoneticPr fontId="5" type="noConversion"/>
  </si>
  <si>
    <t>利害關係人親屬檔</t>
    <phoneticPr fontId="5" type="noConversion"/>
  </si>
  <si>
    <t>ReltFamily</t>
    <phoneticPr fontId="5" type="noConversion"/>
  </si>
  <si>
    <t>來源檔LA$NRBP無資料</t>
    <phoneticPr fontId="5" type="noConversion"/>
  </si>
  <si>
    <t>來源檔LA$RLCP無資料</t>
    <phoneticPr fontId="5" type="noConversion"/>
  </si>
  <si>
    <t>ORA-12899: 資料欄 "ITXAS400"."LoanBorTx"."TitaTlrNo" 的值太大 (實際: 8, 最大值: 6)</t>
    <phoneticPr fontId="5" type="noConversion"/>
  </si>
  <si>
    <t>目標檔有新增欄位TitaKinBr，配合修改後解決</t>
    <phoneticPr fontId="5" type="noConversion"/>
  </si>
  <si>
    <t>員工扣薪明細檔</t>
    <phoneticPr fontId="5" type="noConversion"/>
  </si>
  <si>
    <t>EmpDeductDtl</t>
    <phoneticPr fontId="5" type="noConversion"/>
  </si>
  <si>
    <t>目標檔的欄位AchRepayCode型態修改為DECIMAL，配合修改後解決</t>
    <phoneticPr fontId="5" type="noConversion"/>
  </si>
  <si>
    <t>檔案借閱檔</t>
    <phoneticPr fontId="5" type="noConversion"/>
  </si>
  <si>
    <t>InnDocRecord</t>
    <phoneticPr fontId="5" type="noConversion"/>
  </si>
  <si>
    <t>ORA-12899: 資料欄 "ITXAS400"."InnDocRecord"."ApplEmpNo" 的值太大 (實際: 9, 最大值: 6)</t>
    <phoneticPr fontId="5" type="noConversion"/>
  </si>
  <si>
    <t>串取員編的方式有誤，修改後解決</t>
    <phoneticPr fontId="5" type="noConversion"/>
  </si>
  <si>
    <t>會計銷帳檔</t>
    <phoneticPr fontId="5" type="noConversion"/>
  </si>
  <si>
    <t>AcReceivable</t>
    <phoneticPr fontId="5" type="noConversion"/>
  </si>
  <si>
    <t>ORA-01400: 無法將空值插入 ("ITXAS400"."AcReceivable"."ReceivableFlag")</t>
    <phoneticPr fontId="5" type="noConversion"/>
  </si>
  <si>
    <t>參數檔CdAcCode未匯入，重跑後筆數為208506</t>
    <phoneticPr fontId="5" type="noConversion"/>
  </si>
  <si>
    <t>現在版本(2021年4月)改用LN$PDCP
及CustMain為來源檔</t>
    <phoneticPr fontId="5" type="noConversion"/>
  </si>
  <si>
    <t>現在版本(2021年4月)改用LA$NRBP及
RelsMain為來源檔</t>
    <phoneticPr fontId="5" type="noConversion"/>
  </si>
  <si>
    <t>現在版本(2021年4月)改用LA$NRCP及
RelsMain為來源檔</t>
    <phoneticPr fontId="5" type="noConversion"/>
  </si>
  <si>
    <t>現在版本(2021年4月)改用LA$RLBP及
ReltMain為來源檔</t>
    <phoneticPr fontId="5" type="noConversion"/>
  </si>
  <si>
    <t>4*</t>
    <phoneticPr fontId="5" type="noConversion"/>
  </si>
  <si>
    <t>額度主檔</t>
    <phoneticPr fontId="5" type="noConversion"/>
  </si>
  <si>
    <t>FacProdStepRate</t>
    <phoneticPr fontId="5" type="noConversion"/>
  </si>
  <si>
    <t>12/18新增
差異總共9195筆</t>
    <phoneticPr fontId="5" type="noConversion"/>
  </si>
  <si>
    <t>擔保品主檔</t>
    <phoneticPr fontId="5" type="noConversion"/>
  </si>
  <si>
    <t>ClNoOld</t>
    <phoneticPr fontId="5" type="noConversion"/>
  </si>
  <si>
    <t>差異數47829筆</t>
    <phoneticPr fontId="5" type="noConversion"/>
  </si>
  <si>
    <t>擔保品不動產檔</t>
    <phoneticPr fontId="5" type="noConversion"/>
  </si>
  <si>
    <t>ClImm</t>
    <phoneticPr fontId="5" type="noConversion"/>
  </si>
  <si>
    <t>差異數5237筆</t>
    <phoneticPr fontId="5" type="noConversion"/>
  </si>
  <si>
    <t>ClBuilding</t>
    <phoneticPr fontId="5" type="noConversion"/>
  </si>
  <si>
    <t>擔保品不動產建物檔</t>
    <phoneticPr fontId="5" type="noConversion"/>
  </si>
  <si>
    <t>差異數6112筆</t>
    <phoneticPr fontId="5" type="noConversion"/>
  </si>
  <si>
    <t>差異為擔保品主檔篩選不動產擔保品(擔保品代號1為1或2)
且在原建物資料檔(LA$HGTP)有資料</t>
    <phoneticPr fontId="5" type="noConversion"/>
  </si>
  <si>
    <t>差異數28986筆</t>
    <phoneticPr fontId="5" type="noConversion"/>
  </si>
  <si>
    <t>12/10修改後,差異為擔保品主檔篩選不動產擔保品(擔保品代號1為1或2)
且在原土地資料檔(LA$LGTP)有資料</t>
    <phoneticPr fontId="5" type="noConversion"/>
  </si>
  <si>
    <t>擔保品與額度關聯檔</t>
    <phoneticPr fontId="5" type="noConversion"/>
  </si>
  <si>
    <t>ClFac</t>
    <phoneticPr fontId="5" type="noConversion"/>
  </si>
  <si>
    <t>差異數23274筆</t>
    <phoneticPr fontId="5" type="noConversion"/>
  </si>
  <si>
    <t>差異數屬正常；
其中9189筆為撥款序號不為1
剩餘6筆為額度檔之首撥日APLFSD為0</t>
    <phoneticPr fontId="5" type="noConversion"/>
  </si>
  <si>
    <t>差異數73830筆</t>
    <phoneticPr fontId="5" type="noConversion"/>
  </si>
  <si>
    <t>擔保品結構變更轉換方式,不會用到此支程式,刪除</t>
    <phoneticPr fontId="5" type="noConversion"/>
  </si>
  <si>
    <t>已刪除</t>
    <phoneticPr fontId="5" type="noConversion"/>
  </si>
  <si>
    <t>已說明</t>
    <phoneticPr fontId="5" type="noConversion"/>
  </si>
  <si>
    <t>擔保品-建物所有權人檔</t>
    <phoneticPr fontId="5" type="noConversion"/>
  </si>
  <si>
    <t>ClBuildingOwner</t>
    <phoneticPr fontId="5" type="noConversion"/>
  </si>
  <si>
    <t>差異數32970筆</t>
    <phoneticPr fontId="5" type="noConversion"/>
  </si>
  <si>
    <t>差異為擔保品唯一性處理及舊檔的提供人識別碼於顧客主檔不存在</t>
    <phoneticPr fontId="5" type="noConversion"/>
  </si>
  <si>
    <t>放款利率變動檔</t>
    <phoneticPr fontId="5" type="noConversion"/>
  </si>
  <si>
    <t>LoanRateChange</t>
    <phoneticPr fontId="5" type="noConversion"/>
  </si>
  <si>
    <t>差異數1282筆</t>
    <phoneticPr fontId="5" type="noConversion"/>
  </si>
  <si>
    <t>8筆為LA$IRTP.IRTADT 為0
其餘1274筆為LA$IRTP.IRTADT晚於轉換帳務日(20200930)</t>
    <phoneticPr fontId="5" type="noConversion"/>
  </si>
  <si>
    <t>火險初保檔</t>
    <phoneticPr fontId="5" type="noConversion"/>
  </si>
  <si>
    <t>InsuOrignal</t>
    <phoneticPr fontId="5" type="noConversion"/>
  </si>
  <si>
    <t>差異數35096筆</t>
    <phoneticPr fontId="5" type="noConversion"/>
  </si>
  <si>
    <t>該批保單之擔保品沒被轉入新系統</t>
    <phoneticPr fontId="5" type="noConversion"/>
  </si>
  <si>
    <t>火險單續保檔</t>
    <phoneticPr fontId="5" type="noConversion"/>
  </si>
  <si>
    <t>InsuRenew</t>
    <phoneticPr fontId="5" type="noConversion"/>
  </si>
  <si>
    <t>差異數221664筆</t>
    <phoneticPr fontId="5" type="noConversion"/>
  </si>
  <si>
    <t>197958筆為該保單之擔保品沒被轉入新系統
23706筆為LN$FR1P.CHKPRO代碼為1.不處理,梓峻確認為不轉入之資料</t>
    <phoneticPr fontId="5" type="noConversion"/>
  </si>
  <si>
    <t>債務協商債權分攤檔</t>
    <phoneticPr fontId="5" type="noConversion"/>
  </si>
  <si>
    <t>遮罩問題</t>
    <phoneticPr fontId="5" type="noConversion"/>
  </si>
  <si>
    <t>12/07 用遮罩對照檔串一樣無資料
已請清河查詢該戶F229561099為什麼在案件主檔無資料
12/14清河確認為測試套新增資料,已將該批資料刪除</t>
    <phoneticPr fontId="5" type="noConversion"/>
  </si>
  <si>
    <t>房貸專員業績明細檔</t>
    <phoneticPr fontId="5" type="noConversion"/>
  </si>
  <si>
    <t>PfBsDetail</t>
    <phoneticPr fontId="5" type="noConversion"/>
  </si>
  <si>
    <t>差異數693筆</t>
    <phoneticPr fontId="5" type="noConversion"/>
  </si>
  <si>
    <t>1.排除LN$YACP.EMPCOD為NULL的資料309筆
2.排除重複資料384筆</t>
    <phoneticPr fontId="5" type="noConversion"/>
  </si>
  <si>
    <t>PfItDetail</t>
    <phoneticPr fontId="5" type="noConversion"/>
  </si>
  <si>
    <t>差異數325筆</t>
    <phoneticPr fontId="5" type="noConversion"/>
  </si>
  <si>
    <t>其中35筆為撥款日期為99991231
其餘290筆為重複資料(同撥款日期、戶號、額度、撥款序號)</t>
    <phoneticPr fontId="5" type="noConversion"/>
  </si>
  <si>
    <t>介紹、協辦獎金發放檔</t>
    <phoneticPr fontId="5" type="noConversion"/>
  </si>
  <si>
    <t>PfReward</t>
    <phoneticPr fontId="5" type="noConversion"/>
  </si>
  <si>
    <t>差異數6771筆</t>
    <phoneticPr fontId="5" type="noConversion"/>
  </si>
  <si>
    <t>LA$QTAP.PRZTYP 只取 1:介紹獎金 5:協辦獎金
原本119740筆,此處排除6156筆,剩餘113584筆
再依照業績日期、戶號、額度號碼、撥款序號相同者將介紹獎金、協辦獎金合併在同一筆內。
合併後筆數112969</t>
    <phoneticPr fontId="5" type="noConversion"/>
  </si>
  <si>
    <t>差異為LA$IRTP.IRTADT晚於轉換帳務日(20200930)
*轉換環境的TxBizDate未更新為20201231,需更新後重新執行這支</t>
    <phoneticPr fontId="5" type="noConversion"/>
  </si>
  <si>
    <t>修改重轉後已無差異</t>
    <phoneticPr fontId="5" type="noConversion"/>
  </si>
  <si>
    <t>新加入的轉換程式有錯,待修正(主鍵重複)</t>
    <phoneticPr fontId="5" type="noConversion"/>
  </si>
  <si>
    <t>2/5確認2006-12以前的資料有同戶號同額度重複的筆數
增加篩選2007-01後的資料才轉入
差異622831筆為2006-12以前的資料筆數</t>
    <phoneticPr fontId="5" type="noConversion"/>
  </si>
  <si>
    <t>CdCashFlow</t>
    <phoneticPr fontId="5" type="noConversion"/>
  </si>
  <si>
    <t>差異293筆</t>
    <phoneticPr fontId="5" type="noConversion"/>
  </si>
  <si>
    <t>取最新一筆 , 交易只需上月底資料 , 新系統為月底產生</t>
  </si>
  <si>
    <t>指標利率檔</t>
    <phoneticPr fontId="5" type="noConversion"/>
  </si>
  <si>
    <t>CdBaseRate</t>
    <phoneticPr fontId="5" type="noConversion"/>
  </si>
  <si>
    <t>差異3738筆</t>
    <phoneticPr fontId="5" type="noConversion"/>
  </si>
  <si>
    <t>保單分紅利率只取利率別代號30:新三十年房貸(84/12)</t>
    <phoneticPr fontId="5" type="noConversion"/>
  </si>
  <si>
    <t>會計借新還舊檔</t>
    <phoneticPr fontId="5" type="noConversion"/>
  </si>
  <si>
    <t>差異10筆</t>
    <phoneticPr fontId="5" type="noConversion"/>
  </si>
  <si>
    <t>借新還舊檔重複10筆</t>
    <phoneticPr fontId="5" type="noConversion"/>
  </si>
  <si>
    <t>客戶連絡電話檔</t>
    <phoneticPr fontId="5" type="noConversion"/>
  </si>
  <si>
    <t>差異447816筆</t>
    <phoneticPr fontId="5" type="noConversion"/>
  </si>
  <si>
    <t>用聯集方式撈CU$CUSP的7個電話號碼相關欄位</t>
  </si>
  <si>
    <t>客戶主檔</t>
    <phoneticPr fontId="5" type="noConversion"/>
  </si>
  <si>
    <t>CustAddrSplit</t>
    <phoneticPr fontId="5" type="noConversion"/>
  </si>
  <si>
    <t>差異167392筆</t>
    <phoneticPr fontId="5" type="noConversion"/>
  </si>
  <si>
    <t>切割地址暫存檔(戶籍地址及通訊地址)</t>
    <phoneticPr fontId="5" type="noConversion"/>
  </si>
  <si>
    <t>客戶交互運用檔</t>
    <phoneticPr fontId="5" type="noConversion"/>
  </si>
  <si>
    <t>CustCross</t>
    <phoneticPr fontId="5" type="noConversion"/>
  </si>
  <si>
    <t>差異836954筆</t>
    <phoneticPr fontId="5" type="noConversion"/>
  </si>
  <si>
    <t>交互運用欄位每一筆6碼切割為6筆</t>
    <phoneticPr fontId="5" type="noConversion"/>
  </si>
  <si>
    <t>案件申請檔</t>
    <phoneticPr fontId="5" type="noConversion"/>
  </si>
  <si>
    <t>FacCaseAppl</t>
    <phoneticPr fontId="5" type="noConversion"/>
  </si>
  <si>
    <t>差異21筆</t>
    <phoneticPr fontId="5" type="noConversion"/>
  </si>
  <si>
    <t>21筆資料於客戶主檔不存在,放款部User已確認不轉</t>
    <phoneticPr fontId="5" type="noConversion"/>
  </si>
  <si>
    <t>FacMain</t>
    <phoneticPr fontId="5" type="noConversion"/>
  </si>
  <si>
    <t>差異39筆</t>
    <phoneticPr fontId="5" type="noConversion"/>
  </si>
  <si>
    <t>3筆資料的戶號在客戶主檔不存在,
以及1筆資料的案件申請號碼於案件主檔不存在,
放款部User已更新AS400資料,下次重轉會正常
其餘35筆資料,放款部User已確認不轉</t>
    <phoneticPr fontId="5" type="noConversion"/>
  </si>
  <si>
    <t>顧客控管警訊檔</t>
    <phoneticPr fontId="5" type="noConversion"/>
  </si>
  <si>
    <t>CustRmk</t>
    <phoneticPr fontId="5" type="noConversion"/>
  </si>
  <si>
    <t>差異5筆</t>
    <phoneticPr fontId="5" type="noConversion"/>
  </si>
  <si>
    <t>保證人檔</t>
    <phoneticPr fontId="5" type="noConversion"/>
  </si>
  <si>
    <t>Guarantor</t>
    <phoneticPr fontId="5" type="noConversion"/>
  </si>
  <si>
    <t>差異7筆</t>
    <phoneticPr fontId="5" type="noConversion"/>
  </si>
  <si>
    <t>差異4筆</t>
    <phoneticPr fontId="5" type="noConversion"/>
  </si>
  <si>
    <t>銀扣授權帳號檔</t>
    <phoneticPr fontId="5" type="noConversion"/>
  </si>
  <si>
    <t>BankAuthAct</t>
    <phoneticPr fontId="5" type="noConversion"/>
  </si>
  <si>
    <t>差異166筆</t>
    <phoneticPr fontId="5" type="noConversion"/>
  </si>
  <si>
    <t>AH$ACHP共16370筆,因新系統需求,
同(戶號、額度號碼)者，只取建檔時間最新的一筆，
排除110筆
PO$AADP共16250筆,因新系統需求,
同(戶號、授權類別)者，只取扣款帳號最小的一筆，
排除56筆,共排除166筆</t>
    <phoneticPr fontId="5" type="noConversion"/>
  </si>
  <si>
    <t>銀行扣款明細檔</t>
    <phoneticPr fontId="5" type="noConversion"/>
  </si>
  <si>
    <t>BankDeductDtl</t>
    <phoneticPr fontId="5" type="noConversion"/>
  </si>
  <si>
    <t>差異330筆</t>
    <phoneticPr fontId="5" type="noConversion"/>
  </si>
  <si>
    <t>員工扣薪日程表</t>
    <phoneticPr fontId="5" type="noConversion"/>
  </si>
  <si>
    <t>EmpDeductSchedule</t>
    <phoneticPr fontId="5" type="noConversion"/>
  </si>
  <si>
    <t>差異14筆</t>
    <phoneticPr fontId="5" type="noConversion"/>
  </si>
  <si>
    <t>排除同工作年月&amp;同流程/制度別&amp;同入帳日期重複資料14筆</t>
    <phoneticPr fontId="5" type="noConversion"/>
  </si>
  <si>
    <t>火險佣金檔</t>
    <phoneticPr fontId="5" type="noConversion"/>
  </si>
  <si>
    <t>InsuComm</t>
    <phoneticPr fontId="5" type="noConversion"/>
  </si>
  <si>
    <t>差異246687筆</t>
    <phoneticPr fontId="5" type="noConversion"/>
  </si>
  <si>
    <t>排除同年月份&amp;同經紀人代號&amp;同保單號碼重複資料246687筆</t>
    <phoneticPr fontId="5" type="noConversion"/>
  </si>
  <si>
    <t>會計帳務明細檔</t>
  </si>
  <si>
    <t>LA$JLNP.TRXDAT為0為問題資料，排除
LA$JLNP.JLNVNO為0為訂正資料，排除
LA$JLNP.JLNVNO串JLNOVN有串成功則為被訂正資料，排除
LA$JLNP.ACNACC串TB$LCDP取新會科，串不到者排除</t>
    <phoneticPr fontId="5" type="noConversion"/>
  </si>
  <si>
    <t>排除前述資料</t>
    <phoneticPr fontId="5" type="noConversion"/>
  </si>
  <si>
    <t>差異修正</t>
    <phoneticPr fontId="5" type="noConversion"/>
  </si>
  <si>
    <t>Usp_Tf_RptJcic_Ins</t>
    <phoneticPr fontId="5" type="noConversion"/>
  </si>
  <si>
    <t>報表Jcic</t>
    <phoneticPr fontId="5" type="noConversion"/>
  </si>
  <si>
    <t>AS400</t>
    <phoneticPr fontId="5" type="noConversion"/>
  </si>
  <si>
    <t>LN$JCICP</t>
    <phoneticPr fontId="5" type="noConversion"/>
  </si>
  <si>
    <t>RptJcic</t>
    <phoneticPr fontId="5" type="noConversion"/>
  </si>
  <si>
    <t>V</t>
    <phoneticPr fontId="5" type="noConversion"/>
  </si>
  <si>
    <t>RptJcic.ok</t>
    <phoneticPr fontId="5" type="noConversion"/>
  </si>
  <si>
    <t>新增USP，總數多1 (原78)
[新增且已完成 (1支)]
 RptJcic
[尚未取得來源資料 (1支)]
 ReltMain</t>
    <phoneticPr fontId="5" type="noConversion"/>
  </si>
  <si>
    <t>LoanSynd.ok</t>
    <phoneticPr fontId="5" type="noConversion"/>
  </si>
  <si>
    <t>無資料</t>
    <phoneticPr fontId="5" type="noConversion"/>
  </si>
  <si>
    <t>CustDataCtrl.ok</t>
    <phoneticPr fontId="5" type="noConversion"/>
  </si>
  <si>
    <t>Usp_Tf_CustRel_Ins</t>
    <phoneticPr fontId="5" type="noConversion"/>
  </si>
  <si>
    <t>Usp_Tf_LoanBorTx_Upd_LoanBorMain_Ins</t>
    <phoneticPr fontId="5" type="noConversion"/>
  </si>
  <si>
    <t>Usp_Tf_TmpLA$HGTP_Ins</t>
    <phoneticPr fontId="5" type="noConversion"/>
  </si>
  <si>
    <t>Usp_Tf_TmpLA$LGTP_Ins</t>
    <phoneticPr fontId="5" type="noConversion"/>
  </si>
  <si>
    <t>工作檔</t>
    <phoneticPr fontId="5" type="noConversion"/>
  </si>
  <si>
    <t>V</t>
    <phoneticPr fontId="5" type="noConversion"/>
  </si>
  <si>
    <t>客戶關聯檔</t>
    <phoneticPr fontId="5" type="noConversion"/>
  </si>
  <si>
    <t>AS400</t>
    <phoneticPr fontId="5" type="noConversion"/>
  </si>
  <si>
    <t>CU$CUSP
CustMain</t>
    <phoneticPr fontId="5" type="noConversion"/>
  </si>
  <si>
    <t>CustRel</t>
    <phoneticPr fontId="5" type="noConversion"/>
  </si>
  <si>
    <t>放款交易內容檔對放款主檔進行更新</t>
    <phoneticPr fontId="5" type="noConversion"/>
  </si>
  <si>
    <t>LoanBorTx</t>
    <phoneticPr fontId="5" type="noConversion"/>
  </si>
  <si>
    <t>LoanBorMain</t>
    <phoneticPr fontId="5" type="noConversion"/>
  </si>
  <si>
    <t>新放款系統</t>
    <phoneticPr fontId="5" type="noConversion"/>
  </si>
  <si>
    <t>不動產押品建物檔</t>
    <phoneticPr fontId="5" type="noConversion"/>
  </si>
  <si>
    <t>不動產押品土地檔</t>
    <phoneticPr fontId="5" type="noConversion"/>
  </si>
  <si>
    <t>LA$HGTP
CU$CUSP
LA$APLP
LA$LMSP</t>
    <phoneticPr fontId="5" type="noConversion"/>
  </si>
  <si>
    <t>TmpLA$HGTP</t>
    <phoneticPr fontId="5" type="noConversion"/>
  </si>
  <si>
    <t>LA$LGTP
CU$CUSP
LA$APLP
LA$LMSP
ClBuildingUnique</t>
    <phoneticPr fontId="5" type="noConversion"/>
  </si>
  <si>
    <t>TmpLA$LGTP</t>
    <phoneticPr fontId="5" type="noConversion"/>
  </si>
  <si>
    <t>4*</t>
    <phoneticPr fontId="5" type="noConversion"/>
  </si>
  <si>
    <t>2*</t>
    <phoneticPr fontId="5" type="noConversion"/>
  </si>
  <si>
    <t>X</t>
    <phoneticPr fontId="5" type="noConversion"/>
  </si>
  <si>
    <t>2021-04-14 21:29:20.055766000</t>
  </si>
  <si>
    <t>2021-04-14 21:29:22.534445000</t>
  </si>
  <si>
    <t>2021-04-14 20:32:42.394716000</t>
  </si>
  <si>
    <t>2021-04-14 20:41:42.014022000</t>
  </si>
  <si>
    <t>2021-04-14 20:19:31.877796000</t>
  </si>
  <si>
    <t>2021-04-14 20:19:32.470938000</t>
  </si>
  <si>
    <t>2021-04-14 20:19:32.478308000</t>
  </si>
  <si>
    <t>2021-04-14 20:20:39.564751000</t>
  </si>
  <si>
    <t>2021-04-14 19:44:07.929908000</t>
  </si>
  <si>
    <t>2021-04-14 19:44:08.083632000</t>
  </si>
  <si>
    <t>2021-04-14 20:32:13.661127000</t>
  </si>
  <si>
    <t>2021-04-14 20:32:42.390399000</t>
  </si>
  <si>
    <t>2021-04-14 19:54:45.586726000</t>
  </si>
  <si>
    <t>2021-04-14 19:54:55.565289000</t>
  </si>
  <si>
    <t>2021-04-14 20:20:39.570996000</t>
  </si>
  <si>
    <t>2021-04-14 20:20:45.658738000</t>
  </si>
  <si>
    <t>2021-04-14 20:20:45.667003000</t>
  </si>
  <si>
    <t>2021-04-14 20:30:28.460473000</t>
  </si>
  <si>
    <t>2021-04-14 20:30:28.499964000</t>
  </si>
  <si>
    <t>2021-04-14 20:30:28.651633000</t>
  </si>
  <si>
    <t>2021-04-14 19:44:05.088759000</t>
  </si>
  <si>
    <t>2021-04-14 19:44:05.771924000</t>
  </si>
  <si>
    <t>2021-04-14 19:44:06.632072000</t>
  </si>
  <si>
    <t>2021-04-14 19:44:07.134416000</t>
  </si>
  <si>
    <t>2021-04-14 19:44:08.161650000</t>
  </si>
  <si>
    <t>2021-04-14 19:44:08.175818000</t>
  </si>
  <si>
    <t>2021-04-14 19:44:08.130239000</t>
  </si>
  <si>
    <t>2021-04-14 19:44:08.155371000</t>
  </si>
  <si>
    <t>2021-04-14 19:44:06.548470000</t>
  </si>
  <si>
    <t>2021-04-14 19:44:06.624448000</t>
  </si>
  <si>
    <t>2021-04-14 19:44:05.798764000</t>
  </si>
  <si>
    <t>2021-04-14 19:44:05.862881000</t>
  </si>
  <si>
    <t>2021-04-14 19:44:05.869595000</t>
  </si>
  <si>
    <t>2021-04-14 19:44:05.929665000</t>
  </si>
  <si>
    <t>2021-04-14 19:44:05.936659000</t>
  </si>
  <si>
    <t>2021-04-14 19:44:06.026744000</t>
  </si>
  <si>
    <t>2021-04-14 19:44:06.033700000</t>
  </si>
  <si>
    <t>2021-04-14 19:44:06.084173000</t>
  </si>
  <si>
    <t>2021-04-14 19:44:08.094824000</t>
  </si>
  <si>
    <t>2021-04-14 19:44:08.126507000</t>
  </si>
  <si>
    <t>2021-04-14 19:44:06.087091000</t>
  </si>
  <si>
    <t>2021-04-14 19:44:06.138091000</t>
  </si>
  <si>
    <t>2021-04-14 19:44:06.141772000</t>
  </si>
  <si>
    <t>2021-04-14 19:44:06.497358000</t>
  </si>
  <si>
    <t>2021-04-14 19:44:06.504923000</t>
  </si>
  <si>
    <t>2021-04-14 19:44:06.543455000</t>
  </si>
  <si>
    <t>2021-04-14 19:44:07.138403000</t>
  </si>
  <si>
    <t>2021-04-14 19:44:07.921459000</t>
  </si>
  <si>
    <t>2021-04-14 19:54:22.432692000</t>
  </si>
  <si>
    <t>2021-04-14 19:54:23.771645000</t>
  </si>
  <si>
    <t>2021-04-14 19:54:55.572207000</t>
  </si>
  <si>
    <t>2021-04-14 19:55:01.525612000</t>
  </si>
  <si>
    <t>2021-04-14 19:55:08.452647000</t>
  </si>
  <si>
    <t>2021-04-14 19:55:14.494117000</t>
  </si>
  <si>
    <t>2021-04-14 19:45:55.011582000</t>
  </si>
  <si>
    <t>2021-04-14 19:45:55.602165000</t>
  </si>
  <si>
    <t>2021-04-14 19:54:28.646788000</t>
  </si>
  <si>
    <t>2021-04-14 19:54:38.371182000</t>
  </si>
  <si>
    <t>2021-04-14 19:54:20.150528000</t>
  </si>
  <si>
    <t>2021-04-14 19:54:22.068679000</t>
  </si>
  <si>
    <t>2021-04-14 19:54:23.778263000</t>
  </si>
  <si>
    <t>2021-04-14 19:54:28.639832000</t>
  </si>
  <si>
    <t>2021-04-14 19:55:01.531361000</t>
  </si>
  <si>
    <t>2021-04-14 19:55:08.447309000</t>
  </si>
  <si>
    <t>2021-04-14 19:45:55.606528000</t>
  </si>
  <si>
    <t>2021-04-14 19:45:55.627582000</t>
  </si>
  <si>
    <t>2021-04-14 19:46:00.186821000</t>
  </si>
  <si>
    <t>2021-04-14 19:54:20.143027000</t>
  </si>
  <si>
    <t>2021-04-14 19:54:22.076089000</t>
  </si>
  <si>
    <t>2021-04-14 19:54:22.209310000</t>
  </si>
  <si>
    <t>2021-04-14 19:45:58.669298000</t>
  </si>
  <si>
    <t>2021-04-14 19:46:00.179480000</t>
  </si>
  <si>
    <t>2021-04-14 19:45:57.651881000</t>
  </si>
  <si>
    <t>2021-04-14 19:45:58.660104000</t>
  </si>
  <si>
    <t>2021-04-14 19:45:55.631443000</t>
  </si>
  <si>
    <t>2021-04-14 19:45:57.640111000</t>
  </si>
  <si>
    <t>2021-04-14 19:54:22.213009000</t>
  </si>
  <si>
    <t>2021-04-14 19:54:22.323898000</t>
  </si>
  <si>
    <t>2021-04-14 19:54:22.328036000</t>
  </si>
  <si>
    <t>2021-04-14 19:54:22.428673000</t>
  </si>
  <si>
    <t>2021-04-14 20:31:57.880013000</t>
  </si>
  <si>
    <t>2021-04-14 20:32:01.030469000</t>
  </si>
  <si>
    <t>2021-04-14 20:32:01.036553000</t>
  </si>
  <si>
    <t>2021-04-14 20:32:04.247168000</t>
  </si>
  <si>
    <t>2021-04-14 20:32:04.253074000</t>
  </si>
  <si>
    <t>2021-04-14 20:32:04.286013000</t>
  </si>
  <si>
    <t>2021-04-14 20:32:04.292293000</t>
  </si>
  <si>
    <t>2021-04-14 20:32:11.685172000</t>
  </si>
  <si>
    <t>2021-04-14 19:44:44.213199000</t>
  </si>
  <si>
    <t>2021-04-14 19:45:18.387923000</t>
  </si>
  <si>
    <t>2021-04-14 19:45:18.401850000</t>
  </si>
  <si>
    <t>2021-04-14 19:45:33.789423000</t>
  </si>
  <si>
    <t>2021-04-14 19:54:38.512476000</t>
  </si>
  <si>
    <t>2021-04-14 19:54:38.529136000</t>
  </si>
  <si>
    <t>2021-04-14 19:44:17.917997000</t>
  </si>
  <si>
    <t>2021-04-14 19:44:18.752098000</t>
  </si>
  <si>
    <t>2021-04-14 19:44:08.185295000</t>
  </si>
  <si>
    <t>2021-04-14 19:44:17.907094000</t>
  </si>
  <si>
    <t>2021-04-14 19:54:38.376626000</t>
  </si>
  <si>
    <t>2021-04-14 19:54:38.506807000</t>
  </si>
  <si>
    <t>2021-04-14 19:45:33.995814000</t>
  </si>
  <si>
    <t>2021-04-14 19:45:34.059074000</t>
  </si>
  <si>
    <t>2021-04-14 19:54:38.533616000</t>
  </si>
  <si>
    <t>2021-04-14 19:54:39.143045000</t>
  </si>
  <si>
    <t>2021-04-14 19:44:18.760177000</t>
  </si>
  <si>
    <t>2021-04-14 19:44:44.162214000</t>
  </si>
  <si>
    <t>2021-04-14 20:30:28.670887000</t>
  </si>
  <si>
    <t>2021-04-14 20:30:57.052658000</t>
  </si>
  <si>
    <t>2021-04-14 20:30:57.072787000</t>
  </si>
  <si>
    <t>2021-04-14 20:30:57.961316000</t>
  </si>
  <si>
    <t>2021-04-14 19:45:35.575043000</t>
  </si>
  <si>
    <t>2021-04-14 19:45:36.630323000</t>
  </si>
  <si>
    <t>2021-04-14 19:45:40.905370000</t>
  </si>
  <si>
    <t>2021-04-14 19:45:44.289966000</t>
  </si>
  <si>
    <t>2021-04-14 19:45:36.638166000</t>
  </si>
  <si>
    <t>2021-04-14 19:45:40.892627000</t>
  </si>
  <si>
    <t>2021-04-14 19:45:34.068544000</t>
  </si>
  <si>
    <t>2021-04-14 19:45:35.569562000</t>
  </si>
  <si>
    <t>2021-04-14 19:45:44.299056000</t>
  </si>
  <si>
    <t>2021-04-14 19:45:45.962657000</t>
  </si>
  <si>
    <t>2021-04-14 19:45:45.970384000</t>
  </si>
  <si>
    <t>2021-04-14 19:45:51.382343000</t>
  </si>
  <si>
    <t>2021-04-14 19:45:51.392167000</t>
  </si>
  <si>
    <t>2021-04-14 19:45:51.458251000</t>
  </si>
  <si>
    <t>2021-04-14 19:54:39.148625000</t>
  </si>
  <si>
    <t>2021-04-14 19:54:39.167249000</t>
  </si>
  <si>
    <t>2021-04-14 19:54:39.172916000</t>
  </si>
  <si>
    <t>2021-04-14 19:54:45.572223000</t>
  </si>
  <si>
    <t>2021-04-14 21:29:16.979876000</t>
  </si>
  <si>
    <t>2021-04-14 21:29:17.036285000</t>
  </si>
  <si>
    <t>2021-04-14 20:42:00.276327000</t>
  </si>
  <si>
    <t>2021-04-14 20:44:55.852551000</t>
  </si>
  <si>
    <t>2021-04-14 20:44:55.873339000</t>
  </si>
  <si>
    <t>2021-04-14 20:44:55.994942000</t>
  </si>
  <si>
    <t>2021-04-14 20:31:30.984934000</t>
  </si>
  <si>
    <t>2021-04-14 20:31:31.752694000</t>
  </si>
  <si>
    <t>2021-04-14 20:31:31.761722000</t>
  </si>
  <si>
    <t>2021-04-14 20:31:31.842796000</t>
  </si>
  <si>
    <t>2021-04-14 20:31:31.853609000</t>
  </si>
  <si>
    <t>2021-04-14 20:31:32.813643000</t>
  </si>
  <si>
    <t>2021-04-14 20:30:57.972157000</t>
  </si>
  <si>
    <t>2021-04-14 20:31:03.519126000</t>
  </si>
  <si>
    <t>2021-04-14 20:31:03.534112000</t>
  </si>
  <si>
    <t>2021-04-14 20:31:12.946163000</t>
  </si>
  <si>
    <t>2021-04-14 20:31:12.959969000</t>
  </si>
  <si>
    <t>2021-04-14 20:31:29.351117000</t>
  </si>
  <si>
    <t>2021-04-14 20:44:56.011494000</t>
  </si>
  <si>
    <t>2021-04-14 20:44:56.089396000</t>
  </si>
  <si>
    <t>2021-04-14 20:44:56.094953000</t>
  </si>
  <si>
    <t>2021-04-14 20:44:56.153417000</t>
  </si>
  <si>
    <t>2021-04-14 20:44:56.161149000</t>
  </si>
  <si>
    <t>2021-04-14 20:44:56.287571000</t>
  </si>
  <si>
    <t>2021-04-14 20:44:56.296320000</t>
  </si>
  <si>
    <t>2021-04-14 20:44:56.344211000</t>
  </si>
  <si>
    <t>2021-04-14 20:44:56.350092000</t>
  </si>
  <si>
    <t>2021-04-14 20:44:56.454061000</t>
  </si>
  <si>
    <t>2021-04-14 20:44:56.460887000</t>
  </si>
  <si>
    <t>2021-04-14 20:44:56.511823000</t>
  </si>
  <si>
    <t>2021-04-14 20:44:56.520927000</t>
  </si>
  <si>
    <t>2021-04-14 20:44:56.569178000</t>
  </si>
  <si>
    <t>2021-04-14 20:44:56.575752000</t>
  </si>
  <si>
    <t>2021-04-14 20:44:56.642273000</t>
  </si>
  <si>
    <t>2021-04-14 20:44:56.648418000</t>
  </si>
  <si>
    <t>2021-04-14 20:44:58.469583000</t>
  </si>
  <si>
    <t>2021-04-14 20:44:58.482410000</t>
  </si>
  <si>
    <t>2021-04-14 20:44:58.541592000</t>
  </si>
  <si>
    <t>2021-04-14 20:44:58.549130000</t>
  </si>
  <si>
    <t>2021-04-14 20:45:02.021342000</t>
  </si>
  <si>
    <t>2021-04-14 20:45:02.027647000</t>
  </si>
  <si>
    <t>2021-04-14 20:45:02.053104000</t>
  </si>
  <si>
    <t>2021-04-14 20:45:02.059531000</t>
  </si>
  <si>
    <t>2021-04-14 20:45:02.090977000</t>
  </si>
  <si>
    <t>2021-04-14 20:45:02.100307000</t>
  </si>
  <si>
    <t>2021-04-14 20:45:02.128571000</t>
  </si>
  <si>
    <t>2021-04-14 20:45:02.136775000</t>
  </si>
  <si>
    <t>2021-04-14 20:45:02.161212000</t>
  </si>
  <si>
    <t>2021-04-14 20:45:02.166163000</t>
  </si>
  <si>
    <t>2021-04-14 20:45:02.205694000</t>
  </si>
  <si>
    <t>2021-04-14 20:45:02.213349000</t>
  </si>
  <si>
    <t>2021-04-14 20:45:02.254652000</t>
  </si>
  <si>
    <t>2021-04-14 20:45:02.269652000</t>
  </si>
  <si>
    <t>2021-04-14 20:45:02.297337000</t>
  </si>
  <si>
    <t>2021-04-14 20:45:02.306071000</t>
  </si>
  <si>
    <t>2021-04-14 20:45:02.338468000</t>
  </si>
  <si>
    <t>2021-04-14 20:45:02.345055000</t>
  </si>
  <si>
    <t>2021-04-14 20:45:02.376692000</t>
  </si>
  <si>
    <t>2021-04-14 20:45:02.384396000</t>
  </si>
  <si>
    <t>2021-04-14 20:45:02.416404000</t>
  </si>
  <si>
    <t>2021-04-14 20:45:02.424686000</t>
  </si>
  <si>
    <t>2021-04-14 20:45:02.468769000</t>
  </si>
  <si>
    <t>2021-04-14 20:45:02.477966000</t>
  </si>
  <si>
    <t>2021-04-14 20:45:02.535399000</t>
  </si>
  <si>
    <t>2021-04-14 20:45:02.543338000</t>
  </si>
  <si>
    <t>2021-04-14 20:45:02.584018000</t>
  </si>
  <si>
    <t>2021-04-14 20:45:02.591988000</t>
  </si>
  <si>
    <t>2021-04-14 20:45:02.626142000</t>
  </si>
  <si>
    <t>2021-04-14 20:45:02.634403000</t>
  </si>
  <si>
    <t>2021-04-14 20:45:02.663887000</t>
  </si>
  <si>
    <t>2021-04-14 20:45:02.668615000</t>
  </si>
  <si>
    <t>2021-04-14 20:45:02.701680000</t>
  </si>
  <si>
    <t>2021-04-14 20:45:02.710114000</t>
  </si>
  <si>
    <t>2021-04-14 20:45:02.740579000</t>
  </si>
  <si>
    <t>2021-04-14 20:45:02.747672000</t>
  </si>
  <si>
    <t>2021-04-14 20:45:02.795784000</t>
  </si>
  <si>
    <t>2021-04-14 20:45:02.805300000</t>
  </si>
  <si>
    <t>2021-04-14 20:45:02.832976000</t>
  </si>
  <si>
    <t>2021-04-14 20:45:02.839753000</t>
  </si>
  <si>
    <t>2021-04-14 20:45:02.865003000</t>
  </si>
  <si>
    <t>2021-04-14 20:45:02.872304000</t>
  </si>
  <si>
    <t>2021-04-14 20:45:02.928677000</t>
  </si>
  <si>
    <t>2021-04-14 20:45:02.935262000</t>
  </si>
  <si>
    <t>2021-04-14 20:45:02.963930000</t>
  </si>
  <si>
    <t>2021-04-14 20:45:02.969227000</t>
  </si>
  <si>
    <t>2021-04-14 20:45:02.998301000</t>
  </si>
  <si>
    <t>2021-04-14 20:45:03.004717000</t>
  </si>
  <si>
    <t>2021-04-14 20:45:03.033119000</t>
  </si>
  <si>
    <t>2021-04-14 20:45:03.039846000</t>
  </si>
  <si>
    <t>2021-04-14 20:45:03.059593000</t>
  </si>
  <si>
    <t>2021-04-14 20:45:03.063137000</t>
  </si>
  <si>
    <t>2021-04-14 20:45:03.071662000</t>
  </si>
  <si>
    <t>2021-04-14 20:19:31.853987000</t>
  </si>
  <si>
    <t>2021-04-14 19:55:14.500546000</t>
  </si>
  <si>
    <t>2021-04-14 19:55:30.460360000</t>
  </si>
  <si>
    <t>2021-04-14 19:57:42.508418000</t>
  </si>
  <si>
    <t>2021-04-14 20:18:23.363364000</t>
  </si>
  <si>
    <t>2021-04-14 20:18:23.521829000</t>
  </si>
  <si>
    <t>2021-04-14 20:18:39.688486000</t>
  </si>
  <si>
    <t>2021-04-14 20:18:39.708371000</t>
  </si>
  <si>
    <t>2021-04-14 20:18:44.794647000</t>
  </si>
  <si>
    <t>2021-04-14 20:18:44.804420000</t>
  </si>
  <si>
    <t>2021-04-14 20:18:44.927030000</t>
  </si>
  <si>
    <t>2021-04-14 19:55:30.471499000</t>
  </si>
  <si>
    <t>2021-04-14 19:57:42.488696000</t>
  </si>
  <si>
    <t>2021-04-14 20:19:31.869950000</t>
  </si>
  <si>
    <t>2021-04-14 20:45:03.079687000</t>
  </si>
  <si>
    <t>2021-04-14 20:45:03.289935000</t>
  </si>
  <si>
    <t>2021-04-14 20:45:03.298930000</t>
  </si>
  <si>
    <t>2021-04-14 21:04:45.447037000</t>
  </si>
  <si>
    <t>2021-04-14 21:29:17.045325000</t>
  </si>
  <si>
    <t>2021-04-14 21:29:17.150285000</t>
  </si>
  <si>
    <t>2021-04-14 21:29:17.156469000</t>
  </si>
  <si>
    <t>2021-04-14 21:29:17.282552000</t>
  </si>
  <si>
    <t>2021-04-14 21:29:17.285830000</t>
  </si>
  <si>
    <t>2021-04-14 21:29:17.329508000</t>
  </si>
  <si>
    <t>2021-04-14 21:29:17.340430000</t>
  </si>
  <si>
    <t>2021-04-14 21:29:19.946917000</t>
  </si>
  <si>
    <t>2021-04-14 21:04:45.506495000</t>
  </si>
  <si>
    <t>2021-04-14 21:29:16.886498000</t>
  </si>
  <si>
    <t>2021-04-14 20:31:37.993073000</t>
  </si>
  <si>
    <t>2021-04-14 20:31:57.868532000</t>
  </si>
  <si>
    <t>2021-04-14 20:31:35.037748000</t>
  </si>
  <si>
    <t>2021-04-14 20:31:35.067668000</t>
  </si>
  <si>
    <t>2021-04-14 20:31:35.072359000</t>
  </si>
  <si>
    <t>2021-04-14 20:31:35.167533000</t>
  </si>
  <si>
    <t>2021-04-14 20:31:34.794816000</t>
  </si>
  <si>
    <t>2021-04-14 20:31:35.030119000</t>
  </si>
  <si>
    <t>2021-04-14 20:31:32.832056000</t>
  </si>
  <si>
    <t>2021-04-14 20:31:34.784862000</t>
  </si>
  <si>
    <t>2021-04-14 20:31:35.174463000</t>
  </si>
  <si>
    <t>2021-04-14 20:31:37.985230000</t>
  </si>
  <si>
    <t>2021-04-14 20:32:11.693856000</t>
  </si>
  <si>
    <t>2021-04-14 20:32:12.166649000</t>
  </si>
  <si>
    <t>2021-04-14 20:32:12.173989000</t>
  </si>
  <si>
    <t>2021-04-14 20:32:12.640064000</t>
  </si>
  <si>
    <t>2021-04-14 20:32:12.649736000</t>
  </si>
  <si>
    <t>2021-04-14 20:32:12.738790000</t>
  </si>
  <si>
    <t>2021-04-14 20:32:12.744075000</t>
  </si>
  <si>
    <t>2021-04-14 20:32:12.842894000</t>
  </si>
  <si>
    <t>2021-04-14 20:32:12.852790000</t>
  </si>
  <si>
    <t>2021-04-14 20:32:13.113306000</t>
  </si>
  <si>
    <t>2021-04-14 20:32:13.120150000</t>
  </si>
  <si>
    <t>2021-04-14 20:32:13.408228000</t>
  </si>
  <si>
    <t>2021-04-14 20:31:29.361395000</t>
  </si>
  <si>
    <t>2021-04-14 20:31:30.978046000</t>
  </si>
  <si>
    <t>2021-04-14 21:29:22.554272000</t>
  </si>
  <si>
    <t>2021-04-14 21:29:22.597181000</t>
  </si>
  <si>
    <t>2021-04-14 19:45:51.466412000</t>
  </si>
  <si>
    <t>2021-04-14 19:45:54.462370000</t>
  </si>
  <si>
    <t>2021-04-14 19:45:54.469865000</t>
  </si>
  <si>
    <t>2021-04-14 19:45:55.005766000</t>
  </si>
  <si>
    <t>篩選資料日期&gt;=2020年01月份、
有串到新會科才寫入</t>
    <phoneticPr fontId="5" type="noConversion"/>
  </si>
  <si>
    <t>篩選資料日期&gt;=2020年01月份、
有串到新會科及科目代號才寫入</t>
    <phoneticPr fontId="5" type="noConversion"/>
  </si>
  <si>
    <t>篩選有登錄公設建號的資料</t>
    <phoneticPr fontId="5" type="noConversion"/>
  </si>
  <si>
    <t>篩選存在關聯戶代號的資料</t>
    <phoneticPr fontId="5" type="noConversion"/>
  </si>
  <si>
    <t>篩選額度主檔中有此戶號的資料</t>
    <phoneticPr fontId="5" type="noConversion"/>
  </si>
  <si>
    <t>以訪談日期、戶號做分割後，以還款日期作排列；每群資料僅挑選第一筆</t>
    <phoneticPr fontId="5" type="noConversion"/>
  </si>
  <si>
    <t>確認USP為取消轉換狀態；新列入USP，總數不變(原總數58)
重轉後未完成對比，已完成少1
[取消轉換 (1支)]
 ReltCompany
[新增 (1支)]
 CustRel
[重轉後未完成 (1支)]
 BankDeductDtl</t>
    <phoneticPr fontId="5" type="noConversion"/>
  </si>
  <si>
    <t>新增USP，總數多5 (原148)
[新增 (5支)]
 RptJcic
 CustRel
 LoanBorTx_Upd_LoanBorMain
 TmpLA$HGTP
 TmpLA$LGTP
[未完成 (3支)]
 AcMain 
 LoanBorHistory
 LoanOverdue</t>
    <phoneticPr fontId="5" type="noConversion"/>
  </si>
  <si>
    <t>會計科目10604000
催收主檔資料來源
LA$FTRP 加總 催收餘額為 26,834,128
會計檔資料來源
LA$LDGP  加總餘額為 2,063,212,799</t>
    <phoneticPr fontId="5" type="noConversion"/>
  </si>
  <si>
    <t>異動說明 2021/04/15</t>
    <phoneticPr fontId="5" type="noConversion"/>
  </si>
  <si>
    <t>[尚未取得來源資料 (1支)]
 ReltMain</t>
    <phoneticPr fontId="5" type="noConversion"/>
  </si>
  <si>
    <t>BankDeductDtl_[01-17].ok</t>
    <phoneticPr fontId="5" type="noConversion"/>
  </si>
  <si>
    <t>LoanBorTx_[1995-2021]_[01-04].ok</t>
    <phoneticPr fontId="5" type="noConversion"/>
  </si>
  <si>
    <t>LoanBorMain.ok</t>
    <phoneticPr fontId="5" type="noConversion"/>
  </si>
  <si>
    <t>MonthlyLoanBal_[2010-2020]_[01-04].ok</t>
    <phoneticPr fontId="5" type="noConversion"/>
  </si>
  <si>
    <t>LoanRateChange_[01-03].ok</t>
    <phoneticPr fontId="5" type="noConversion"/>
  </si>
  <si>
    <t>ClFac.ok</t>
    <phoneticPr fontId="5" type="noConversion"/>
  </si>
  <si>
    <t>AcDetail_[01-05].ok</t>
    <phoneticPr fontId="5" type="noConversion"/>
  </si>
  <si>
    <t>呆帳餘額</t>
    <phoneticPr fontId="5" type="noConversion"/>
  </si>
  <si>
    <t>新系統設計須紀錄每個帳號的呆帳餘額,AS400未存,User是否有另外紀錄?</t>
    <phoneticPr fontId="5" type="noConversion"/>
  </si>
  <si>
    <t>交易明細檔抓取的呆帳金額與報表的差異應為費用,以交易明細檔抓取的呆帳金額為準</t>
    <phoneticPr fontId="5" type="noConversion"/>
  </si>
  <si>
    <t>未完成</t>
    <phoneticPr fontId="5" type="noConversion"/>
  </si>
  <si>
    <t>RptRelationSelf</t>
    <phoneticPr fontId="5" type="noConversion"/>
  </si>
  <si>
    <t>RptRelationFamily</t>
    <phoneticPr fontId="5" type="noConversion"/>
  </si>
  <si>
    <t>報表用_金控利害關係人_關係人資料</t>
    <phoneticPr fontId="5" type="noConversion"/>
  </si>
  <si>
    <t>報表用_金控利害關係人_關係人親屬資料</t>
    <phoneticPr fontId="5" type="noConversion"/>
  </si>
  <si>
    <t>報表用_金控利害關係人_關係人公司資料</t>
    <phoneticPr fontId="5" type="noConversion"/>
  </si>
  <si>
    <t>RptRelationCompany</t>
    <phoneticPr fontId="5" type="noConversion"/>
  </si>
  <si>
    <t>資料來源:利關人系統SKLRLTP
1.需確認對應窗口
2.匯入資料到轉換環境</t>
    <phoneticPr fontId="5" type="noConversion"/>
  </si>
  <si>
    <t>資料來源:利關人系統SKLRLCP
1.需確認對應窗口
2.匯入資料到轉換環境</t>
    <phoneticPr fontId="5" type="noConversion"/>
  </si>
  <si>
    <t>資料來源:利關人系統SKLRLBP
1.需確認對應窗口
2.匯入資料到轉換環境</t>
    <phoneticPr fontId="5" type="noConversion"/>
  </si>
  <si>
    <t>[尚需資料 (2支)]
 AcMain
 LoanOverdue
[程式調整中 (2支)]
 LoanBorHistory
 MonthlyFacBal</t>
    <phoneticPr fontId="5" type="noConversion"/>
  </si>
  <si>
    <t>回覆日期</t>
    <phoneticPr fontId="5" type="noConversion"/>
  </si>
  <si>
    <t>將2021年2月以前的議題列入，
共49項 (原總數11)
新增4項</t>
    <phoneticPr fontId="5" type="noConversion"/>
  </si>
  <si>
    <t>智偉需出規定管制代碼轉換結果檔</t>
    <phoneticPr fontId="5" type="noConversion"/>
  </si>
  <si>
    <t>央行報送作業變更
B040-金融機構承作「 公司法人購置住宅貸款」統計表
B041-金融機構承作「自然人購置住宅貸款」統計表
B042-金融機構承作「 購地貸款」統計表
B043-金融機構承作「 餘屋貸款」 統計表</t>
    <phoneticPr fontId="5" type="noConversion"/>
  </si>
  <si>
    <t>FacMain</t>
    <phoneticPr fontId="5" type="noConversion"/>
  </si>
  <si>
    <t>擔保品轉換後地區別差異</t>
    <phoneticPr fontId="5" type="noConversion"/>
  </si>
  <si>
    <t>ClImm</t>
    <phoneticPr fontId="5" type="noConversion"/>
  </si>
  <si>
    <t>ClBuilding</t>
    <phoneticPr fontId="5" type="noConversion"/>
  </si>
  <si>
    <t>ClMain</t>
    <phoneticPr fontId="5" type="noConversion"/>
  </si>
  <si>
    <t>MonthlyLoanBal</t>
    <phoneticPr fontId="5" type="noConversion"/>
  </si>
  <si>
    <t>帳冊別</t>
    <phoneticPr fontId="5" type="noConversion"/>
  </si>
  <si>
    <t>帳冊別(原:資金來源)改串LA$ACTP,才有歷史資料</t>
    <phoneticPr fontId="5" type="noConversion"/>
  </si>
  <si>
    <t>關係人</t>
    <phoneticPr fontId="5" type="noConversion"/>
  </si>
  <si>
    <t>BankRelationSelf</t>
    <phoneticPr fontId="5" type="noConversion"/>
  </si>
  <si>
    <t>BankRelationFamily</t>
    <phoneticPr fontId="5" type="noConversion"/>
  </si>
  <si>
    <t>BankRelationCompany</t>
    <phoneticPr fontId="5" type="noConversion"/>
  </si>
  <si>
    <t>地區別差異智偉用LM029、LM040比對結果提供給 User舜雯確認</t>
    <phoneticPr fontId="5" type="noConversion"/>
  </si>
  <si>
    <t>異動說明 2021/4/22</t>
    <phoneticPr fontId="5" type="noConversion"/>
  </si>
  <si>
    <t>新增9項 (原64項)</t>
    <phoneticPr fontId="5" type="noConversion"/>
  </si>
  <si>
    <t>實際完成日</t>
    <phoneticPr fontId="5" type="noConversion"/>
  </si>
  <si>
    <t>預計完成日</t>
    <phoneticPr fontId="5" type="noConversion"/>
  </si>
  <si>
    <t>SKL:IT/User</t>
    <phoneticPr fontId="5" type="noConversion"/>
  </si>
  <si>
    <t>異動說明 2021/4/23</t>
    <phoneticPr fontId="5" type="noConversion"/>
  </si>
  <si>
    <t>取消轉換USP，總數少1 (原153)
[取消 (1支)]
 LoanBorHistory</t>
    <phoneticPr fontId="5" type="noConversion"/>
  </si>
  <si>
    <t>LoanOverdue.ok</t>
    <phoneticPr fontId="5" type="noConversion"/>
  </si>
  <si>
    <t>AcReceivable_01.ok
AcReceivable_02.ok
AcReceivable_03.ok
AcReceivable_04.ok
AcReceivable_05.ok
AcReceivable_06.ok
AcReceivable_07.ok
AcReceivable_08.ok
AcReceivable_09.ok
AcReceivable_10.ok</t>
  </si>
  <si>
    <t>2021/04/23 將轉換結果檔放到SharePoint上,並以Email(標題:央行作業相關-規定管制代碼轉換結果檔)通知政皓經理安排人員檢查
2021/04/26 政皓經理回覆：有關現行央行管制件報送以AS400客戶別欄位為撈件依據，詳如附加檔案(Excel)
其中客戶別代碼“K”“L” 目前不須報送(舊央行管制件)，
代碼“Q” “V” “W” “Y” “Z”為現有管制件，惟無有效案件。</t>
    <phoneticPr fontId="5" type="noConversion"/>
  </si>
  <si>
    <t>Usp_Tf_CdGseq_Ins</t>
    <phoneticPr fontId="5" type="noConversion"/>
  </si>
  <si>
    <t>編號編碼檔</t>
    <phoneticPr fontId="5" type="noConversion"/>
  </si>
  <si>
    <t>CU$CUSP
LA$CASP
TB$GDRP</t>
    <phoneticPr fontId="5" type="noConversion"/>
  </si>
  <si>
    <t>CdGseq</t>
    <phoneticPr fontId="5" type="noConversion"/>
  </si>
  <si>
    <t>2021/04/23 修改後重轉ok</t>
    <phoneticPr fontId="5" type="noConversion"/>
  </si>
  <si>
    <t>李珮琪/張舜雯</t>
    <phoneticPr fontId="5" type="noConversion"/>
  </si>
  <si>
    <t>李珮琪/陳政皓</t>
    <phoneticPr fontId="5" type="noConversion"/>
  </si>
  <si>
    <t>林清河/張舜雯</t>
  </si>
  <si>
    <t>林清河/張舜雯</t>
    <phoneticPr fontId="5" type="noConversion"/>
  </si>
  <si>
    <t>李珮琪/無</t>
    <phoneticPr fontId="5" type="noConversion"/>
  </si>
  <si>
    <t>CdGseq.ok</t>
    <phoneticPr fontId="5" type="noConversion"/>
  </si>
  <si>
    <t>收到費用時,LA$TRXP記暫收款退還,戶號1302796,會計日期20200812</t>
    <phoneticPr fontId="5" type="noConversion"/>
  </si>
  <si>
    <t>MonthlyFacBal_A.ok
MonthlyFacBal_B_[2010-2020]_[01-04].ok</t>
    <phoneticPr fontId="5" type="noConversion"/>
  </si>
  <si>
    <t>異動說明 2021/4/27</t>
    <phoneticPr fontId="5" type="noConversion"/>
  </si>
  <si>
    <t>Usp_Tf_CustRelMain_Ins</t>
    <phoneticPr fontId="5" type="noConversion"/>
  </si>
  <si>
    <t>Usp_Tf_CustRelDetail_Ins</t>
    <phoneticPr fontId="5" type="noConversion"/>
  </si>
  <si>
    <t>客戶關係人/關係企業資料維護主檔</t>
  </si>
  <si>
    <t>客戶關係人/關係企業資料維護明細檔</t>
  </si>
  <si>
    <t>Maintain_Comm_RelationMain</t>
    <phoneticPr fontId="5" type="noConversion"/>
  </si>
  <si>
    <t>Maintain_Comm_RelationDetail</t>
    <phoneticPr fontId="5" type="noConversion"/>
  </si>
  <si>
    <t>CustRelMain</t>
    <phoneticPr fontId="5" type="noConversion"/>
  </si>
  <si>
    <t>CustRelDetail</t>
    <phoneticPr fontId="5" type="noConversion"/>
  </si>
  <si>
    <t>CustRelMain.ok</t>
    <phoneticPr fontId="5" type="noConversion"/>
  </si>
  <si>
    <t>CustRelDetail.ok</t>
    <phoneticPr fontId="5" type="noConversion"/>
  </si>
  <si>
    <t>取消轉換USP，總數少1
新增USP，總數多1 (原57)
[新增 (1支)]
 CdGseq
[取消 (1支)]
 LoanBorHistory</t>
    <phoneticPr fontId="5" type="noConversion"/>
  </si>
  <si>
    <t>智偉判斷從LA$JLNP取ACNACC='28250' AND ACNACS='00231' 寫LoanBorTx的JsonField
且將交易代號轉L3230銷帳
案例:戶號1302796 入帳日109/08/11 $1964</t>
    <phoneticPr fontId="5" type="noConversion"/>
  </si>
  <si>
    <t xml:space="preserve">智偉Query關係人餘額明細請User(舜雯)確認。
</t>
    <phoneticPr fontId="5" type="noConversion"/>
  </si>
  <si>
    <t>4/29修改程式重新轉換中
4/29轉換OK</t>
    <phoneticPr fontId="5" type="noConversion"/>
  </si>
  <si>
    <t>分開USP，總數多2 (原79)
[CustRel分開 (2支)]
 CustRelMain
 CustRelDetail
[未完成 (1支)]
 ReltMain (等待資料匯入)</t>
    <phoneticPr fontId="5" type="noConversion"/>
  </si>
  <si>
    <t>問題分類</t>
    <phoneticPr fontId="5" type="noConversion"/>
  </si>
  <si>
    <t>轉換規則修正</t>
    <phoneticPr fontId="5" type="noConversion"/>
  </si>
  <si>
    <t>資料比對</t>
    <phoneticPr fontId="5" type="noConversion"/>
  </si>
  <si>
    <t>無資料</t>
    <phoneticPr fontId="5" type="noConversion"/>
  </si>
  <si>
    <t>程式錯誤</t>
    <phoneticPr fontId="5" type="noConversion"/>
  </si>
  <si>
    <t>資料清理</t>
    <phoneticPr fontId="5" type="noConversion"/>
  </si>
  <si>
    <t>放款交易內容檔的減免金額、減免違約金未轉入</t>
    <phoneticPr fontId="5" type="noConversion"/>
  </si>
  <si>
    <t>LoanBorTx</t>
    <phoneticPr fontId="5" type="noConversion"/>
  </si>
  <si>
    <t>須用LA$TRXP.TRXDAM,TRXDBC轉入
待修改轉換程式
5/7修改轉換程式,已重轉</t>
    <phoneticPr fontId="5" type="noConversion"/>
  </si>
  <si>
    <t>2021/04/23 將比對結果檔放到SharePoint上,並以Email(標題:資料轉換-擔保品地區別差異)通知舜雯檢查
2021/04/29 電話與舜雯確認，舜雯預計2021/05/07可完成
2021/5/7更新: 舜雯於2021/5/5Mail告知大部分差異原因為原系統誤植，以目前轉換結果為正確地區別，另外有詢問戶號370910 -006未來的顯示方式，智偉查詢發現原擔保品唯一性處理的記號有問題，已請珮琪協助處理。</t>
    <phoneticPr fontId="5" type="noConversion"/>
  </si>
  <si>
    <t>Usp_Tf_RptRelationCompany_Ins</t>
    <phoneticPr fontId="5" type="noConversion"/>
  </si>
  <si>
    <t>Usp_Tf_RptRelationFamily_Ins</t>
    <phoneticPr fontId="5" type="noConversion"/>
  </si>
  <si>
    <t>Usp_Tf_RptRelationSelf_Ins</t>
    <phoneticPr fontId="5" type="noConversion"/>
  </si>
  <si>
    <t>異動說明 2021/5/6</t>
    <phoneticPr fontId="5" type="noConversion"/>
  </si>
  <si>
    <t>分開USP，總數多2 (原153)
[CustRel分開 (2支)]
 CustRelMain
 CustRelDetail
[議題未處理 (2支)]
 AcMain
 LoanOverdue</t>
    <phoneticPr fontId="5" type="noConversion"/>
  </si>
  <si>
    <t>異動說明</t>
  </si>
  <si>
    <t>依據資料轉換處理紀錄，更新未處理項目
新列入USP，總數多3 (原155)
[議題未處理 (8支)]
 AcMain
 LoanOverdue
 BankRelationCompany 
 BankRelationFamily
 BankRelationSelf
 RptRelationCompany
 RptRelationFamily
 RptRelationSelf</t>
    <phoneticPr fontId="5" type="noConversion"/>
  </si>
  <si>
    <t>註：USP User-defined Stored Procedure</t>
    <phoneticPr fontId="5" type="noConversion"/>
  </si>
  <si>
    <t>催收科目目前於此檔中僅【本日借方金額】及【本日貸方金額】是使用者核對過後無誤的。
建議系統轉換時，催收起帳金額與使用者單位確認無誤後，由新系統直接設定催收款項的起帳金額，謝謝。
因我和珮瑜對早期做法無法全面推測，此議題建議與使用者單位及其對應主管開會再次討論，以免有誤，謝謝。
2021/04/16更新: 之後會用總帳系統的當日餘額匯入(會議上與舜雯、珮琪確認的)
更正:撈主檔餘額提供給User確認後轉入會計帳，智偉預計2021/5/7提供餘額差異檔
2021/5/7更新:智偉將檔案放到SharePoint&gt;19.其它&gt;資料轉換-會計帳、銷帳檔與業務主檔餘額&gt;L9133_放款會計與主檔餘額檢核表,發Mail請舜雯及珮琪確認催收款項餘額於2020/12/31關帳後當日餘額是否以26834128元轉入
2021/5/7更新:舜雯已協助確認主檔的催收餘額正確,待智偉轉入會計帳Table
2021/5/10更新:智偉已更新該科目會計檔餘額</t>
    <phoneticPr fontId="5" type="noConversion"/>
  </si>
  <si>
    <t>2021/04/20更新: 清河回覆因個資問題無法匯入,目前會由清河在轉換環境建立測試資料
利關人系統會在平行測試時提供測試資料
2021/5/4更新:正在等待清河建測試資料
2021/5/7更新:清河預計5/7可完成
2021/5/7更新:清河告知已完成，待智偉轉換
2021/5/10更新:智偉已重轉</t>
    <phoneticPr fontId="5" type="noConversion"/>
  </si>
  <si>
    <t>異動說明 2021/5/7</t>
    <phoneticPr fontId="5" type="noConversion"/>
  </si>
  <si>
    <t>2021-05-10 10:25:41.032695000</t>
    <phoneticPr fontId="5" type="noConversion"/>
  </si>
  <si>
    <t>2021-05-10 10:25:56.146045000</t>
    <phoneticPr fontId="5" type="noConversion"/>
  </si>
  <si>
    <t>2021-05-10 10:27:28.679826000</t>
    <phoneticPr fontId="5" type="noConversion"/>
  </si>
  <si>
    <t>2021-05-10 10:27:28.649594000</t>
    <phoneticPr fontId="5" type="noConversion"/>
  </si>
  <si>
    <t>2021-05-10 10:27:28.601550000</t>
    <phoneticPr fontId="5" type="noConversion"/>
  </si>
  <si>
    <t>2021-05-10 10:27:28.692296000</t>
    <phoneticPr fontId="5" type="noConversion"/>
  </si>
  <si>
    <t>2021-05-10 10:27:28.674988000</t>
    <phoneticPr fontId="5" type="noConversion"/>
  </si>
  <si>
    <t>2021-05-10 10:27:28.642356000</t>
    <phoneticPr fontId="5" type="noConversion"/>
  </si>
  <si>
    <t>報表用_金控利害關係人_關係人公司資料</t>
    <phoneticPr fontId="5" type="noConversion"/>
  </si>
  <si>
    <t>AS400</t>
    <phoneticPr fontId="5" type="noConversion"/>
  </si>
  <si>
    <t>報表用_金控利害關係人_關係人親屬資料</t>
    <phoneticPr fontId="5" type="noConversion"/>
  </si>
  <si>
    <t>報表用_金控利害關係人_關係人資料</t>
    <phoneticPr fontId="5" type="noConversion"/>
  </si>
  <si>
    <t>SKLRLCP</t>
    <phoneticPr fontId="5" type="noConversion"/>
  </si>
  <si>
    <t>SKLRLBP</t>
    <phoneticPr fontId="5" type="noConversion"/>
  </si>
  <si>
    <t>SKLRLTP</t>
    <phoneticPr fontId="5" type="noConversion"/>
  </si>
  <si>
    <t>RptRelationCompany</t>
    <phoneticPr fontId="5" type="noConversion"/>
  </si>
  <si>
    <t>RptRelationFamily</t>
    <phoneticPr fontId="5" type="noConversion"/>
  </si>
  <si>
    <t>RptRelationSelf</t>
    <phoneticPr fontId="5" type="noConversion"/>
  </si>
  <si>
    <t>AcMain.ok</t>
    <phoneticPr fontId="5" type="noConversion"/>
  </si>
  <si>
    <t>RptRelationCompany.ok</t>
    <phoneticPr fontId="5" type="noConversion"/>
  </si>
  <si>
    <t>RptRelationFamily.ok</t>
    <phoneticPr fontId="5" type="noConversion"/>
  </si>
  <si>
    <t>RptRelationSelf.ok</t>
    <phoneticPr fontId="5" type="noConversion"/>
  </si>
  <si>
    <t>異動說明 2021/5/10</t>
    <phoneticPr fontId="5" type="noConversion"/>
  </si>
  <si>
    <t>[議題未處理 (4支)]
 BankRelationCompany
 BankRelationFamily
 BankRelationSelf
 LoanOverdue</t>
    <phoneticPr fontId="5" type="noConversion"/>
  </si>
  <si>
    <t>修正COUNTA()範圍，確保為正確數字
[議題未處理 (4支)]
 BankRelationCompany
 BankRelationFamily
 BankRelationSelf
 LoanOverdue</t>
    <phoneticPr fontId="5" type="noConversion"/>
  </si>
  <si>
    <t>異動說明 2021/5/19</t>
    <phoneticPr fontId="5" type="noConversion"/>
  </si>
  <si>
    <t>新列入USP，總數多3 (原81)
[新增 (3支)]
 RptRelationCompany
 RptRelationFamily
 RptRelationSelf</t>
    <phoneticPr fontId="5" type="noConversion"/>
  </si>
  <si>
    <t>[未完成 (1支)]
 ReltMain (等待資料匯入)</t>
    <phoneticPr fontId="5" type="noConversion"/>
  </si>
  <si>
    <t>2021/04/26 與舜雯電話討論時發現,舜雯有提供給放款服務課關係人資料但不能確定運用方式,我應該同時與IT、該報表User討論，預計在2021/5/5與User的會議上討論
2021/5/4更新:清河告知5/5User會議沒有舜雯,改約5/12
2021/5/10更新:撈新的格式請舜雯、清河協助確認
2021/5/14更新:電話連絡舜雯得知今日請假，預計下周一再連絡一次
2021/5/17更新:2021/5/14下班前發現Query有誤，重新Query後已於2021/5/17早上發Mail請舜雯&amp;清河改用新檔驗證。
2021/5/20更新:舜雯回覆已請清河協助
2021/05/21更新:清河預計2021/5/28可完成
2021/05/28 更新:清河於2021/5/27Email回覆驗證後沒問題</t>
    <phoneticPr fontId="5" type="noConversion"/>
  </si>
  <si>
    <t>異動說明 2021/5/28</t>
    <phoneticPr fontId="5" type="noConversion"/>
  </si>
  <si>
    <t>[議題未處理 (1支)]
 LoanOverdue</t>
  </si>
  <si>
    <t>[議題未處理 (1支)]
 LoanOverdue</t>
    <phoneticPr fontId="5" type="noConversion"/>
  </si>
  <si>
    <t>tofill</t>
    <phoneticPr fontId="5" type="noConversion"/>
  </si>
  <si>
    <t>2021.05.31</t>
    <phoneticPr fontId="5" type="noConversion"/>
  </si>
  <si>
    <t>亂碼</t>
    <phoneticPr fontId="5" type="noConversion"/>
  </si>
  <si>
    <t>黃智偉</t>
    <phoneticPr fontId="5" type="noConversion"/>
  </si>
  <si>
    <t>InsuComm</t>
    <phoneticPr fontId="5" type="noConversion"/>
  </si>
  <si>
    <t>資料來源檔DAT_LN$CMDP有亂碼</t>
    <phoneticPr fontId="5" type="noConversion"/>
  </si>
  <si>
    <t>2021-06-07 05.26.49.935531000 下午</t>
  </si>
  <si>
    <t>2021-06-07 05.26.51.670609000 下午</t>
  </si>
  <si>
    <t>+00 00:00:01.735078</t>
  </si>
  <si>
    <t>2021-06-07 04.57.50.780836000 下午</t>
  </si>
  <si>
    <t>2021-06-07 05.06.22.799812000 下午</t>
  </si>
  <si>
    <t>+00 00:08:32.018976</t>
  </si>
  <si>
    <t>2021-06-07 04.43.38.853307000 下午</t>
  </si>
  <si>
    <t>2021-06-07 04.43.39.440663000 下午</t>
  </si>
  <si>
    <t>+00 00:00:00.587356</t>
  </si>
  <si>
    <t>2021-06-07 04.43.39.456816000 下午</t>
  </si>
  <si>
    <t>2021-06-07 04.44.55.249547000 下午</t>
  </si>
  <si>
    <t>+00 00:01:15.792731</t>
  </si>
  <si>
    <t>2021-06-07 04.06.43.260135000 下午</t>
  </si>
  <si>
    <t>2021-06-07 04.06.43.360461000 下午</t>
  </si>
  <si>
    <t>+00 00:00:00.100326</t>
  </si>
  <si>
    <t>2021-06-07 05.06.23.006928000 下午</t>
  </si>
  <si>
    <t>2021-06-07 05.06.48.616011000 下午</t>
  </si>
  <si>
    <t>+00 00:00:25.609083</t>
  </si>
  <si>
    <t>2021-06-07 04.57.28.780945000 下午</t>
  </si>
  <si>
    <t>2021-06-07 04.57.50.701565000 下午</t>
  </si>
  <si>
    <t>+00 00:00:21.920620</t>
  </si>
  <si>
    <t>2021-06-07 04.17.22.276515000 下午</t>
  </si>
  <si>
    <t>2021-06-07 04.17.32.048892000 下午</t>
  </si>
  <si>
    <t>+00 00:00:09.772377</t>
  </si>
  <si>
    <t>2021-06-07 04.44.55.260461000 下午</t>
  </si>
  <si>
    <t>2021-06-07 04.45.00.941149000 下午</t>
  </si>
  <si>
    <t>+00 00:00:05.680688</t>
  </si>
  <si>
    <t>2021-06-07 04.45.00.960241000 下午</t>
  </si>
  <si>
    <t>2021-06-07 04.55.51.949236000 下午</t>
  </si>
  <si>
    <t>+00 00:10:50.988995</t>
  </si>
  <si>
    <t>2021-06-07 04.08.06.998769000 下午</t>
  </si>
  <si>
    <t>2021-06-07 04.08.07.025517000 下午</t>
  </si>
  <si>
    <t>+00 00:00:00.026748</t>
  </si>
  <si>
    <t>2021-06-07 04.08.06.848929000 下午</t>
  </si>
  <si>
    <t>2021-06-07 04.08.06.992570000 下午</t>
  </si>
  <si>
    <t>+00 00:00:00.143641</t>
  </si>
  <si>
    <t>2021-06-07 04.08.06.828679000 下午</t>
  </si>
  <si>
    <t>2021-06-07 04.08.06.840666000 下午</t>
  </si>
  <si>
    <t>+00 00:00:00.011987</t>
  </si>
  <si>
    <t>2021-06-07 04.55.52.014463000 下午</t>
  </si>
  <si>
    <t>2021-06-07 04.55.52.122284000 下午</t>
  </si>
  <si>
    <t>+00 00:00:00.107821</t>
  </si>
  <si>
    <t>2021-06-07 04.06.41.590659000 下午</t>
  </si>
  <si>
    <t>2021-06-07 04.06.41.691079000 下午</t>
  </si>
  <si>
    <t>+00 00:00:00.100420</t>
  </si>
  <si>
    <t>2021-06-07 04.06.42.402068000 下午</t>
  </si>
  <si>
    <t>2021-06-07 04.06.43.193285000 下午</t>
  </si>
  <si>
    <t>+00 00:00:00.791217</t>
  </si>
  <si>
    <t>2021-06-07 04.06.43.415930000 下午</t>
  </si>
  <si>
    <t>2021-06-07 04.06.43.422855000 下午</t>
  </si>
  <si>
    <t>+00 00:00:00.006925</t>
  </si>
  <si>
    <t>2021-06-07 04.06.43.406164000 下午</t>
  </si>
  <si>
    <t>2021-06-07 04.06.43.411387000 下午</t>
  </si>
  <si>
    <t>+00 00:00:00.005223</t>
  </si>
  <si>
    <t>2021-06-07 04.06.42.358633000 下午</t>
  </si>
  <si>
    <t>2021-06-07 04.06.42.393516000 下午</t>
  </si>
  <si>
    <t>+00 00:00:00.034883</t>
  </si>
  <si>
    <t>2021-06-07 04.06.41.710337000 下午</t>
  </si>
  <si>
    <t>2021-06-07 04.06.41.745677000 下午</t>
  </si>
  <si>
    <t>+00 00:00:00.035340</t>
  </si>
  <si>
    <t>2021-06-07 04.06.41.769648000 下午</t>
  </si>
  <si>
    <t>2021-06-07 04.06.41.806374000 下午</t>
  </si>
  <si>
    <t>+00 00:00:00.036726</t>
  </si>
  <si>
    <t>2021-06-07 04.06.41.812293000 下午</t>
  </si>
  <si>
    <t>2021-06-07 04.06.41.863567000 下午</t>
  </si>
  <si>
    <t>+00 00:00:00.051274</t>
  </si>
  <si>
    <t>2021-06-07 04.06.41.874715000 下午</t>
  </si>
  <si>
    <t>2021-06-07 04.06.42.159457000 下午</t>
  </si>
  <si>
    <t>+00 00:00:00.284742</t>
  </si>
  <si>
    <t>2021-06-07 04.06.42.165481000 下午</t>
  </si>
  <si>
    <t>2021-06-07 04.06.42.210291000 下午</t>
  </si>
  <si>
    <t>+00 00:00:00.044810</t>
  </si>
  <si>
    <t>2021-06-07 04.06.43.370607000 下午</t>
  </si>
  <si>
    <t>2021-06-07 04.06.43.395113000 下午</t>
  </si>
  <si>
    <t>+00 00:00:00.024506</t>
  </si>
  <si>
    <t>2021-06-07 04.06.42.216383000 下午</t>
  </si>
  <si>
    <t>2021-06-07 04.06.42.246995000 下午</t>
  </si>
  <si>
    <t>+00 00:00:00.030612</t>
  </si>
  <si>
    <t>2021-06-07 04.06.42.252943000 下午</t>
  </si>
  <si>
    <t>2021-06-07 04.06.42.312311000 下午</t>
  </si>
  <si>
    <t>+00 00:00:00.059368</t>
  </si>
  <si>
    <t>2021-06-07 04.06.42.318635000 下午</t>
  </si>
  <si>
    <t>2021-06-07 04.06.42.351848000 下午</t>
  </si>
  <si>
    <t>+00 00:00:00.033213</t>
  </si>
  <si>
    <t>2021-06-07 04.06.43.199714000 下午</t>
  </si>
  <si>
    <t>2021-06-07 04.06.43.232345000 下午</t>
  </si>
  <si>
    <t>+00 00:00:00.032631</t>
  </si>
  <si>
    <t>2021-06-07 04.16.53.975924000 下午</t>
  </si>
  <si>
    <t>+00 00:00:02.329470</t>
  </si>
  <si>
    <t>2021-06-07 04.17.32.070425000 下午</t>
  </si>
  <si>
    <t>2021-06-07 04.17.35.863125000 下午</t>
  </si>
  <si>
    <t>+00 00:00:03.792700</t>
  </si>
  <si>
    <t>2021-06-07 04.17.39.307090000 下午</t>
  </si>
  <si>
    <t>2021-06-07 04.17.44.026330000 下午</t>
  </si>
  <si>
    <t>+00 00:00:04.719240</t>
  </si>
  <si>
    <t>2021-06-07 04.08.29.459875000 下午</t>
  </si>
  <si>
    <t>2021-06-07 04.08.29.852368000 下午</t>
  </si>
  <si>
    <t>+00 00:00:00.392493</t>
  </si>
  <si>
    <t>2021-06-07 04.17.03.047431000 下午</t>
  </si>
  <si>
    <t>2021-06-07 04.17.15.589820000 下午</t>
  </si>
  <si>
    <t>+00 00:00:12.542389</t>
  </si>
  <si>
    <t>2021-06-07 04.16.50.892611000 下午</t>
  </si>
  <si>
    <t>2021-06-07 04.16.53.538558000 下午</t>
  </si>
  <si>
    <t>+00 00:00:02.645947</t>
  </si>
  <si>
    <t>2021-06-07 04.16.56.362308000 下午</t>
  </si>
  <si>
    <t>2021-06-07 04.17.02.992972000 下午</t>
  </si>
  <si>
    <t>+00 00:00:06.630664</t>
  </si>
  <si>
    <t>2021-06-07 04.17.35.897041000 下午</t>
  </si>
  <si>
    <t>2021-06-07 04.17.39.279952000 下午</t>
  </si>
  <si>
    <t>+00 00:00:03.382911</t>
  </si>
  <si>
    <t>2021-06-07 04.08.29.857888000 下午</t>
  </si>
  <si>
    <t>2021-06-07 04.08.29.869006000 下午</t>
  </si>
  <si>
    <t>+00 00:00:00.011118</t>
  </si>
  <si>
    <t>2021-06-07 04.08.35.459773000 下午</t>
  </si>
  <si>
    <t>+00 00:08:15.399712</t>
  </si>
  <si>
    <t>2021-06-07 04.16.53.562256000 下午</t>
  </si>
  <si>
    <t>2021-06-07 04.16.53.722529000 下午</t>
  </si>
  <si>
    <t>+00 00:00:00.160273</t>
  </si>
  <si>
    <t>2021-06-07 04.08.32.405229000 下午</t>
  </si>
  <si>
    <t>2021-06-07 04.08.35.409467000 下午</t>
  </si>
  <si>
    <t>+00 00:00:03.004238</t>
  </si>
  <si>
    <t>2021-06-07 04.08.31.228886000 下午</t>
  </si>
  <si>
    <t>2021-06-07 04.08.32.356706000 下午</t>
  </si>
  <si>
    <t>+00 00:00:01.127820</t>
  </si>
  <si>
    <t>2021-06-07 04.08.29.912269000 下午</t>
  </si>
  <si>
    <t>2021-06-07 04.08.31.202049000 下午</t>
  </si>
  <si>
    <t>+00 00:00:01.289780</t>
  </si>
  <si>
    <t>2021-06-07 04.16.53.742218000 下午</t>
  </si>
  <si>
    <t>2021-06-07 04.16.53.812466000 下午</t>
  </si>
  <si>
    <t>+00 00:00:00.070248</t>
  </si>
  <si>
    <t>2021-06-07 04.16.53.835285000 下午</t>
  </si>
  <si>
    <t>+00 00:00:00.080830</t>
  </si>
  <si>
    <t>2021-06-07 04.57.12.917873000 下午</t>
  </si>
  <si>
    <t>2021-06-07 04.57.16.642742000 下午</t>
  </si>
  <si>
    <t>+00 00:00:03.724869</t>
  </si>
  <si>
    <t>2021-06-07 04.57.16.654374000 下午</t>
  </si>
  <si>
    <t>2021-06-07 04.57.19.598644000 下午</t>
  </si>
  <si>
    <t>+00 00:00:02.944270</t>
  </si>
  <si>
    <t>2021-06-07 04.57.19.607215000 下午</t>
  </si>
  <si>
    <t>2021-06-07 04.57.19.637134000 下午</t>
  </si>
  <si>
    <t>+00 00:00:00.029919</t>
  </si>
  <si>
    <t>2021-06-07 04.57.19.646458000 下午</t>
  </si>
  <si>
    <t>2021-06-07 04.57.26.805251000 下午</t>
  </si>
  <si>
    <t>+00 00:00:07.158793</t>
  </si>
  <si>
    <t>2021-06-07 04.07.17.262110000 下午</t>
  </si>
  <si>
    <t>2021-06-07 04.07.54.788717000 下午</t>
  </si>
  <si>
    <t>+00 00:00:37.526607</t>
  </si>
  <si>
    <t>2021-06-07 04.07.54.837065000 下午</t>
  </si>
  <si>
    <t>2021-06-07 04.08.06.800786000 下午</t>
  </si>
  <si>
    <t>+00 00:00:11.963721</t>
  </si>
  <si>
    <t>2021-06-07 04.17.16.037477000 下午</t>
  </si>
  <si>
    <t>2021-06-07 04.17.16.064250000 下午</t>
  </si>
  <si>
    <t>+00 00:00:00.026773</t>
  </si>
  <si>
    <t>2021-06-07 04.06.49.007088000 下午</t>
  </si>
  <si>
    <t>2021-06-07 04.06.49.186738000 下午</t>
  </si>
  <si>
    <t>+00 00:00:00.179650</t>
  </si>
  <si>
    <t>2021-06-07 04.06.43.436022000 下午</t>
  </si>
  <si>
    <t>2021-06-07 04.06.48.953731000 下午</t>
  </si>
  <si>
    <t>+00 00:00:05.517709</t>
  </si>
  <si>
    <t>2021-06-07 04.17.15.612616000 下午</t>
  </si>
  <si>
    <t>2021-06-07 04.17.16.018229000 下午</t>
  </si>
  <si>
    <t>+00 00:00:00.405613</t>
  </si>
  <si>
    <t>2021-06-07 04.08.07.052401000 下午</t>
  </si>
  <si>
    <t>2021-06-07 04.08.07.127034000 下午</t>
  </si>
  <si>
    <t>+00 00:00:00.074633</t>
  </si>
  <si>
    <t>2021-06-07 04.08.07.034666000 下午</t>
  </si>
  <si>
    <t>2021-06-07 04.08.07.047299000 下午</t>
  </si>
  <si>
    <t>+00 00:00:00.012633</t>
  </si>
  <si>
    <t>2021-06-07 04.17.16.098499000 下午</t>
  </si>
  <si>
    <t>2021-06-07 04.17.16.414333000 下午</t>
  </si>
  <si>
    <t>+00 00:00:00.315834</t>
  </si>
  <si>
    <t>2021-06-07 04.06.49.306017000 下午</t>
  </si>
  <si>
    <t>2021-06-07 04.07.17.108132000 下午</t>
  </si>
  <si>
    <t>+00 00:00:27.802115</t>
  </si>
  <si>
    <t>2021-06-07 04.55.52.167887000 下午</t>
  </si>
  <si>
    <t>2021-06-07 04.55.56.409861000 下午</t>
  </si>
  <si>
    <t>+00 00:00:04.241974</t>
  </si>
  <si>
    <t>2021-06-07 04.55.56.430620000 下午</t>
  </si>
  <si>
    <t>2021-06-07 04.55.56.538523000 下午</t>
  </si>
  <si>
    <t>+00 00:00:00.107903</t>
  </si>
  <si>
    <t>2021-06-07 04.08.07.246276000 下午</t>
  </si>
  <si>
    <t>2021-06-07 04.08.08.367594000 下午</t>
  </si>
  <si>
    <t>+00 00:00:01.121318</t>
  </si>
  <si>
    <t>2021-06-07 04.08.11.904895000 下午</t>
  </si>
  <si>
    <t>2021-06-07 04.08.22.844199000 下午</t>
  </si>
  <si>
    <t>+00 00:00:10.939304</t>
  </si>
  <si>
    <t>2021-06-07 04.08.08.436915000 下午</t>
  </si>
  <si>
    <t>2021-06-07 04.08.11.866267000 下午</t>
  </si>
  <si>
    <t>+00 00:00:03.429352</t>
  </si>
  <si>
    <t>2021-06-07 04.08.07.168135000 下午</t>
  </si>
  <si>
    <t>2021-06-07 04.08.07.219782000 下午</t>
  </si>
  <si>
    <t>+00 00:00:00.051647</t>
  </si>
  <si>
    <t>2021-06-07 04.08.22.892710000 下午</t>
  </si>
  <si>
    <t>2021-06-07 04.08.23.991776000 下午</t>
  </si>
  <si>
    <t>+00 00:00:01.099066</t>
  </si>
  <si>
    <t>2021-06-07 04.08.24.024814000 下午</t>
  </si>
  <si>
    <t>2021-06-07 04.08.26.139495000 下午</t>
  </si>
  <si>
    <t>+00 00:00:02.114681</t>
  </si>
  <si>
    <t>2021-06-07 04.08.26.158020000 下午</t>
  </si>
  <si>
    <t>2021-06-07 04.08.26.196768000 下午</t>
  </si>
  <si>
    <t>+00 00:00:00.038748</t>
  </si>
  <si>
    <t>2021-06-07 04.17.16.421876000 下午</t>
  </si>
  <si>
    <t>2021-06-07 04.17.16.426709000 下午</t>
  </si>
  <si>
    <t>+00 00:00:00.004833</t>
  </si>
  <si>
    <t>2021-06-07 04.17.16.451269000 下午</t>
  </si>
  <si>
    <t>2021-06-07 04.17.22.268437000 下午</t>
  </si>
  <si>
    <t>+00 00:00:05.817168</t>
  </si>
  <si>
    <t>2021-06-07 05.26.46.255848000 下午</t>
  </si>
  <si>
    <t>2021-06-07 05.26.46.315169000 下午</t>
  </si>
  <si>
    <t>+00 00:00:00.059321</t>
  </si>
  <si>
    <t>2021-06-07 05.06.48.645978000 下午</t>
  </si>
  <si>
    <t>2021-06-07 05.09.50.999182000 下午</t>
  </si>
  <si>
    <t>+00 00:03:02.353204</t>
  </si>
  <si>
    <t>2021-06-07 05.09.51.039854000 下午</t>
  </si>
  <si>
    <t>2021-06-07 05.09.51.106661000 下午</t>
  </si>
  <si>
    <t>+00 00:00:00.066807</t>
  </si>
  <si>
    <t>2021-06-07 04.56.42.575574000 下午</t>
  </si>
  <si>
    <t>2021-06-07 04.56.43.755663000 下午</t>
  </si>
  <si>
    <t>+00 00:00:01.180089</t>
  </si>
  <si>
    <t>2021-06-07 04.56.43.765625000 下午</t>
  </si>
  <si>
    <t>2021-06-07 04.56.43.912506000 下午</t>
  </si>
  <si>
    <t>+00 00:00:00.146881</t>
  </si>
  <si>
    <t>2021-06-07 04.56.43.952571000 下午</t>
  </si>
  <si>
    <t>2021-06-07 04.56.44.869499000 下午</t>
  </si>
  <si>
    <t>+00 00:00:00.916928</t>
  </si>
  <si>
    <t>2021-06-07 04.56.12.018968000 下午</t>
  </si>
  <si>
    <t>2021-06-07 04.56.23.031337000 下午</t>
  </si>
  <si>
    <t>+00 00:00:11.012369</t>
  </si>
  <si>
    <t>2021-06-07 04.56.23.089029000 下午</t>
  </si>
  <si>
    <t>2021-06-07 04.56.41.637785000 下午</t>
  </si>
  <si>
    <t>+00 00:00:18.548756</t>
  </si>
  <si>
    <t>2021-06-07 05.09.51.135439000 下午</t>
  </si>
  <si>
    <t>2021-06-07 05.09.51.228676000 下午</t>
  </si>
  <si>
    <t>+00 00:00:00.093237</t>
  </si>
  <si>
    <t>2021-06-07 05.09.51.239086000 下午</t>
  </si>
  <si>
    <t>2021-06-07 05.09.51.379624000 下午</t>
  </si>
  <si>
    <t>+00 00:00:00.140538</t>
  </si>
  <si>
    <t>2021-06-07 05.09.51.399161000 下午</t>
  </si>
  <si>
    <t>2021-06-07 05.09.51.548433000 下午</t>
  </si>
  <si>
    <t>+00 00:00:00.149272</t>
  </si>
  <si>
    <t>2021-06-07 05.09.51.559796000 下午</t>
  </si>
  <si>
    <t>2021-06-07 05.09.51.581215000 下午</t>
  </si>
  <si>
    <t>+00 00:00:00.021419</t>
  </si>
  <si>
    <t>2021-06-07 05.09.51.596455000 下午</t>
  </si>
  <si>
    <t>2021-06-07 05.09.51.717236000 下午</t>
  </si>
  <si>
    <t>+00 00:00:00.120781</t>
  </si>
  <si>
    <t>2021-06-07 05.09.51.728111000 下午</t>
  </si>
  <si>
    <t>2021-06-07 05.09.51.828411000 下午</t>
  </si>
  <si>
    <t>+00 00:00:00.100300</t>
  </si>
  <si>
    <t>2021-06-07 05.09.51.840669000 下午</t>
  </si>
  <si>
    <t>2021-06-07 05.09.51.871692000 下午</t>
  </si>
  <si>
    <t>+00 00:00:00.031023</t>
  </si>
  <si>
    <t>2021-06-07 05.09.51.882083000 下午</t>
  </si>
  <si>
    <t>2021-06-07 05.09.51.929929000 下午</t>
  </si>
  <si>
    <t>+00 00:00:00.047846</t>
  </si>
  <si>
    <t>2021-06-07 05.09.51.940335000 下午</t>
  </si>
  <si>
    <t>2021-06-07 05.09.51.999363000 下午</t>
  </si>
  <si>
    <t>+00 00:00:00.059028</t>
  </si>
  <si>
    <t>2021-06-07 05.09.52.016411000 下午</t>
  </si>
  <si>
    <t>2021-06-07 05.09.52.077299000 下午</t>
  </si>
  <si>
    <t>+00 00:00:00.060888</t>
  </si>
  <si>
    <t>2021-06-07 05.09.52.087927000 下午</t>
  </si>
  <si>
    <t>2021-06-07 05.09.54.095130000 下午</t>
  </si>
  <si>
    <t>+00 00:00:02.007203</t>
  </si>
  <si>
    <t>2021-06-07 05.09.54.104536000 下午</t>
  </si>
  <si>
    <t>2021-06-07 05.09.54.114097000 下午</t>
  </si>
  <si>
    <t>+00 00:00:00.009561</t>
  </si>
  <si>
    <t>2021-06-07 05.09.54.121971000 下午</t>
  </si>
  <si>
    <t>2021-06-07 05.09.54.129778000 下午</t>
  </si>
  <si>
    <t>+00 00:00:00.007807</t>
  </si>
  <si>
    <t>2021-06-07 05.09.54.137951000 下午</t>
  </si>
  <si>
    <t>2021-06-07 05.09.54.142572000 下午</t>
  </si>
  <si>
    <t>+00 00:00:00.004621</t>
  </si>
  <si>
    <t>2021-06-07 05.09.54.148838000 下午</t>
  </si>
  <si>
    <t>2021-06-07 05.09.54.162055000 下午</t>
  </si>
  <si>
    <t>+00 00:00:00.013217</t>
  </si>
  <si>
    <t>2021-06-07 05.09.54.173904000 下午</t>
  </si>
  <si>
    <t>2021-06-07 05.09.54.185029000 下午</t>
  </si>
  <si>
    <t>+00 00:00:00.011125</t>
  </si>
  <si>
    <t>2021-06-07 05.09.54.196067000 下午</t>
  </si>
  <si>
    <t>2021-06-07 05.09.54.207207000 下午</t>
  </si>
  <si>
    <t>+00 00:00:00.011140</t>
  </si>
  <si>
    <t>2021-06-07 05.09.54.217876000 下午</t>
  </si>
  <si>
    <t>2021-06-07 05.09.54.226312000 下午</t>
  </si>
  <si>
    <t>+00 00:00:00.008436</t>
  </si>
  <si>
    <t>2021-06-07 05.09.54.232976000 下午</t>
  </si>
  <si>
    <t>2021-06-07 05.09.54.239477000 下午</t>
  </si>
  <si>
    <t>+00 00:00:00.006501</t>
  </si>
  <si>
    <t>2021-06-07 05.09.54.246614000 下午</t>
  </si>
  <si>
    <t>2021-06-07 05.09.54.255616000 下午</t>
  </si>
  <si>
    <t>+00 00:00:00.009002</t>
  </si>
  <si>
    <t>2021-06-07 05.09.54.262306000 下午</t>
  </si>
  <si>
    <t>2021-06-07 05.09.54.267522000 下午</t>
  </si>
  <si>
    <t>+00 00:00:00.005216</t>
  </si>
  <si>
    <t>2021-06-07 05.09.54.274829000 下午</t>
  </si>
  <si>
    <t>2021-06-07 05.09.54.308470000 下午</t>
  </si>
  <si>
    <t>+00 00:00:00.033641</t>
  </si>
  <si>
    <t>2021-06-07 05.09.54.320462000 下午</t>
  </si>
  <si>
    <t>2021-06-07 05.09.54.381902000 下午</t>
  </si>
  <si>
    <t>+00 00:00:00.061440</t>
  </si>
  <si>
    <t>2021-06-07 05.09.54.394341000 下午</t>
  </si>
  <si>
    <t>2021-06-07 05.09.54.424277000 下午</t>
  </si>
  <si>
    <t>+00 00:00:00.029936</t>
  </si>
  <si>
    <t>2021-06-07 05.09.54.435061000 下午</t>
  </si>
  <si>
    <t>2021-06-07 05.09.54.445474000 下午</t>
  </si>
  <si>
    <t>+00 00:00:00.010413</t>
  </si>
  <si>
    <t>2021-06-07 05.09.54.452155000 下午</t>
  </si>
  <si>
    <t>2021-06-07 05.09.54.473531000 下午</t>
  </si>
  <si>
    <t>+00 00:00:00.021376</t>
  </si>
  <si>
    <t>2021-06-07 05.09.54.485163000 下午</t>
  </si>
  <si>
    <t>2021-06-07 05.09.54.496604000 下午</t>
  </si>
  <si>
    <t>+00 00:00:00.011441</t>
  </si>
  <si>
    <t>2021-06-07 05.09.54.504936000 下午</t>
  </si>
  <si>
    <t>2021-06-07 05.09.54.535703000 下午</t>
  </si>
  <si>
    <t>+00 00:00:00.030767</t>
  </si>
  <si>
    <t>2021-06-07 05.09.54.544245000 下午</t>
  </si>
  <si>
    <t>2021-06-07 05.09.54.635102000 下午</t>
  </si>
  <si>
    <t>+00 00:00:00.090857</t>
  </si>
  <si>
    <t>2021-06-07 05.09.54.643528000 下午</t>
  </si>
  <si>
    <t>2021-06-07 05.09.54.657095000 下午</t>
  </si>
  <si>
    <t>+00 00:00:00.013567</t>
  </si>
  <si>
    <t>2021-06-07 05.09.54.663989000 下午</t>
  </si>
  <si>
    <t>2021-06-07 05.09.54.741344000 下午</t>
  </si>
  <si>
    <t>+00 00:00:00.077355</t>
  </si>
  <si>
    <t>2021-06-07 05.09.54.761501000 下午</t>
  </si>
  <si>
    <t>2021-06-07 05.09.54.780081000 下午</t>
  </si>
  <si>
    <t>+00 00:00:00.018580</t>
  </si>
  <si>
    <t>2021-06-07 05.09.54.790305000 下午</t>
  </si>
  <si>
    <t>2021-06-07 05.09.54.798939000 下午</t>
  </si>
  <si>
    <t>+00 00:00:00.008634</t>
  </si>
  <si>
    <t>2021-06-07 05.09.54.807705000 下午</t>
  </si>
  <si>
    <t>2021-06-07 05.09.54.814031000 下午</t>
  </si>
  <si>
    <t>+00 00:00:00.006326</t>
  </si>
  <si>
    <t>2021-06-07 05.09.54.821803000 下午</t>
  </si>
  <si>
    <t>2021-06-07 05.09.54.845408000 下午</t>
  </si>
  <si>
    <t>+00 00:00:00.023605</t>
  </si>
  <si>
    <t>2021-06-07 05.09.54.853513000 下午</t>
  </si>
  <si>
    <t>2021-06-07 05.09.54.863048000 下午</t>
  </si>
  <si>
    <t>+00 00:00:00.009535</t>
  </si>
  <si>
    <t>2021-06-07 05.09.54.871129000 下午</t>
  </si>
  <si>
    <t>2021-06-07 05.09.54.876071000 下午</t>
  </si>
  <si>
    <t>+00 00:00:00.004942</t>
  </si>
  <si>
    <t>2021-06-07 04.17.44.073380000 下午</t>
  </si>
  <si>
    <t>2021-06-07 04.18.00.626693000 下午</t>
  </si>
  <si>
    <t>+00 00:00:16.553313</t>
  </si>
  <si>
    <t>2021-06-07 04.20.21.767906000 下午</t>
  </si>
  <si>
    <t>2021-06-07 04.42.34.535866000 下午</t>
  </si>
  <si>
    <t>+00 00:22:12.767960</t>
  </si>
  <si>
    <t>2021-06-07 04.42.34.749840000 下午</t>
  </si>
  <si>
    <t>2021-06-07 04.42.57.280901000 下午</t>
  </si>
  <si>
    <t>+00 00:00:22.531061</t>
  </si>
  <si>
    <t>2021-06-07 04.42.57.358886000 下午</t>
  </si>
  <si>
    <t>2021-06-07 04.42.58.887663000 下午</t>
  </si>
  <si>
    <t>+00 00:00:01.528777</t>
  </si>
  <si>
    <t>2021-06-07 04.42.58.980292000 下午</t>
  </si>
  <si>
    <t>2021-06-07 04.42.59.068279000 下午</t>
  </si>
  <si>
    <t>+00 00:00:00.087987</t>
  </si>
  <si>
    <t>2021-06-07 04.18.00.672781000 下午</t>
  </si>
  <si>
    <t>2021-06-07 04.20.21.657098000 下午</t>
  </si>
  <si>
    <t>+00 00:02:20.984317</t>
  </si>
  <si>
    <t>2021-06-07 04.43.38.777447000 下午</t>
  </si>
  <si>
    <t>2021-06-07 04.43.38.803026000 下午</t>
  </si>
  <si>
    <t>+00 00:00:00.025579</t>
  </si>
  <si>
    <t>2021-06-07 05.09.54.948729000 下午</t>
  </si>
  <si>
    <t>2021-06-07 05.09.55.348524000 下午</t>
  </si>
  <si>
    <t>+00 00:00:00.399795</t>
  </si>
  <si>
    <t>2021-06-07 05.09.55.434969000 下午</t>
  </si>
  <si>
    <t>2021-06-07 05.10.24.772065000 下午</t>
  </si>
  <si>
    <t>+00 00:00:29.337096</t>
  </si>
  <si>
    <t>2021-06-07 05.26.46.329212000 下午</t>
  </si>
  <si>
    <t>2021-06-07 05.26.46.541291000 下午</t>
  </si>
  <si>
    <t>+00 00:00:00.212079</t>
  </si>
  <si>
    <t>2021-06-07 05.26.46.551038000 下午</t>
  </si>
  <si>
    <t>2021-06-07 05.26.46.715344000 下午</t>
  </si>
  <si>
    <t>+00 00:00:00.164306</t>
  </si>
  <si>
    <t>2021-06-07 05.26.46.724136000 下午</t>
  </si>
  <si>
    <t>2021-06-07 05.26.46.744917000 下午</t>
  </si>
  <si>
    <t>+00 00:00:00.020781</t>
  </si>
  <si>
    <t>2021-06-07 05.26.46.761470000 下午</t>
  </si>
  <si>
    <t>2021-06-07 05.26.49.808563000 下午</t>
  </si>
  <si>
    <t>+00 00:00:03.047093</t>
  </si>
  <si>
    <t>2021-06-07 05.10.24.857825000 下午</t>
  </si>
  <si>
    <t>2021-06-07 05.26.46.023402000 下午</t>
  </si>
  <si>
    <t>+00 00:16:21.165577</t>
  </si>
  <si>
    <t>2021-06-07 04.56.52.919858000 下午</t>
  </si>
  <si>
    <t>2021-06-07 04.57.12.903923000 下午</t>
  </si>
  <si>
    <t>+00 00:00:19.984065</t>
  </si>
  <si>
    <t>2021-06-07 04.56.46.106524000 下午</t>
  </si>
  <si>
    <t>2021-06-07 04.56.46.160916000 下午</t>
  </si>
  <si>
    <t>+00 00:00:00.054392</t>
  </si>
  <si>
    <t>2021-06-07 04.56.46.229830000 下午</t>
  </si>
  <si>
    <t>2021-06-07 04.56.46.332008000 下午</t>
  </si>
  <si>
    <t>+00 00:00:00.102178</t>
  </si>
  <si>
    <t>2021-06-07 04.56.45.598780000 下午</t>
  </si>
  <si>
    <t>2021-06-07 04.56.46.093610000 下午</t>
  </si>
  <si>
    <t>+00 00:00:00.494830</t>
  </si>
  <si>
    <t>2021-06-07 04.56.44.892184000 下午</t>
  </si>
  <si>
    <t>2021-06-07 04.56.45.573907000 下午</t>
  </si>
  <si>
    <t>+00 00:00:00.681723</t>
  </si>
  <si>
    <t>2021-06-07 04.56.46.376452000 下午</t>
  </si>
  <si>
    <t>2021-06-07 04.56.52.878277000 下午</t>
  </si>
  <si>
    <t>+00 00:00:06.501825</t>
  </si>
  <si>
    <t>2021-06-07 04.57.26.847776000 下午</t>
  </si>
  <si>
    <t>2021-06-07 04.57.27.699924000 下午</t>
  </si>
  <si>
    <t>+00 00:00:00.852148</t>
  </si>
  <si>
    <t>2021-06-07 04.57.27.714909000 下午</t>
  </si>
  <si>
    <t>2021-06-07 04.57.28.204266000 下午</t>
  </si>
  <si>
    <t>+00 00:00:00.489357</t>
  </si>
  <si>
    <t>2021-06-07 04.57.28.235980000 下午</t>
  </si>
  <si>
    <t>2021-06-07 04.57.28.284958000 下午</t>
  </si>
  <si>
    <t>+00 00:00:00.048978</t>
  </si>
  <si>
    <t>2021-06-07 04.57.28.294867000 下午</t>
  </si>
  <si>
    <t>2021-06-07 04.57.28.335634000 下午</t>
  </si>
  <si>
    <t>+00 00:00:00.040767</t>
  </si>
  <si>
    <t>2021-06-07 04.57.28.385454000 下午</t>
  </si>
  <si>
    <t>2021-06-07 04.57.28.483990000 下午</t>
  </si>
  <si>
    <t>+00 00:00:00.098536</t>
  </si>
  <si>
    <t>2021-06-07 04.57.28.513613000 下午</t>
  </si>
  <si>
    <t>2021-06-07 04.57.28.655265000 下午</t>
  </si>
  <si>
    <t>+00 00:00:00.141652</t>
  </si>
  <si>
    <t>2021-06-07 04.56.41.652940000 下午</t>
  </si>
  <si>
    <t>2021-06-07 04.56.42.542177000 下午</t>
  </si>
  <si>
    <t>+00 00:00:00.889237</t>
  </si>
  <si>
    <t>2021-06-07 05.26.51.690975000 下午</t>
  </si>
  <si>
    <t>2021-06-07 05.26.51.759201000 下午</t>
  </si>
  <si>
    <t>+00 00:00:00.068226</t>
  </si>
  <si>
    <t>2021-06-07 05.26.51.864097000 下午</t>
  </si>
  <si>
    <t>2021-06-07 05.26.51.875175000 下午</t>
  </si>
  <si>
    <t>+00 00:00:00.011078</t>
  </si>
  <si>
    <t>2021-06-07 05.26.51.834491000 下午</t>
  </si>
  <si>
    <t>2021-06-07 05.26.51.854026000 下午</t>
  </si>
  <si>
    <t>+00 00:00:00.019535</t>
  </si>
  <si>
    <t>2021-06-07 05.26.51.778930000 下午</t>
  </si>
  <si>
    <t>2021-06-07 05.26.51.820211000 下午</t>
  </si>
  <si>
    <t>+00 00:00:00.041281</t>
  </si>
  <si>
    <t>2021-06-07 04.08.26.280711000 下午</t>
  </si>
  <si>
    <t>2021-06-07 04.08.29.055670000 下午</t>
  </si>
  <si>
    <t>+00 00:00:02.774959</t>
  </si>
  <si>
    <t>2021-06-07 04.08.29.106378000 下午</t>
  </si>
  <si>
    <t>2021-06-07 04.08.29.416248000 下午</t>
  </si>
  <si>
    <t>+00 00:00:00.309870</t>
  </si>
  <si>
    <t>2021-06-08 09.01.28.274476000 上午</t>
  </si>
  <si>
    <t>2021-06-08 09.02.30.614174000 上午</t>
  </si>
  <si>
    <t>+00 00:01:02.339698</t>
  </si>
  <si>
    <t>篩選資料日期&gt;=2020年01月份、
有串到新會科及科目代號、
傳票檔會計日期及傳票號碼不為0、
且非被訂正資料才寫入</t>
    <phoneticPr fontId="5" type="noConversion"/>
  </si>
  <si>
    <t>各科目有做篩選，包括有效戶號、有效會計日期等條件判斷</t>
    <phoneticPr fontId="5" type="noConversion"/>
  </si>
  <si>
    <t>交易種類為0001者：單筆資料匯入，共1筆
交易種類為0002者：以年為單位彙整匯入，共27筆
交易種類為擔保品代號者：無特別篩選，共22筆</t>
    <phoneticPr fontId="5" type="noConversion"/>
  </si>
  <si>
    <t>僅篩選ClCode1為9者</t>
    <phoneticPr fontId="5" type="noConversion"/>
  </si>
  <si>
    <t>僅篩選ClCode1為1,2,3,4,5,9者</t>
    <phoneticPr fontId="5" type="noConversion"/>
  </si>
  <si>
    <t>僅篩選ClCode1為5者</t>
    <phoneticPr fontId="5" type="noConversion"/>
  </si>
  <si>
    <t>僅篩選ClCode1為3或4者</t>
    <phoneticPr fontId="5" type="noConversion"/>
  </si>
  <si>
    <t>篩選額度主檔中有此戶號的資料；
不同額度者會分為多筆</t>
    <phoneticPr fontId="5" type="noConversion"/>
  </si>
  <si>
    <t>3筆資料的戶號在客戶主檔不存在,
其餘35筆資料,放款部User已確認不轉</t>
    <phoneticPr fontId="7" type="noConversion"/>
  </si>
  <si>
    <t>6筆為額度檔之首撥日APLFSD為0</t>
    <phoneticPr fontId="5" type="noConversion"/>
  </si>
  <si>
    <t>僅篩選科目為990、具有效催收開始日，且轉呆金額為0者</t>
    <phoneticPr fontId="5" type="noConversion"/>
  </si>
  <si>
    <t>排除重複筆數1筆</t>
    <phoneticPr fontId="5" type="noConversion"/>
  </si>
  <si>
    <t>[議題未處理 (1支)] 
 LoanOverdue</t>
    <phoneticPr fontId="5" type="noConversion"/>
  </si>
  <si>
    <t>異動說明 2021/6/7</t>
    <phoneticPr fontId="5" type="noConversion"/>
  </si>
  <si>
    <t>[未完成 (4支)]
 AchDeductMedia
 Ias39IntMethod
 InsuComm
 YearlyHouseLoanInt</t>
    <phoneticPr fontId="5" type="noConversion"/>
  </si>
  <si>
    <t>[未完成 (5支)]
 AcDetail
 BankDeductDtl
 CustCross
 MonthlyFacBal
 MonthlyLoanBal</t>
    <phoneticPr fontId="5" type="noConversion"/>
  </si>
  <si>
    <t>AcDetail_[201901-202104]_[201903-202106].ok</t>
    <phoneticPr fontId="5" type="noConversion"/>
  </si>
  <si>
    <t>AchDeductMedia._[201512-202012]_[201611-202111].ok</t>
    <phoneticPr fontId="5" type="noConversion"/>
  </si>
  <si>
    <t>AcReceivable_[01-10].ok</t>
    <phoneticPr fontId="5" type="noConversion"/>
  </si>
  <si>
    <t>CdBaseRate.ok</t>
    <phoneticPr fontId="5" type="noConversion"/>
  </si>
  <si>
    <t>BatxOthers_[01-02].ok</t>
    <phoneticPr fontId="5" type="noConversion"/>
  </si>
  <si>
    <t>CdGSeq.ok</t>
    <phoneticPr fontId="5" type="noConversion"/>
  </si>
  <si>
    <t>CldBuildingPublic.ok</t>
    <phoneticPr fontId="5" type="noConversion"/>
  </si>
  <si>
    <t>CLFac.ok</t>
    <phoneticPr fontId="5" type="noConversion"/>
  </si>
  <si>
    <t>ClLand_[01-02].ok</t>
    <phoneticPr fontId="5" type="noConversion"/>
  </si>
  <si>
    <t>ClMain_[01-04].ok</t>
    <phoneticPr fontId="5" type="noConversion"/>
  </si>
  <si>
    <t>CustCross_[01-06].ok</t>
    <phoneticPr fontId="5" type="noConversion"/>
  </si>
  <si>
    <t>BankAuthAct_[01-02].ok</t>
    <phoneticPr fontId="5" type="noConversion"/>
  </si>
  <si>
    <t>CdAppraiser.ok</t>
    <phoneticPr fontId="5" type="noConversion"/>
  </si>
  <si>
    <t>EMpDeductDtl_[01-02].ok</t>
    <phoneticPr fontId="5" type="noConversion"/>
  </si>
  <si>
    <t>Ias39IntMethod_[201201-202101]_[201212-202112].ok</t>
    <phoneticPr fontId="5" type="noConversion"/>
  </si>
  <si>
    <t>InnReCheck_[01-02].ok</t>
    <phoneticPr fontId="5" type="noConversion"/>
  </si>
  <si>
    <t>JcicZ041.ok</t>
    <phoneticPr fontId="5" type="noConversion"/>
  </si>
  <si>
    <t>JcicZ042.ok</t>
    <phoneticPr fontId="5" type="noConversion"/>
  </si>
  <si>
    <t>JcicZ043.ok</t>
    <phoneticPr fontId="5" type="noConversion"/>
  </si>
  <si>
    <t>JcicZ044.ok</t>
    <phoneticPr fontId="5" type="noConversion"/>
  </si>
  <si>
    <t>JcicZ045.ok</t>
    <phoneticPr fontId="5" type="noConversion"/>
  </si>
  <si>
    <t>JcicZ046.ok</t>
    <phoneticPr fontId="5" type="noConversion"/>
  </si>
  <si>
    <t>JcicZ052.ok</t>
    <phoneticPr fontId="5" type="noConversion"/>
  </si>
  <si>
    <t>JcicZ053.ok</t>
    <phoneticPr fontId="5" type="noConversion"/>
  </si>
  <si>
    <t>JcicZ054.ok</t>
    <phoneticPr fontId="5" type="noConversion"/>
  </si>
  <si>
    <t>JcicZ063.ok</t>
    <phoneticPr fontId="5" type="noConversion"/>
  </si>
  <si>
    <t>JcicZ441.ok</t>
    <phoneticPr fontId="5" type="noConversion"/>
  </si>
  <si>
    <t>JcicZ447.ok</t>
    <phoneticPr fontId="5" type="noConversion"/>
  </si>
  <si>
    <t>MlaundryRecord.ok</t>
    <phoneticPr fontId="5" type="noConversion"/>
  </si>
  <si>
    <t>NegAppr01_[01-02].ok</t>
    <phoneticPr fontId="5" type="noConversion"/>
  </si>
  <si>
    <t>異動說明 2021/6/9</t>
    <phoneticPr fontId="5" type="noConversion"/>
  </si>
  <si>
    <t>刪除標註為待刪者共6支，
總數減6(原158)
[議題未處理 (2支)]
 InsuComm
 LoanOverdue
[刪除 (6支)]
 CustRel
 RelsCompany
 RelsFamily
 ReltCompany
 ReltFamily
 ReltMain</t>
    <phoneticPr fontId="5" type="noConversion"/>
  </si>
  <si>
    <t>[未完成 (2支)]
 InsuComm
 YearlyHouseLoanInt</t>
    <phoneticPr fontId="5" type="noConversion"/>
  </si>
  <si>
    <t>刪除標註為待刪者共2支，
總數減2(原65)
[刪除 (2支)]
 ReltMain
 ReltCompany</t>
    <phoneticPr fontId="5" type="noConversion"/>
  </si>
  <si>
    <t>異動說明 2021/6/10</t>
    <phoneticPr fontId="5" type="noConversion"/>
  </si>
  <si>
    <t>LoanRateChange_[198303-202503]_[198402-202602].ok</t>
    <phoneticPr fontId="5" type="noConversion"/>
  </si>
  <si>
    <t>[未完成 (3支)]
 LoanBorTx
 MonthlyFacBal
 MonthlyLoanBal</t>
    <phoneticPr fontId="5" type="noConversion"/>
  </si>
  <si>
    <t>2021/06/08:通知清河，請清河檢查
2021/06/08更新:清河回覆已重轉
2021/06/10智偉已重轉</t>
    <phoneticPr fontId="5" type="noConversion"/>
  </si>
  <si>
    <t>計數 - 狀態</t>
  </si>
  <si>
    <t>議題狀態</t>
  </si>
  <si>
    <t xml:space="preserve">問題分類 </t>
  </si>
  <si>
    <t>已刪除</t>
  </si>
  <si>
    <t>已重轉</t>
  </si>
  <si>
    <t>已說明</t>
  </si>
  <si>
    <t>未完成</t>
  </si>
  <si>
    <t>總計</t>
  </si>
  <si>
    <t>無資料</t>
  </si>
  <si>
    <t>程式錯誤</t>
  </si>
  <si>
    <t>資料比對</t>
  </si>
  <si>
    <t>資料清理</t>
  </si>
  <si>
    <t>轉換規則修正</t>
  </si>
  <si>
    <t>亂碼</t>
  </si>
  <si>
    <t>利關人系統</t>
  </si>
  <si>
    <t>核心系統</t>
  </si>
  <si>
    <t>資料來源</t>
  </si>
  <si>
    <t>資料處理</t>
  </si>
  <si>
    <r>
      <t>0:</t>
    </r>
    <r>
      <rPr>
        <sz val="11"/>
        <color indexed="8"/>
        <rFont val="微軟正黑體"/>
        <family val="2"/>
        <charset val="136"/>
      </rPr>
      <t>處理正常</t>
    </r>
  </si>
  <si>
    <r>
      <t>1:</t>
    </r>
    <r>
      <rPr>
        <sz val="11"/>
        <color indexed="8"/>
        <rFont val="微軟正黑體"/>
        <family val="2"/>
        <charset val="136"/>
      </rPr>
      <t>來源檔問題，已確認，差異數屬正常</t>
    </r>
  </si>
  <si>
    <r>
      <t>2:</t>
    </r>
    <r>
      <rPr>
        <sz val="11"/>
        <color indexed="8"/>
        <rFont val="微軟正黑體"/>
        <family val="2"/>
        <charset val="136"/>
      </rPr>
      <t>部份轉換，差異數屬正常</t>
    </r>
  </si>
  <si>
    <r>
      <t>3:1</t>
    </r>
    <r>
      <rPr>
        <sz val="11"/>
        <color indexed="8"/>
        <rFont val="微軟正黑體"/>
        <family val="2"/>
        <charset val="136"/>
      </rPr>
      <t>筆轉成多筆，差異數屬正常</t>
    </r>
  </si>
  <si>
    <r>
      <t>4:</t>
    </r>
    <r>
      <rPr>
        <sz val="11"/>
        <color indexed="8"/>
        <rFont val="微軟正黑體"/>
        <family val="2"/>
        <charset val="136"/>
      </rPr>
      <t>放款部已確認，差異數屬正常</t>
    </r>
  </si>
  <si>
    <r>
      <t>5:</t>
    </r>
    <r>
      <rPr>
        <sz val="11"/>
        <color indexed="8"/>
        <rFont val="微軟正黑體"/>
        <family val="2"/>
        <charset val="136"/>
      </rPr>
      <t>擔保品架構調整</t>
    </r>
  </si>
  <si>
    <r>
      <t>6:</t>
    </r>
    <r>
      <rPr>
        <sz val="11"/>
        <color indexed="8"/>
        <rFont val="微軟正黑體"/>
        <family val="2"/>
        <charset val="136"/>
      </rPr>
      <t>與擔保品轉換有關</t>
    </r>
  </si>
  <si>
    <r>
      <t>7:</t>
    </r>
    <r>
      <rPr>
        <sz val="11"/>
        <color indexed="8"/>
        <rFont val="微軟正黑體"/>
        <family val="2"/>
        <charset val="136"/>
      </rPr>
      <t>配合業務程式，待修改</t>
    </r>
  </si>
  <si>
    <r>
      <t>8:</t>
    </r>
    <r>
      <rPr>
        <sz val="11"/>
        <color indexed="8"/>
        <rFont val="微軟正黑體"/>
        <family val="2"/>
        <charset val="136"/>
      </rPr>
      <t>遮罩問題</t>
    </r>
  </si>
  <si>
    <r>
      <t>9:</t>
    </r>
    <r>
      <rPr>
        <sz val="11"/>
        <color indexed="8"/>
        <rFont val="微軟正黑體"/>
        <family val="2"/>
        <charset val="136"/>
      </rPr>
      <t>暫存檔</t>
    </r>
  </si>
  <si>
    <r>
      <rPr>
        <b/>
        <sz val="11"/>
        <color indexed="8"/>
        <rFont val="微軟正黑體"/>
        <family val="2"/>
        <charset val="136"/>
      </rPr>
      <t>資料處理方式</t>
    </r>
    <phoneticPr fontId="5" type="noConversion"/>
  </si>
  <si>
    <t>加總 - 來源數</t>
  </si>
  <si>
    <t>LoanBorTx_[199501-202104]_[199503_202106].ok</t>
    <phoneticPr fontId="5" type="noConversion"/>
  </si>
  <si>
    <t>MonthlyFacBal_A.ok
MonthlyFacBal_B_[201001-202105]_[201001-202105].ok</t>
    <phoneticPr fontId="5" type="noConversion"/>
  </si>
  <si>
    <t>MonthlLoanBal_[201001-202105]_[201001-202105].ok</t>
    <phoneticPr fontId="5" type="noConversion"/>
  </si>
  <si>
    <t>異動說明 2021/6/17</t>
    <phoneticPr fontId="5" type="noConversion"/>
  </si>
  <si>
    <t>YearlyHouseLoanInt_[200712-201912]_[200811-202012].ok</t>
    <phoneticPr fontId="5" type="noConversion"/>
  </si>
  <si>
    <t>[未完成 (1支)]
 InsuComm</t>
    <phoneticPr fontId="5" type="noConversion"/>
  </si>
  <si>
    <t>BankDeductDtl_[199801-202104]_[199803-202106].ok</t>
    <phoneticPr fontId="5" type="noConversion"/>
  </si>
  <si>
    <t>2021-06-18 09.20.33.554879000 上午</t>
    <phoneticPr fontId="5" type="noConversion"/>
  </si>
  <si>
    <t>2021-06-18 09.20.45.509104000 上午</t>
    <phoneticPr fontId="5" type="noConversion"/>
  </si>
  <si>
    <t>+00 00:00:11.954225</t>
    <phoneticPr fontId="5" type="noConversion"/>
  </si>
  <si>
    <t>排除同年月份&amp;同經紀人代號&amp;同保單號碼&amp;同險種&amp;同戶號&amp;同額度重複資料</t>
    <phoneticPr fontId="7" type="noConversion"/>
  </si>
  <si>
    <t>抓取邏輯(梓峻提供)
1. LMSPYS=2
(若LMSPBK=3 授權類別以01寫入,否則授權類別以00寫入) 
2. LMSPBK = 3 AND LMSPYS = 2
(授權類別以02寫入)</t>
    <phoneticPr fontId="5" type="noConversion"/>
  </si>
  <si>
    <t>差異622831筆為2006年12月(含)以前的資料筆數</t>
    <phoneticPr fontId="5" type="noConversion"/>
  </si>
  <si>
    <t>進表條件有二
1.已生效的利率有多筆加碼利率時，只取加碼利率生效日早於適用利率生效日且最近的一筆
2.尚未生效的加碼利率有串到放款主檔的資料才寫入</t>
    <phoneticPr fontId="5" type="noConversion"/>
  </si>
  <si>
    <t>20筆資料無戶號,其中1筆補戶號寫入,
其餘19筆資料,放款部User已確認不轉</t>
    <phoneticPr fontId="7" type="noConversion"/>
  </si>
  <si>
    <t>擔保品轉換暫存檔</t>
    <phoneticPr fontId="5" type="noConversion"/>
  </si>
  <si>
    <t>前次資料轉換差異筆數</t>
    <phoneticPr fontId="5" type="noConversion"/>
  </si>
  <si>
    <t>與前次轉換差異說明</t>
    <phoneticPr fontId="5" type="noConversion"/>
  </si>
  <si>
    <t>1月~5月的新資料</t>
    <phoneticPr fontId="5" type="noConversion"/>
  </si>
  <si>
    <t>與前次轉換差異筆數比較
(S-V)</t>
    <phoneticPr fontId="5" type="noConversion"/>
  </si>
  <si>
    <t>?</t>
    <phoneticPr fontId="5" type="noConversion"/>
  </si>
  <si>
    <t>本次轉換有新增來源檔，與前次有差異屬正常</t>
    <phoneticPr fontId="5" type="noConversion"/>
  </si>
  <si>
    <t>與前次轉換程式邏輯不同</t>
    <phoneticPr fontId="5" type="noConversion"/>
  </si>
  <si>
    <t>林清河/無</t>
    <phoneticPr fontId="5" type="noConversion"/>
  </si>
  <si>
    <t>2021/5/31資料轉換有六項與前次邏輯不同，InsuComm、InsuOrignal、InsuRenew、LoanRateChange、MonthlyFacBal、MonthlyLoanBal待確認內容。</t>
    <phoneticPr fontId="5" type="noConversion"/>
  </si>
  <si>
    <t>InsuComm</t>
    <phoneticPr fontId="5" type="noConversion"/>
  </si>
  <si>
    <t>InsuOrignal</t>
    <phoneticPr fontId="5" type="noConversion"/>
  </si>
  <si>
    <t>InsuRenew</t>
    <phoneticPr fontId="5" type="noConversion"/>
  </si>
  <si>
    <t>LoanRateChange</t>
    <phoneticPr fontId="5" type="noConversion"/>
  </si>
  <si>
    <t>MonthlyFacBal</t>
    <phoneticPr fontId="5" type="noConversion"/>
  </si>
  <si>
    <t>MonthlyLoanBal</t>
    <phoneticPr fontId="5" type="noConversion"/>
  </si>
  <si>
    <t>MonthlyLoanBal待確認內容。</t>
    <phoneticPr fontId="5" type="noConversion"/>
  </si>
  <si>
    <t>MonthlyFacBal待確認內容。</t>
    <phoneticPr fontId="5" type="noConversion"/>
  </si>
  <si>
    <t>LoanRateChange待確認內容。</t>
    <phoneticPr fontId="5" type="noConversion"/>
  </si>
  <si>
    <t>InsuRenew待確認內容。</t>
    <phoneticPr fontId="5" type="noConversion"/>
  </si>
  <si>
    <t>InsuOrignal待確認內容。</t>
    <phoneticPr fontId="5" type="noConversion"/>
  </si>
  <si>
    <t>InsuComm待確認內容。</t>
    <phoneticPr fontId="5" type="noConversion"/>
  </si>
  <si>
    <t>InsuComm_200504_201004.ok
InsuComm_201005_201504.ok
InsuComm_201505_202004.ok
InsuComm_202005_999999.ok</t>
    <phoneticPr fontId="5" type="noConversion"/>
  </si>
  <si>
    <t>異動說明 2021/6/28</t>
    <phoneticPr fontId="5" type="noConversion"/>
  </si>
  <si>
    <r>
      <rPr>
        <b/>
        <sz val="11"/>
        <color rgb="FFFF0000"/>
        <rFont val="微軟正黑體"/>
        <family val="2"/>
        <charset val="136"/>
      </rPr>
      <t>**2020/12/31轉換未完成議題，
待新壽放款部怡婷調件回覆以確認</t>
    </r>
    <r>
      <rPr>
        <b/>
        <sz val="11"/>
        <color indexed="8"/>
        <rFont val="微軟正黑體"/>
        <family val="2"/>
        <charset val="136"/>
      </rPr>
      <t xml:space="preserve">
[舊議題未處理 (1支)]
 LoanOverdue</t>
    </r>
    <phoneticPr fontId="5" type="noConversion"/>
  </si>
  <si>
    <t>以正式報表樣張核對</t>
    <phoneticPr fontId="5" type="noConversion"/>
  </si>
  <si>
    <t>2021/06/28智偉確認與12月程式差異:
12月程式將LA$IRTP與LA$ASCP合併後直接寫入
新版程式增加判斷LA$IRTP的生效日期不為0才寫入
程式改版後最後驗證為2021/2/4
5月轉換與12月轉換的差異有下列幾點
1.在12月轉換尚未生效的利率,5月轉換時已生效,來源檔筆數沒變,寫入筆數增加
2.在1~5月之間新撥貸的案件產生的已生效利率,來源檔筆數增加,寫入筆數增加
3.在1~5月之間新撥貸的案件產生的未生效利率,來源檔筆數增加,寫入筆數沒變</t>
    <phoneticPr fontId="5" type="noConversion"/>
  </si>
  <si>
    <t>2021/06/28智偉確認與12月程式差異:
12月程式的資金來源用LA$W30P寫入
新版程式的帳冊別(原:資金來源)改串LA$ACTP
程式改版後最後驗證為2021/4/26
5月轉換與12月轉換的差異為
多串LA$ACTP,來源檔筆數增加,寫入筆數沒變</t>
    <phoneticPr fontId="5" type="noConversion"/>
  </si>
  <si>
    <t>原本兩個來源檔(LNWLCTP、LNWLCAP)是串聯寫入,改為各自寫入</t>
    <phoneticPr fontId="5" type="noConversion"/>
  </si>
  <si>
    <t>同撥款日期、戶號、額度、撥款序號時，只取第一筆(依撥款金額由小到大)</t>
    <phoneticPr fontId="5" type="noConversion"/>
  </si>
  <si>
    <t>驗證結果</t>
    <phoneticPr fontId="5" type="noConversion"/>
  </si>
  <si>
    <t>差異說明</t>
    <phoneticPr fontId="5" type="noConversion"/>
  </si>
  <si>
    <t>有差異,差異原因為關係人資料不同</t>
    <phoneticPr fontId="5" type="noConversion"/>
  </si>
  <si>
    <t>符合預期</t>
    <phoneticPr fontId="5" type="noConversion"/>
  </si>
  <si>
    <t>不符合預期</t>
    <phoneticPr fontId="5" type="noConversion"/>
  </si>
  <si>
    <t>無差異</t>
    <phoneticPr fontId="5" type="noConversion"/>
  </si>
  <si>
    <t>有差異,差異原因為程式尚未改抓區隔帳冊</t>
    <phoneticPr fontId="5" type="noConversion"/>
  </si>
  <si>
    <t>有差異,差異原因為擔保品地區別</t>
    <phoneticPr fontId="5" type="noConversion"/>
  </si>
  <si>
    <t>驗證日期</t>
    <phoneticPr fontId="5" type="noConversion"/>
  </si>
  <si>
    <t>驗證報表發現資料有差異</t>
    <phoneticPr fontId="5" type="noConversion"/>
  </si>
  <si>
    <t>額度檔缺以下戶號的資料
1701303, 1701304, 1701305, 1701306, 1701313</t>
    <phoneticPr fontId="5" type="noConversion"/>
  </si>
  <si>
    <t>FacMain</t>
    <phoneticPr fontId="5" type="noConversion"/>
  </si>
  <si>
    <t>異動說明 2021/7/14</t>
    <phoneticPr fontId="5" type="noConversion"/>
  </si>
  <si>
    <t>[未完成 (3項)]
 L9701 交易明細表
 L9701 本息明細表
 L9701 費用明細表</t>
    <phoneticPr fontId="5" type="noConversion"/>
  </si>
  <si>
    <t>4/20電話中請舜雯幫忙確認差異(Sharepoint&gt;19.其他&gt;資料轉換-呆帳&gt;LM027_Query_20210331.xlsx)
2021/04/29 電話與舜雯確認，舜雯預計2021/05/07可完成
2021/05/07 更新:舜雯已轉怡婷處理，目前有幾戶為921專案，預計要上簽呈結案，還有幾戶有差異尚在確認原因
2021/05/10 更新:怡婷已於2021/05/07回覆Email告知預計5/24前完成,我需多抓一周根據收到的結果修改程式
2021/05/28 更新:清河Email回覆:之前請放款部怡婷，協助確認呆帳餘額的問題，因有幾個客戶需要調件，但目前因疫情居家辦公關係沒辦法這麼快調得到，因此放款部要等一段時間才可以確認，目前預計6/30前完成，謝謝。
2021/7/15與怡婷連絡，疫情居家辦公尚無法調閱檔案，預計八月底前完成</t>
    <phoneticPr fontId="5" type="noConversion"/>
  </si>
  <si>
    <t>2021/06/28智偉確認與12月差異:多串LA$MSTP取得催收戶資料，待驗證轉換結果
2021/7/16確認
5月轉換與12月轉換的差異有下列幾點
1.在12月轉換時尚未篩選日期大於等於2010年1月的資料,來源檔筆數沒變,寫入筆數減少
2.在1~5月之間新增的資料,來源檔筆數增加,寫入筆數增加</t>
    <phoneticPr fontId="5" type="noConversion"/>
  </si>
  <si>
    <t>異動說明 2021/7/15</t>
    <phoneticPr fontId="5" type="noConversion"/>
  </si>
  <si>
    <t>2021/06/28智偉:待驗證轉換結果
2021/07/20確認
5月轉換與12月轉換的差異有下列幾點
1.在12月轉換時擔保品轉換用暫存MAPPING檔只記錄主要擔保品的"第一筆擔保品序號"與新擔保品號碼的對應,5月轉換時,擔保品轉換用暫存MAPPING檔紀錄全部擔保品的每一筆"擔保品序號",來源檔筆數增加,寫入筆數增加
2.在12月轉換時判斷同擔保品的條件未加入"險種",5月轉換有加入,來源檔筆數沒變,寫入筆數增加
3.在1~5月新增的火險資料,來源檔筆數增加,寫入筆數增加</t>
    <phoneticPr fontId="5" type="noConversion"/>
  </si>
  <si>
    <t>2021/06/28智偉:待驗證轉換結果
2021/07/20確認
5月轉換與12月轉換的差異有下列幾點
1.在12月轉換時擔保品轉換用暫存MAPPING檔只記錄主要擔保品的"第一筆擔保品序號"與新擔保品號碼的對應,5月轉換時,擔保品轉換用暫存MAPPING檔紀錄全部擔保品的每一筆"擔保品序號",來源檔筆數增加,寫入筆數增加
2.在12月轉換時判斷同擔保品的條件未加入"擔保品序號",5月轉換有加入,來源檔筆數沒變,寫入筆數增加
3.在1~5月新增的火險資料,來源檔筆數增加,寫入筆數增加</t>
    <phoneticPr fontId="5" type="noConversion"/>
  </si>
  <si>
    <t>2021/06/28智偉:待驗證轉換結果
2021/07/20確認
5月轉換與12月轉換的差異有下列幾點
1.在12月轉換時擔保品轉換用暫存MAPPING檔只記錄主要擔保品的"第一筆擔保品序號"與新擔保品號碼的對應,5月轉換時,擔保品轉換用暫存MAPPING檔紀錄全部擔保品的每一筆"擔保品序號",來源檔筆數增加,寫入筆數增加</t>
    <phoneticPr fontId="5" type="noConversion"/>
  </si>
  <si>
    <t>篩選資料日期&gt;=2020年01月份、
有串到新會科及業務科目代號才寫入
排除筆數共383637筆:
1.資料日期 &lt; 20100101 : 202608筆
2.資料日期 &gt;= 20100101 但串不到新會科 : 85474筆
3.資料日期 &gt;= 20100101 且串到新會科 但串不到業務科目 : 95555筆
統計條件:資料日期、業務科目代號、業務科目中文
符合條件的明細共182627筆，統計後為92118筆
排除的資料放在SharePoint &gt; 19.其它 &gt; 資料轉換 &gt; AcAcctCheck from LA$LDGP</t>
    <phoneticPr fontId="5" type="noConversion"/>
  </si>
  <si>
    <t>異動說明 2021/7/16</t>
    <phoneticPr fontId="5" type="noConversion"/>
  </si>
  <si>
    <t>本期不執行</t>
    <phoneticPr fontId="5" type="noConversion"/>
  </si>
  <si>
    <t>因URS調動過大</t>
    <phoneticPr fontId="5" type="noConversion"/>
  </si>
  <si>
    <t>轉換規則確認</t>
    <phoneticPr fontId="5" type="noConversion"/>
  </si>
  <si>
    <t>黃智偉</t>
    <phoneticPr fontId="5" type="noConversion"/>
  </si>
  <si>
    <t>李珮琪/無</t>
    <phoneticPr fontId="5" type="noConversion"/>
  </si>
  <si>
    <t>AS400紀錄的櫃員編號對應員編方式</t>
    <phoneticPr fontId="5" type="noConversion"/>
  </si>
  <si>
    <t>LN$CFRP…</t>
    <phoneticPr fontId="5" type="noConversion"/>
  </si>
  <si>
    <t>AS400有些表有紀錄櫃員
例如LN$CFRP.CFPMEM
紀錄的代號是數字4碼
想請問有沒有與CdEmp.EmployeeNo員工編號對應的方式?</t>
    <phoneticPr fontId="5" type="noConversion"/>
  </si>
  <si>
    <t>異動說明 2021/7/22</t>
    <phoneticPr fontId="5" type="noConversion"/>
  </si>
  <si>
    <t>2021/7/12智偉確認轉換的來源檔LA$APLP亦無資料,請清河協助查詢
2021/7/22清河回復該批資料為AS400備份之後才上傳到AS400的資料
正式上線時會切時間點不會出現此問題</t>
    <phoneticPr fontId="5" type="noConversion"/>
  </si>
  <si>
    <t>放款主檔的借新還舊記號更新</t>
    <phoneticPr fontId="5" type="noConversion"/>
  </si>
  <si>
    <t>LoanBorMain</t>
    <phoneticPr fontId="5" type="noConversion"/>
  </si>
  <si>
    <t>LoanBorMain的借新還舊記號RenewFlag,在AS400有做6-60才會更新此記號,資料轉換時應更新</t>
    <phoneticPr fontId="5" type="noConversion"/>
  </si>
  <si>
    <t>林清河/無</t>
    <phoneticPr fontId="5" type="noConversion"/>
  </si>
  <si>
    <t>CustNotice報表代號未轉成新的</t>
    <phoneticPr fontId="5" type="noConversion"/>
  </si>
  <si>
    <t>CustNotice</t>
    <phoneticPr fontId="5" type="noConversion"/>
  </si>
  <si>
    <t>CustNotice轉換時未將報表代號轉成新的報表代號</t>
    <phoneticPr fontId="5" type="noConversion"/>
  </si>
  <si>
    <t>異動說明 2021/7/25</t>
    <phoneticPr fontId="5" type="noConversion"/>
  </si>
  <si>
    <t>撈AS400的DCF23PF &amp;&amp; DCF23WF取得原報表代號的中文對照
比對後得出新的報表代號
寫成對照檔,轉換的時候串取使用
2021/7/26 智偉修改轉換程式,並重轉OK</t>
    <phoneticPr fontId="5" type="noConversion"/>
  </si>
  <si>
    <t>資料與資料庫一致</t>
    <phoneticPr fontId="5" type="noConversion"/>
  </si>
  <si>
    <t>從LA$TRXP撈同一筆交易序號,有做3041結案及3087展期,且結案區分為1的資料,確認結清餘額與展期金額相符後,將展期那筆撥款在LoanBorMain.RenewFlag更新為Y
並將其結清與展期的關係寫入AcLoanRenew
2021/7/26智偉增加1個轉換暫存表及3支轉換程式,並重轉OK</t>
    <phoneticPr fontId="5" type="noConversion"/>
  </si>
  <si>
    <t>CdBaseRate</t>
    <phoneticPr fontId="5" type="noConversion"/>
  </si>
  <si>
    <t>指標利率須轉入台北金融業拆款定盤利率</t>
    <phoneticPr fontId="5" type="noConversion"/>
  </si>
  <si>
    <t>FacProd</t>
    <phoneticPr fontId="5" type="noConversion"/>
  </si>
  <si>
    <t>增加判斷WHEN TB$TBLP.IN$COD=TB THEN 指標利率代碼寫03
2021/7/26智偉修改轉換程式,並重轉OK</t>
    <phoneticPr fontId="5" type="noConversion"/>
  </si>
  <si>
    <t>篩選TB$IRTP.IN$COD=TB 寫入CdBaseRate
2021/7/26智偉修改轉換程式,並重轉OK</t>
    <phoneticPr fontId="5" type="noConversion"/>
  </si>
  <si>
    <t>異動說明  2021/7/27</t>
    <phoneticPr fontId="5" type="noConversion"/>
  </si>
  <si>
    <t>黃智偉</t>
    <phoneticPr fontId="5" type="noConversion"/>
  </si>
  <si>
    <t>CdLoanNotYet</t>
    <phoneticPr fontId="5" type="noConversion"/>
  </si>
  <si>
    <t>未齊件代碼檔要轉換</t>
    <phoneticPr fontId="5" type="noConversion"/>
  </si>
  <si>
    <t>未齊件代碼檔資料來源TB$DOTP,新欄位"齊件日期計算日"預設0
2021/7/27智偉新增轉換程式並重轉OK</t>
    <phoneticPr fontId="5" type="noConversion"/>
  </si>
  <si>
    <t>Usp_Tf_CdLoanNotYet_Ins</t>
    <phoneticPr fontId="5" type="noConversion"/>
  </si>
  <si>
    <t>未齊件代碼檔</t>
    <phoneticPr fontId="5" type="noConversion"/>
  </si>
  <si>
    <t>L6070</t>
    <phoneticPr fontId="5" type="noConversion"/>
  </si>
  <si>
    <t>TB$DOTP</t>
    <phoneticPr fontId="5" type="noConversion"/>
  </si>
  <si>
    <t>[新增轉換未完成 (1支)]
 CdLoanNotYet</t>
    <phoneticPr fontId="5" type="noConversion"/>
  </si>
  <si>
    <t>有差異,有些戶號轉換資料中沒出現,已請清河協助查詢
2021/7/28更新為"符合預期",原因:清河回覆該批沒出現的資料為AS400備份完成後才上傳到AS400的資料,正式上線會切割時間點</t>
    <phoneticPr fontId="5" type="noConversion"/>
  </si>
  <si>
    <t>2021-07-27 17.25.27</t>
    <phoneticPr fontId="5" type="noConversion"/>
  </si>
  <si>
    <t>+00 00:00:00.0</t>
    <phoneticPr fontId="5" type="noConversion"/>
  </si>
  <si>
    <t>此為本次轉換新增之表</t>
    <phoneticPr fontId="5" type="noConversion"/>
  </si>
  <si>
    <t>CdLoanNotYet.ok</t>
    <phoneticPr fontId="5" type="noConversion"/>
  </si>
  <si>
    <t>異動說明 2021/7/28</t>
    <phoneticPr fontId="5" type="noConversion"/>
  </si>
  <si>
    <t>2021/7/22珮琪回覆(節錄片段):
1.有把幾個帳號標紅字，確定不會存在在職檔的
2.0009周尚慧有兩個帳號，早期在放款部的9889櫃員編號會有資料
3.功能選單有拆角色，DB SK#TBL，SK#TBLOUT的資料都需要做對應
2021/7/26Email請Susan與新壽協調安排人員協助填入、檢查對照檔
2021/7/28 清河已回覆對照檔，待智偉製作成Table
2021/7/30 智偉新增Table "AS400EmpNoMapping"</t>
    <phoneticPr fontId="5" type="noConversion"/>
  </si>
  <si>
    <t>轉換規則確認</t>
  </si>
  <si>
    <t>2020年</t>
  </si>
  <si>
    <t>第三季</t>
  </si>
  <si>
    <t>9月</t>
  </si>
  <si>
    <t>第四季</t>
  </si>
  <si>
    <t>12月</t>
  </si>
  <si>
    <t>2021年</t>
  </si>
  <si>
    <t>第二季</t>
  </si>
  <si>
    <t>5月</t>
  </si>
  <si>
    <t>異動說明 2021/8/2</t>
    <phoneticPr fontId="5" type="noConversion"/>
  </si>
  <si>
    <t>L1108使用報表代號,轉換至CdReport</t>
    <phoneticPr fontId="5" type="noConversion"/>
  </si>
  <si>
    <t>CdReport</t>
    <phoneticPr fontId="5" type="noConversion"/>
  </si>
  <si>
    <t>轉換後必須另外新增代碼的SQL整理</t>
    <phoneticPr fontId="5" type="noConversion"/>
  </si>
  <si>
    <t>獨立產權車位資料清理</t>
    <phoneticPr fontId="5" type="noConversion"/>
  </si>
  <si>
    <t>ClBuilding</t>
    <phoneticPr fontId="5" type="noConversion"/>
  </si>
  <si>
    <t>原本AS400的LA$HGTP.HGTCIP為1者,該筆擔保品為獨立產權車位,實際查詢資料發現有誤植之情形,撈取全部資料請政皓經理安排人員查驗</t>
    <phoneticPr fontId="5" type="noConversion"/>
  </si>
  <si>
    <t>股票代號資料對照</t>
    <phoneticPr fontId="5" type="noConversion"/>
  </si>
  <si>
    <t>ClStock</t>
    <phoneticPr fontId="5" type="noConversion"/>
  </si>
  <si>
    <t>撈出股票擔保品的資料，請政皓經理安排人員提供股票代號新舊對照</t>
    <phoneticPr fontId="5" type="noConversion"/>
  </si>
  <si>
    <t>主要報表驗證</t>
    <phoneticPr fontId="5" type="noConversion"/>
  </si>
  <si>
    <t>次要報表驗證</t>
    <phoneticPr fontId="5" type="noConversion"/>
  </si>
  <si>
    <t>異動說明 2021/8/3</t>
    <phoneticPr fontId="5" type="noConversion"/>
  </si>
  <si>
    <t>擔保品類別(3碼)須轉入</t>
    <phoneticPr fontId="5" type="noConversion"/>
  </si>
  <si>
    <t>ClMain</t>
    <phoneticPr fontId="5" type="noConversion"/>
  </si>
  <si>
    <t>新系統要有擔保品類別3碼
須找出轉換規則</t>
    <phoneticPr fontId="5" type="noConversion"/>
  </si>
  <si>
    <t>異動說明 2021/8/4</t>
    <phoneticPr fontId="5" type="noConversion"/>
  </si>
  <si>
    <t xml:space="preserve"> L9701 (分為3項目)
 LD003, LD008
 LM033, LM037, LM040</t>
    <phoneticPr fontId="5" type="noConversion"/>
  </si>
  <si>
    <t>2021/08/05增加文件"資料轉換事前工作.xlsx"</t>
    <phoneticPr fontId="5" type="noConversion"/>
  </si>
  <si>
    <t>CdReport預計為設定好匯入，以舊資料轉換缺太多資訊，匯入檔案應參考補齊ReportCodeMapping暫存檔將舊資料匯對應到的報表代號補齊
2021/08/04 產生Table&amp;Data_CdReport.sql 待上版
2021/08/05 上版至各環境</t>
    <phoneticPr fontId="5" type="noConversion"/>
  </si>
  <si>
    <t>異動說明 2021/8/5</t>
    <phoneticPr fontId="5" type="noConversion"/>
  </si>
  <si>
    <t>-</t>
    <phoneticPr fontId="5" type="noConversion"/>
  </si>
  <si>
    <t>已完成</t>
  </si>
  <si>
    <t>新增 BankRelationSuspected (是否為疑似準利害關係人檔) 檔,
接收相關資料,請協助透過 Informatica 處理</t>
    <phoneticPr fontId="5" type="noConversion"/>
  </si>
  <si>
    <t xml:space="preserve">BankRelationSuspected </t>
    <phoneticPr fontId="5" type="noConversion"/>
  </si>
  <si>
    <t>Eric新增"是否為疑似準利害關係人檔"</t>
    <phoneticPr fontId="5" type="noConversion"/>
  </si>
  <si>
    <t>吳承憲/無</t>
    <phoneticPr fontId="5" type="noConversion"/>
  </si>
  <si>
    <t>新增轉換資料</t>
    <phoneticPr fontId="5" type="noConversion"/>
  </si>
  <si>
    <t>ClStock</t>
    <phoneticPr fontId="5" type="noConversion"/>
  </si>
  <si>
    <t>原本為手工Excel表計算管理
新系統希望能加入維持率計算</t>
    <phoneticPr fontId="5" type="noConversion"/>
  </si>
  <si>
    <t>新增轉換資料</t>
  </si>
  <si>
    <t xml:space="preserve">2021/8/5 請清河與投資系統確認介接方式
2021/8/9 清河確認以Informatica每日更新至新放款帳務系統資料庫
尚待投資系統提供Layout
</t>
    <phoneticPr fontId="5" type="noConversion"/>
  </si>
  <si>
    <t>Usp_Tf_ClParking_Ins</t>
    <phoneticPr fontId="5" type="noConversion"/>
  </si>
  <si>
    <t>ClParking</t>
    <phoneticPr fontId="5" type="noConversion"/>
  </si>
  <si>
    <t>Usp_RenewMapping_Ins</t>
    <phoneticPr fontId="5" type="noConversion"/>
  </si>
  <si>
    <t>RenewMapping</t>
    <phoneticPr fontId="5" type="noConversion"/>
  </si>
  <si>
    <t>本次未轉換</t>
  </si>
  <si>
    <t>2021.07.31</t>
    <phoneticPr fontId="5" type="noConversion"/>
  </si>
  <si>
    <t>[轉換中 (1支)]
 LoanBorTx</t>
    <phoneticPr fontId="5" type="noConversion"/>
  </si>
  <si>
    <r>
      <rPr>
        <b/>
        <sz val="11"/>
        <color rgb="FFFF0000"/>
        <rFont val="微軟正黑體"/>
        <family val="2"/>
        <charset val="136"/>
      </rPr>
      <t>**2020/12/31轉換未完成議題，
待新壽放款部怡婷調件回覆以確認</t>
    </r>
    <r>
      <rPr>
        <b/>
        <sz val="11"/>
        <color indexed="8"/>
        <rFont val="微軟正黑體"/>
        <family val="2"/>
        <charset val="136"/>
      </rPr>
      <t xml:space="preserve">
</t>
    </r>
    <r>
      <rPr>
        <b/>
        <sz val="11"/>
        <color theme="1"/>
        <rFont val="微軟正黑體"/>
        <family val="2"/>
        <charset val="136"/>
      </rPr>
      <t>[舊議題未處理 (1支)]
 LoanOverdue</t>
    </r>
    <r>
      <rPr>
        <b/>
        <sz val="11"/>
        <color indexed="8"/>
        <rFont val="微軟正黑體"/>
        <family val="2"/>
        <charset val="136"/>
      </rPr>
      <t xml:space="preserve">
[議題未處理 (5支)]
 股票維持率
 Eric新增"是否為疑似準利害關係人檔"
 擔保品類別(3碼)須轉入
 股票代號資料對照
 獨立產權車位資料清理
 呆帳餘額</t>
    </r>
    <phoneticPr fontId="5" type="noConversion"/>
  </si>
  <si>
    <t>異動說明 2021/8/9</t>
    <phoneticPr fontId="5" type="noConversion"/>
  </si>
  <si>
    <t>7月</t>
  </si>
  <si>
    <r>
      <rPr>
        <b/>
        <sz val="11"/>
        <color rgb="FFFF0000"/>
        <rFont val="微軟正黑體"/>
        <family val="2"/>
        <charset val="136"/>
      </rPr>
      <t>**2020/12/31轉換未完成議題，
待新壽放款部怡婷調件回覆以確認</t>
    </r>
    <r>
      <rPr>
        <b/>
        <sz val="11"/>
        <color indexed="8"/>
        <rFont val="微軟正黑體"/>
        <family val="2"/>
        <charset val="136"/>
      </rPr>
      <t xml:space="preserve">
</t>
    </r>
    <r>
      <rPr>
        <b/>
        <sz val="11"/>
        <color theme="1"/>
        <rFont val="微軟正黑體"/>
        <family val="2"/>
        <charset val="136"/>
      </rPr>
      <t>[舊議題未處理 (1支)]
 LoanOverdue</t>
    </r>
    <r>
      <rPr>
        <b/>
        <sz val="11"/>
        <color indexed="8"/>
        <rFont val="微軟正黑體"/>
        <family val="2"/>
        <charset val="136"/>
      </rPr>
      <t xml:space="preserve">
[議題未處理 (5支)]
 股票維持率
 Eric新增"是否為疑似準利害關係人檔"
 擔保品類別(3碼)須轉入
 股票代號資料對照
 獨立產權車位資料清理</t>
    </r>
    <phoneticPr fontId="5" type="noConversion"/>
  </si>
  <si>
    <t>L9714</t>
  </si>
  <si>
    <t>房屋擔保借款繳息清單</t>
  </si>
  <si>
    <t>LD005</t>
  </si>
  <si>
    <t>暫收支票收據列印（個人戶）</t>
  </si>
  <si>
    <t>LM004</t>
  </si>
  <si>
    <t>長中短期放款到期明細表
長中短期放款到期追蹤表</t>
  </si>
  <si>
    <t>LM015</t>
  </si>
  <si>
    <t>信用曝險分佈報表</t>
  </si>
  <si>
    <t>林楷杰</t>
  </si>
  <si>
    <t>黃詳惟</t>
  </si>
  <si>
    <t>CdEmp</t>
    <phoneticPr fontId="5" type="noConversion"/>
  </si>
  <si>
    <t>核心系統的員工檔有更改Layout</t>
    <phoneticPr fontId="5" type="noConversion"/>
  </si>
  <si>
    <t>2021/8/11 尚待清河確認新的Layout</t>
    <phoneticPr fontId="5" type="noConversion"/>
  </si>
  <si>
    <t>利關人系統的SubCom</t>
    <phoneticPr fontId="5" type="noConversion"/>
  </si>
  <si>
    <t>出報表LM049時需要利關人的SubCom這個表才能把代碼轉中文</t>
    <phoneticPr fontId="5" type="noConversion"/>
  </si>
  <si>
    <t>2021/8/11 請清河協助索取</t>
    <phoneticPr fontId="5" type="noConversion"/>
  </si>
  <si>
    <t>澎湖 金門 連江的法務、催收人員</t>
    <phoneticPr fontId="5" type="noConversion"/>
  </si>
  <si>
    <t>CdCity</t>
    <phoneticPr fontId="5" type="noConversion"/>
  </si>
  <si>
    <t>2021/8/11 請清河協助確認</t>
    <phoneticPr fontId="5" type="noConversion"/>
  </si>
  <si>
    <t>澎湖 金門 連江的法務、催收人員目前無資料</t>
    <phoneticPr fontId="5" type="noConversion"/>
  </si>
  <si>
    <t>2021/08/04 匯出資料
SharePoint&gt;19.其他&gt;資料轉換&gt;獨立產權註記&gt;獨立產權註記.xlsx
2021/08/05會議後更新文件並Mail請政皓經理協助處理
待政皓經理回覆</t>
    <phoneticPr fontId="5" type="noConversion"/>
  </si>
  <si>
    <t>2021/08/04 產製對照檔，已請珮琪先幫忙看。
SharePoint&gt;19.其他&gt;資料轉換&gt;擔保品類別3碼&gt;擔保品類別3碼對照.xlsx
2021/08/05會議後更新文件,白底項目一對一轉換
黃底項目:
1-3 2A房地-商場 轉為 2A0 土地及建物商業用
3-1 14 股票 根據擔保品-股票代號檔清理結果作對應,需轉換為141上市公司股票或142上櫃公司股票
5-1 02 銀行保證 轉為 998經銀行提供保證之放款
待"股票代號資料對照檔"完成</t>
    <phoneticPr fontId="5" type="noConversion"/>
  </si>
  <si>
    <t>2021/8/6 Eric mail通知 新增Table
2021/8/9 將create table的sql上版,上版後才會通知承憲匯入資料
2021/8/11將table新增到資料庫後Email通知承憲
待承憲匯入資料</t>
    <phoneticPr fontId="5" type="noConversion"/>
  </si>
  <si>
    <t>實際完成</t>
    <phoneticPr fontId="5" type="noConversion"/>
  </si>
  <si>
    <t xml:space="preserve">   資料轉換、除錯</t>
    <phoneticPr fontId="5" type="noConversion"/>
  </si>
  <si>
    <t xml:space="preserve">   資料驗證、倒DB</t>
    <phoneticPr fontId="5" type="noConversion"/>
  </si>
  <si>
    <t xml:space="preserve">   產出資料轉換結果檔</t>
    <phoneticPr fontId="5" type="noConversion"/>
  </si>
  <si>
    <t>異動說明 2021/8/11</t>
    <phoneticPr fontId="5" type="noConversion"/>
  </si>
  <si>
    <t>2021/06/07 ~ 2021/06/08</t>
    <phoneticPr fontId="5" type="noConversion"/>
  </si>
  <si>
    <t>2021/06/09 ~ 2021/06/10</t>
    <phoneticPr fontId="5" type="noConversion"/>
  </si>
  <si>
    <t>2021/06/11 ~ 2021/06/11</t>
    <phoneticPr fontId="5" type="noConversion"/>
  </si>
  <si>
    <t>2021/06/07~2021/07/30</t>
    <phoneticPr fontId="5" type="noConversion"/>
  </si>
  <si>
    <t xml:space="preserve">   資料分類與說明</t>
    <phoneticPr fontId="5" type="noConversion"/>
  </si>
  <si>
    <t xml:space="preserve">   差異結果</t>
    <phoneticPr fontId="5" type="noConversion"/>
  </si>
  <si>
    <t>2021/06/28 ~ 2021/07/30</t>
    <phoneticPr fontId="5" type="noConversion"/>
  </si>
  <si>
    <t>2021/06/21 ~ 2021/06/25</t>
    <phoneticPr fontId="5" type="noConversion"/>
  </si>
  <si>
    <t>2021/08/02 ~ 2021/08/06</t>
    <phoneticPr fontId="5" type="noConversion"/>
  </si>
  <si>
    <t>2021/08/09 ~ 2021/08/13</t>
    <phoneticPr fontId="5" type="noConversion"/>
  </si>
  <si>
    <t>2021/08/16 ~ 2021/08/20</t>
    <phoneticPr fontId="5" type="noConversion"/>
  </si>
  <si>
    <t>2021/08/23 ~ 2021/08/27</t>
    <phoneticPr fontId="5" type="noConversion"/>
  </si>
  <si>
    <t>2021/08/30 ~ 2021/08/31</t>
    <phoneticPr fontId="5" type="noConversion"/>
  </si>
  <si>
    <t>6月~7月的新資料</t>
    <phoneticPr fontId="5" type="noConversion"/>
  </si>
  <si>
    <t>交易名稱</t>
    <phoneticPr fontId="5" type="noConversion"/>
  </si>
  <si>
    <t>原交易代號</t>
    <phoneticPr fontId="5" type="noConversion"/>
  </si>
  <si>
    <t>原交易名稱</t>
    <phoneticPr fontId="5" type="noConversion"/>
  </si>
  <si>
    <t>是否以原報表驗證</t>
    <phoneticPr fontId="7" type="noConversion"/>
  </si>
  <si>
    <t>報表會計日期</t>
    <phoneticPr fontId="7" type="noConversion"/>
  </si>
  <si>
    <t>特殊需求</t>
    <phoneticPr fontId="7" type="noConversion"/>
  </si>
  <si>
    <t>User負責人</t>
    <phoneticPr fontId="7" type="noConversion"/>
  </si>
  <si>
    <t>新壽提供情形</t>
    <phoneticPr fontId="7" type="noConversion"/>
  </si>
  <si>
    <t>不提供原因</t>
    <phoneticPr fontId="7" type="noConversion"/>
  </si>
  <si>
    <t>提供人</t>
    <phoneticPr fontId="7" type="noConversion"/>
  </si>
  <si>
    <t>測試報告製作人</t>
    <phoneticPr fontId="7" type="noConversion"/>
  </si>
  <si>
    <t>測試報告上傳日期</t>
    <phoneticPr fontId="7" type="noConversion"/>
  </si>
  <si>
    <t>測試報告預定完成日期</t>
    <phoneticPr fontId="7" type="noConversion"/>
  </si>
  <si>
    <t>L9110</t>
  </si>
  <si>
    <t xml:space="preserve">首次撥款審核資料表         </t>
    <phoneticPr fontId="5" type="noConversion"/>
  </si>
  <si>
    <t>5-9-18</t>
    <phoneticPr fontId="5" type="noConversion"/>
  </si>
  <si>
    <t>是</t>
    <phoneticPr fontId="7" type="noConversion"/>
  </si>
  <si>
    <t>2021年1月~5月間皆可</t>
    <phoneticPr fontId="7" type="noConversion"/>
  </si>
  <si>
    <t>自然人/法人至少各一份,盡量挑最多欄位有值的</t>
    <phoneticPr fontId="7" type="noConversion"/>
  </si>
  <si>
    <t>徐名弘</t>
  </si>
  <si>
    <t>已提供</t>
    <phoneticPr fontId="7" type="noConversion"/>
  </si>
  <si>
    <t>蔡珮瑜</t>
  </si>
  <si>
    <t>黃智偉</t>
  </si>
  <si>
    <t xml:space="preserve">放款餘額及財收統計表       </t>
    <phoneticPr fontId="5" type="noConversion"/>
  </si>
  <si>
    <t>5-08-01-08</t>
  </si>
  <si>
    <t>放款餘額及財收統計表</t>
  </si>
  <si>
    <t>2021年5月份</t>
    <phoneticPr fontId="7" type="noConversion"/>
  </si>
  <si>
    <t>若有月底日為最佳</t>
    <phoneticPr fontId="7" type="noConversion"/>
  </si>
  <si>
    <t>L9703</t>
  </si>
  <si>
    <t xml:space="preserve">滯繳客戶明細表             </t>
    <phoneticPr fontId="5" type="noConversion"/>
  </si>
  <si>
    <t>5-09-13-12</t>
  </si>
  <si>
    <t>滯繳客戶明細表</t>
    <phoneticPr fontId="7" type="noConversion"/>
  </si>
  <si>
    <t>張舜雯</t>
  </si>
  <si>
    <t>L9704</t>
  </si>
  <si>
    <t xml:space="preserve">催收款明細表               </t>
    <phoneticPr fontId="5" type="noConversion"/>
  </si>
  <si>
    <t>5-09-15</t>
  </si>
  <si>
    <t>催收款明細表</t>
  </si>
  <si>
    <t>L9705</t>
  </si>
  <si>
    <t xml:space="preserve">放款本息攤還表暨繳息通知單 </t>
    <phoneticPr fontId="5" type="noConversion"/>
  </si>
  <si>
    <t>4-01-13</t>
  </si>
  <si>
    <t>放款本息攤還表暨繳息通知單</t>
    <phoneticPr fontId="7" type="noConversion"/>
  </si>
  <si>
    <t>陳政皓</t>
  </si>
  <si>
    <t>邵淑微</t>
  </si>
  <si>
    <t>L9707</t>
  </si>
  <si>
    <t xml:space="preserve">新增逾放案件明細資料       </t>
    <phoneticPr fontId="5" type="noConversion"/>
  </si>
  <si>
    <t>5-91</t>
    <phoneticPr fontId="7" type="noConversion"/>
  </si>
  <si>
    <t>9701212_新增逾放案件明細</t>
    <phoneticPr fontId="5" type="noConversion"/>
  </si>
  <si>
    <t>L9708</t>
  </si>
  <si>
    <t xml:space="preserve">貸款自動轉帳申請書明細表   </t>
    <phoneticPr fontId="5" type="noConversion"/>
  </si>
  <si>
    <t>貸款自動轉帳申請書明細表</t>
  </si>
  <si>
    <t>許慧玉</t>
  </si>
  <si>
    <t>L9709</t>
  </si>
  <si>
    <t xml:space="preserve">暫收放貸核心傳票檔資料     </t>
    <phoneticPr fontId="5" type="noConversion"/>
  </si>
  <si>
    <t>暫收放貸核心傳票檔資料</t>
    <phoneticPr fontId="7" type="noConversion"/>
  </si>
  <si>
    <t>L9710</t>
    <phoneticPr fontId="7" type="noConversion"/>
  </si>
  <si>
    <t>寬限到期明細表</t>
  </si>
  <si>
    <t>5-08-06-04</t>
  </si>
  <si>
    <t>L9711</t>
    <phoneticPr fontId="7" type="noConversion"/>
  </si>
  <si>
    <t>列印到期通知單之清單
長中短期放款到期明細表
通知單列印成功之清單
放款本息攤還表暨繳息通知單</t>
    <phoneticPr fontId="7" type="noConversion"/>
  </si>
  <si>
    <t>5-08-06-05</t>
  </si>
  <si>
    <t>尹少玄</t>
  </si>
  <si>
    <t>L9712</t>
    <phoneticPr fontId="7" type="noConversion"/>
  </si>
  <si>
    <t>利息違約金減免明細表</t>
    <phoneticPr fontId="7" type="noConversion"/>
  </si>
  <si>
    <t>5-08-14</t>
  </si>
  <si>
    <t>L9713</t>
    <phoneticPr fontId="7" type="noConversion"/>
  </si>
  <si>
    <t>應收票據之帳齡分析表</t>
    <phoneticPr fontId="7" type="noConversion"/>
  </si>
  <si>
    <t>手工表</t>
    <phoneticPr fontId="7" type="noConversion"/>
  </si>
  <si>
    <t>L9715</t>
    <phoneticPr fontId="7" type="noConversion"/>
  </si>
  <si>
    <t>業務專辦照顧十八個月明細表</t>
    <phoneticPr fontId="7" type="noConversion"/>
  </si>
  <si>
    <t>5-09-13-03</t>
    <phoneticPr fontId="7" type="noConversion"/>
  </si>
  <si>
    <t>李秋燕</t>
    <phoneticPr fontId="7" type="noConversion"/>
  </si>
  <si>
    <t>L9716</t>
    <phoneticPr fontId="7" type="noConversion"/>
  </si>
  <si>
    <t>逾放處理催收明細表</t>
    <phoneticPr fontId="7" type="noConversion"/>
  </si>
  <si>
    <t>4-21-03</t>
  </si>
  <si>
    <t>L9717</t>
    <phoneticPr fontId="7" type="noConversion"/>
  </si>
  <si>
    <t>逾期及轉催收件統計表_大額件(五千萬以上)客戶明細
逾期及轉催收件統計表_大額件(五千萬以上)
逾期及轉催收件統計表_各年度撥款件統計
逾期及轉催收件統計表</t>
    <phoneticPr fontId="7" type="noConversion"/>
  </si>
  <si>
    <t>4-21-04</t>
  </si>
  <si>
    <t>逾期及轉催收件統計表_大額件(五千萬以上)客戶明細</t>
    <phoneticPr fontId="7" type="noConversion"/>
  </si>
  <si>
    <t>L9718</t>
    <phoneticPr fontId="7" type="noConversion"/>
  </si>
  <si>
    <t>催收成果統計表
逾期成果統計表</t>
    <phoneticPr fontId="7" type="noConversion"/>
  </si>
  <si>
    <t>4-21-06</t>
  </si>
  <si>
    <t>L9719</t>
    <phoneticPr fontId="7" type="noConversion"/>
  </si>
  <si>
    <t>放款利息法折溢價攤銷表</t>
    <phoneticPr fontId="7" type="noConversion"/>
  </si>
  <si>
    <t>L9720</t>
    <phoneticPr fontId="7" type="noConversion"/>
  </si>
  <si>
    <t>理財型商品續約檢核報表</t>
    <phoneticPr fontId="7" type="noConversion"/>
  </si>
  <si>
    <t>5-22-15</t>
    <phoneticPr fontId="7" type="noConversion"/>
  </si>
  <si>
    <t>李珮君</t>
  </si>
  <si>
    <t>L9721</t>
    <phoneticPr fontId="7" type="noConversion"/>
  </si>
  <si>
    <t>員工房貸利率明細</t>
    <phoneticPr fontId="7" type="noConversion"/>
  </si>
  <si>
    <t>D109052107_員工房貸利率明細</t>
    <phoneticPr fontId="7" type="noConversion"/>
  </si>
  <si>
    <t>L9722</t>
    <phoneticPr fontId="7" type="noConversion"/>
  </si>
  <si>
    <t>ICS放款資料</t>
    <phoneticPr fontId="7" type="noConversion"/>
  </si>
  <si>
    <t>D20200911_0921_ICS放款資料</t>
    <phoneticPr fontId="7" type="noConversion"/>
  </si>
  <si>
    <t>L9724</t>
    <phoneticPr fontId="7" type="noConversion"/>
  </si>
  <si>
    <t>應收利息帳齡分析表</t>
    <phoneticPr fontId="7" type="noConversion"/>
  </si>
  <si>
    <t>5-08-30</t>
  </si>
  <si>
    <t>蔡珮瑜</t>
    <phoneticPr fontId="7" type="noConversion"/>
  </si>
  <si>
    <t>LD004</t>
  </si>
  <si>
    <t>企金戶還本收據及繳息收據</t>
    <phoneticPr fontId="7" type="noConversion"/>
  </si>
  <si>
    <t>5-10-12</t>
    <phoneticPr fontId="7" type="noConversion"/>
  </si>
  <si>
    <t>支出傳票
收入傳票
還本收據
繳息收據</t>
  </si>
  <si>
    <t>許慧玉</t>
    <phoneticPr fontId="7" type="noConversion"/>
  </si>
  <si>
    <t>5-10-20</t>
    <phoneticPr fontId="7" type="noConversion"/>
  </si>
  <si>
    <t>已確認不提供</t>
    <phoneticPr fontId="7" type="noConversion"/>
  </si>
  <si>
    <t>客戶以支票繳交才會列印，五月份沒有</t>
    <phoneticPr fontId="7" type="noConversion"/>
  </si>
  <si>
    <t>LD006</t>
  </si>
  <si>
    <t>三階放款明細統計</t>
    <phoneticPr fontId="7" type="noConversion"/>
  </si>
  <si>
    <t>5-91-02</t>
  </si>
  <si>
    <t>三階放款明細統計(T9410051)</t>
  </si>
  <si>
    <t>業績報表</t>
    <phoneticPr fontId="7" type="noConversion"/>
  </si>
  <si>
    <t>李珮君</t>
    <phoneticPr fontId="7" type="noConversion"/>
  </si>
  <si>
    <t>LD007</t>
  </si>
  <si>
    <t>放款專員明細統計</t>
    <phoneticPr fontId="7" type="noConversion"/>
  </si>
  <si>
    <t>放款專員明細統計(T9410052)</t>
  </si>
  <si>
    <t>LD009</t>
  </si>
  <si>
    <t>放款授信日報表</t>
  </si>
  <si>
    <t>5-07-02</t>
    <phoneticPr fontId="7" type="noConversion"/>
  </si>
  <si>
    <t>LH001</t>
    <phoneticPr fontId="7" type="noConversion"/>
  </si>
  <si>
    <t>表A07_會計部申報表</t>
    <phoneticPr fontId="7" type="noConversion"/>
  </si>
  <si>
    <t>手工表</t>
    <phoneticPr fontId="5" type="noConversion"/>
  </si>
  <si>
    <t>否(非本次轉換驗證範圍)</t>
    <phoneticPr fontId="7" type="noConversion"/>
  </si>
  <si>
    <t>2021年6月份</t>
    <phoneticPr fontId="7" type="noConversion"/>
  </si>
  <si>
    <t>黃智偉</t>
    <phoneticPr fontId="7" type="noConversion"/>
  </si>
  <si>
    <t>LM001</t>
    <phoneticPr fontId="7" type="noConversion"/>
  </si>
  <si>
    <t>公會無自用住宅統計</t>
    <phoneticPr fontId="7" type="noConversion"/>
  </si>
  <si>
    <t>LM002</t>
    <phoneticPr fontId="7" type="noConversion"/>
  </si>
  <si>
    <t>房貸專案放款</t>
    <phoneticPr fontId="7" type="noConversion"/>
  </si>
  <si>
    <t>LM003</t>
    <phoneticPr fontId="7" type="noConversion"/>
  </si>
  <si>
    <t>撥款/還款金額比較月報表</t>
    <phoneticPr fontId="7" type="noConversion"/>
  </si>
  <si>
    <t>5-08-01-08</t>
    <phoneticPr fontId="7" type="noConversion"/>
  </si>
  <si>
    <t xml:space="preserve">放款餘額及財收統計 
</t>
    <phoneticPr fontId="7" type="noConversion"/>
  </si>
  <si>
    <t>LM007</t>
  </si>
  <si>
    <t>放款利息收入成長表</t>
    <phoneticPr fontId="7" type="noConversion"/>
  </si>
  <si>
    <t>5-08-11</t>
  </si>
  <si>
    <t>放款利息收入成長表 ***</t>
  </si>
  <si>
    <t>LM008</t>
  </si>
  <si>
    <t>應收利息明細表</t>
  </si>
  <si>
    <t>5-08-12-01</t>
  </si>
  <si>
    <t>應收利息明細表 ***</t>
  </si>
  <si>
    <t>LM009</t>
  </si>
  <si>
    <t>應收利息總表(核心)</t>
    <phoneticPr fontId="7" type="noConversion"/>
  </si>
  <si>
    <t>5-08-12-04</t>
  </si>
  <si>
    <t>應收利息總表（核心）</t>
    <phoneticPr fontId="7" type="noConversion"/>
  </si>
  <si>
    <t>LM011</t>
  </si>
  <si>
    <t>表外放款承諾資料產出</t>
    <phoneticPr fontId="7" type="noConversion"/>
  </si>
  <si>
    <t>5-08-16-02</t>
  </si>
  <si>
    <t>表外放款承諾資料產出</t>
  </si>
  <si>
    <t>LM012</t>
  </si>
  <si>
    <t>放款餘額利率分佈表</t>
  </si>
  <si>
    <t>5-08-17</t>
  </si>
  <si>
    <t>放款利率分佈表</t>
  </si>
  <si>
    <t>LM013</t>
    <phoneticPr fontId="7" type="noConversion"/>
  </si>
  <si>
    <t>金檢報表(放款種類表)</t>
    <phoneticPr fontId="7" type="noConversion"/>
  </si>
  <si>
    <t>5-08-31-07
5-08-31-08</t>
    <phoneticPr fontId="7" type="noConversion"/>
  </si>
  <si>
    <t>金檢報表（放款種類表）
金檢報表（放款種類表）戶別區</t>
    <phoneticPr fontId="7" type="noConversion"/>
  </si>
  <si>
    <t>LM014</t>
    <phoneticPr fontId="7" type="noConversion"/>
  </si>
  <si>
    <t>平均利率月報表</t>
    <phoneticPr fontId="7" type="noConversion"/>
  </si>
  <si>
    <t>5-08-32</t>
  </si>
  <si>
    <t>平均利率月報表</t>
  </si>
  <si>
    <t>LM016</t>
    <phoneticPr fontId="7" type="noConversion"/>
  </si>
  <si>
    <t>寬限條件控管繳息</t>
    <phoneticPr fontId="7" type="noConversion"/>
  </si>
  <si>
    <t>5-22-02</t>
  </si>
  <si>
    <t xml:space="preserve">寬限條件控管繳息列印         </t>
  </si>
  <si>
    <t>LM018</t>
    <phoneticPr fontId="7" type="noConversion"/>
  </si>
  <si>
    <t>專案放款餘額及利息收入</t>
    <phoneticPr fontId="7" type="noConversion"/>
  </si>
  <si>
    <t>Q9309231_專案放款餘額及利息收入</t>
    <phoneticPr fontId="7" type="noConversion"/>
  </si>
  <si>
    <t>LM019</t>
    <phoneticPr fontId="7" type="noConversion"/>
  </si>
  <si>
    <t>利息收入明細表</t>
    <phoneticPr fontId="7" type="noConversion"/>
  </si>
  <si>
    <t>ZZZ1_印花稅</t>
    <phoneticPr fontId="7" type="noConversion"/>
  </si>
  <si>
    <t>LM022</t>
    <phoneticPr fontId="7" type="noConversion"/>
  </si>
  <si>
    <t>中央銀行業務局921補貼息</t>
    <phoneticPr fontId="7" type="noConversion"/>
  </si>
  <si>
    <t>LM023</t>
    <phoneticPr fontId="7" type="noConversion"/>
  </si>
  <si>
    <t>利息收入</t>
    <phoneticPr fontId="7" type="noConversion"/>
  </si>
  <si>
    <t>LM027</t>
    <phoneticPr fontId="7" type="noConversion"/>
  </si>
  <si>
    <t>轉銷呆帳備忘錄</t>
    <phoneticPr fontId="7" type="noConversion"/>
  </si>
  <si>
    <t>LM028</t>
    <phoneticPr fontId="7" type="noConversion"/>
  </si>
  <si>
    <t>預估現金流量</t>
    <phoneticPr fontId="7" type="noConversion"/>
  </si>
  <si>
    <t>DEL5.dbf</t>
    <phoneticPr fontId="5" type="noConversion"/>
  </si>
  <si>
    <t>LM029</t>
    <phoneticPr fontId="7" type="noConversion"/>
  </si>
  <si>
    <t>放款餘額明細表</t>
    <phoneticPr fontId="7" type="noConversion"/>
  </si>
  <si>
    <t>5-08-36</t>
  </si>
  <si>
    <t>放款餘額明細表</t>
  </si>
  <si>
    <t>LM030</t>
    <phoneticPr fontId="7" type="noConversion"/>
  </si>
  <si>
    <t>轉催收明細總表</t>
    <phoneticPr fontId="7" type="noConversion"/>
  </si>
  <si>
    <t>5-09-13-01</t>
  </si>
  <si>
    <t>滯繳客戶明細表－繳款別</t>
  </si>
  <si>
    <t>LM031</t>
    <phoneticPr fontId="7" type="noConversion"/>
  </si>
  <si>
    <t>企業動用率</t>
    <phoneticPr fontId="7" type="noConversion"/>
  </si>
  <si>
    <t>9612255_企業動用率</t>
    <phoneticPr fontId="7" type="noConversion"/>
  </si>
  <si>
    <t>張舜雯</t>
    <phoneticPr fontId="7" type="noConversion"/>
  </si>
  <si>
    <t>LM032</t>
    <phoneticPr fontId="7" type="noConversion"/>
  </si>
  <si>
    <t>逾期案件滾動率明細</t>
    <phoneticPr fontId="7" type="noConversion"/>
  </si>
  <si>
    <t>9612263_逾期案件滾動率明細</t>
    <phoneticPr fontId="7" type="noConversion"/>
  </si>
  <si>
    <t>LM035</t>
    <phoneticPr fontId="7" type="noConversion"/>
  </si>
  <si>
    <t>地區逾放比</t>
    <phoneticPr fontId="7" type="noConversion"/>
  </si>
  <si>
    <t>LM036</t>
    <phoneticPr fontId="7" type="noConversion"/>
  </si>
  <si>
    <t>第一類各項統計表</t>
    <phoneticPr fontId="7" type="noConversion"/>
  </si>
  <si>
    <t>LM038</t>
    <phoneticPr fontId="7" type="noConversion"/>
  </si>
  <si>
    <t>逾期案件明細</t>
    <phoneticPr fontId="7" type="noConversion"/>
  </si>
  <si>
    <t>9210081_逾期案件明細</t>
    <phoneticPr fontId="7" type="noConversion"/>
  </si>
  <si>
    <t>LM039</t>
    <phoneticPr fontId="7" type="noConversion"/>
  </si>
  <si>
    <t>催收案件明細</t>
    <phoneticPr fontId="7" type="noConversion"/>
  </si>
  <si>
    <t>9210083_催收案件明細</t>
    <phoneticPr fontId="7" type="noConversion"/>
  </si>
  <si>
    <t>LM041</t>
    <phoneticPr fontId="7" type="noConversion"/>
  </si>
  <si>
    <t>催收及呆帳戶暫收款明細表</t>
    <phoneticPr fontId="7" type="noConversion"/>
  </si>
  <si>
    <t>961221M_催收及呆帳戶暫收款明細表</t>
  </si>
  <si>
    <t>LM042</t>
    <phoneticPr fontId="7" type="noConversion"/>
  </si>
  <si>
    <t>RBC表</t>
    <phoneticPr fontId="7" type="noConversion"/>
  </si>
  <si>
    <t>LM043</t>
    <phoneticPr fontId="7" type="noConversion"/>
  </si>
  <si>
    <t>地區放款數_內部控管</t>
    <phoneticPr fontId="7" type="noConversion"/>
  </si>
  <si>
    <t>LM044</t>
    <phoneticPr fontId="7" type="noConversion"/>
  </si>
  <si>
    <t>地區/區域中心逾比及分級管理逾放比明細表</t>
    <phoneticPr fontId="7" type="noConversion"/>
  </si>
  <si>
    <t>LM045</t>
    <phoneticPr fontId="7" type="noConversion"/>
  </si>
  <si>
    <t>年度催收逾放總額明細表_內部控管</t>
    <phoneticPr fontId="7" type="noConversion"/>
  </si>
  <si>
    <t>LM046</t>
    <phoneticPr fontId="7" type="noConversion"/>
  </si>
  <si>
    <t>年度擔保放款信用風險分析_內部控管</t>
    <phoneticPr fontId="7" type="noConversion"/>
  </si>
  <si>
    <t>LM047</t>
    <phoneticPr fontId="7" type="noConversion"/>
  </si>
  <si>
    <t>放款分期協議案件明細_內部控管</t>
    <phoneticPr fontId="7" type="noConversion"/>
  </si>
  <si>
    <t>LM048</t>
    <phoneticPr fontId="7" type="noConversion"/>
  </si>
  <si>
    <t>放款企業放款風險承擔限額控管表_限額控管</t>
    <phoneticPr fontId="7" type="noConversion"/>
  </si>
  <si>
    <t>LM049</t>
    <phoneticPr fontId="7" type="noConversion"/>
  </si>
  <si>
    <t>放款金控法第44條利害關係人放款餘額表_限額控管</t>
    <phoneticPr fontId="7" type="noConversion"/>
  </si>
  <si>
    <t>LM050</t>
    <phoneticPr fontId="7" type="noConversion"/>
  </si>
  <si>
    <t>放款保險法第3條利害關係人放款餘額表_限額控管</t>
    <phoneticPr fontId="7" type="noConversion"/>
  </si>
  <si>
    <t>LM051</t>
    <phoneticPr fontId="7" type="noConversion"/>
  </si>
  <si>
    <t>放款資產分類案件明細表_內部控管</t>
    <phoneticPr fontId="7" type="noConversion"/>
  </si>
  <si>
    <t>LM052</t>
    <phoneticPr fontId="7" type="noConversion"/>
  </si>
  <si>
    <t>放款資產分類-會計部備呆計提</t>
    <phoneticPr fontId="7" type="noConversion"/>
  </si>
  <si>
    <t>LM053</t>
    <phoneticPr fontId="7" type="noConversion"/>
  </si>
  <si>
    <t>法務分配款明細表_內部控管</t>
    <phoneticPr fontId="7" type="noConversion"/>
  </si>
  <si>
    <t>LM054</t>
    <phoneticPr fontId="7" type="noConversion"/>
  </si>
  <si>
    <t>108.10預警(含OIU)月報申報事宜_主管機關新修訂版本_舜雯_A041</t>
    <phoneticPr fontId="7" type="noConversion"/>
  </si>
  <si>
    <t>A041重要放款餘額明細表(大額、逾期、催收、國外)</t>
  </si>
  <si>
    <t>LM055</t>
    <phoneticPr fontId="7" type="noConversion"/>
  </si>
  <si>
    <t>108.10預警(含OIU)月報申報事宜_主管機關新修訂版本_舜雯_A042</t>
  </si>
  <si>
    <t>A042放款餘額彙總表</t>
    <phoneticPr fontId="7" type="noConversion"/>
  </si>
  <si>
    <t>LM056</t>
    <phoneticPr fontId="7" type="noConversion"/>
  </si>
  <si>
    <t>表14-1、14-2 xls_會計部申報表</t>
    <phoneticPr fontId="7" type="noConversion"/>
  </si>
  <si>
    <t>LM057</t>
    <phoneticPr fontId="7" type="noConversion"/>
  </si>
  <si>
    <t>表14-5、14-6 xls_會計部申報表</t>
    <phoneticPr fontId="7" type="noConversion"/>
  </si>
  <si>
    <t>LM058</t>
    <phoneticPr fontId="7" type="noConversion"/>
  </si>
  <si>
    <t>表A19_會計部申報表</t>
    <phoneticPr fontId="7" type="noConversion"/>
  </si>
  <si>
    <t>LM059</t>
    <phoneticPr fontId="7" type="noConversion"/>
  </si>
  <si>
    <t>表F22_會計部申報表</t>
    <phoneticPr fontId="7" type="noConversion"/>
  </si>
  <si>
    <t>LM060</t>
    <phoneticPr fontId="7" type="noConversion"/>
  </si>
  <si>
    <t>暫付款金額調節表_內部控管</t>
    <phoneticPr fontId="7" type="noConversion"/>
  </si>
  <si>
    <t>LM061</t>
    <phoneticPr fontId="7" type="noConversion"/>
  </si>
  <si>
    <t>逾清償期二年案件追蹤控管表_內部控管</t>
    <phoneticPr fontId="7" type="noConversion"/>
  </si>
  <si>
    <t>LM062</t>
    <phoneticPr fontId="7" type="noConversion"/>
  </si>
  <si>
    <t>01-個金3000萬以上-10810</t>
    <phoneticPr fontId="7" type="noConversion"/>
  </si>
  <si>
    <t>5-9-29-6</t>
  </si>
  <si>
    <t xml:space="preserve">覆審案件資料表 (102 年版 ) </t>
  </si>
  <si>
    <t>邱怡婷</t>
  </si>
  <si>
    <t>LM063</t>
    <phoneticPr fontId="7" type="noConversion"/>
  </si>
  <si>
    <t>02-企金3000萬以上-10810</t>
    <phoneticPr fontId="7" type="noConversion"/>
  </si>
  <si>
    <t>LM064</t>
    <phoneticPr fontId="7" type="noConversion"/>
  </si>
  <si>
    <t>03-個金2000萬以上小於3000萬-10810</t>
  </si>
  <si>
    <t>LM065</t>
    <phoneticPr fontId="7" type="noConversion"/>
  </si>
  <si>
    <t>04-個金100萬以上小於2000萬-10810</t>
  </si>
  <si>
    <t>LM066</t>
    <phoneticPr fontId="7" type="noConversion"/>
  </si>
  <si>
    <t>05-企金未達3000萬-10810</t>
  </si>
  <si>
    <t>LM067</t>
    <phoneticPr fontId="7" type="noConversion"/>
  </si>
  <si>
    <t>06-土地追蹤-10810</t>
    <phoneticPr fontId="7" type="noConversion"/>
  </si>
  <si>
    <t>5-9-29-8</t>
  </si>
  <si>
    <t>土地貸款覆審表</t>
  </si>
  <si>
    <t>LM070</t>
    <phoneticPr fontId="7" type="noConversion"/>
  </si>
  <si>
    <t>介紹人加碼獎勵津貼明細</t>
    <phoneticPr fontId="7" type="noConversion"/>
  </si>
  <si>
    <t>張淑遠</t>
  </si>
  <si>
    <t>LM071</t>
    <phoneticPr fontId="7" type="noConversion"/>
  </si>
  <si>
    <t>退休員工利率名單</t>
    <phoneticPr fontId="7" type="noConversion"/>
  </si>
  <si>
    <t>LM074</t>
  </si>
  <si>
    <t>央行報送B040</t>
  </si>
  <si>
    <t>是(補列)</t>
    <phoneticPr fontId="7" type="noConversion"/>
  </si>
  <si>
    <t>黃詳惟</t>
    <phoneticPr fontId="7" type="noConversion"/>
  </si>
  <si>
    <t>LM075</t>
  </si>
  <si>
    <t>央行報送B041</t>
  </si>
  <si>
    <t>LM076</t>
  </si>
  <si>
    <t>央行報送B042</t>
  </si>
  <si>
    <t>LM077</t>
  </si>
  <si>
    <t>央行報送B043</t>
  </si>
  <si>
    <t>LM078</t>
  </si>
  <si>
    <t>央行報送B044</t>
  </si>
  <si>
    <t>LM079</t>
  </si>
  <si>
    <t>央行報送B045</t>
  </si>
  <si>
    <t>LM080</t>
  </si>
  <si>
    <t>央行報送B046</t>
  </si>
  <si>
    <t>LM081</t>
  </si>
  <si>
    <t>央行報送B047</t>
  </si>
  <si>
    <t>LM082</t>
  </si>
  <si>
    <t>央行報送B048</t>
  </si>
  <si>
    <t>LP001</t>
    <phoneticPr fontId="7" type="noConversion"/>
  </si>
  <si>
    <t>工作月區域中心業績累計</t>
    <phoneticPr fontId="7" type="noConversion"/>
  </si>
  <si>
    <t>LP002</t>
    <phoneticPr fontId="7" type="noConversion"/>
  </si>
  <si>
    <t>三階(部室、區部、通訊處)累計表</t>
    <phoneticPr fontId="7" type="noConversion"/>
  </si>
  <si>
    <t>LP003</t>
    <phoneticPr fontId="7" type="noConversion"/>
  </si>
  <si>
    <t>部專暨房專業績累計表</t>
    <phoneticPr fontId="40" type="noConversion"/>
  </si>
  <si>
    <t>LP004</t>
    <phoneticPr fontId="7" type="noConversion"/>
  </si>
  <si>
    <t>內網業績統計報表</t>
    <phoneticPr fontId="40" type="noConversion"/>
  </si>
  <si>
    <t>LP005</t>
    <phoneticPr fontId="7" type="noConversion"/>
  </si>
  <si>
    <t>房貸協辦人員考核核算底稿</t>
    <phoneticPr fontId="40" type="noConversion"/>
  </si>
  <si>
    <t>張淑遠</t>
    <phoneticPr fontId="7" type="noConversion"/>
  </si>
  <si>
    <t>LQ003</t>
    <phoneticPr fontId="7" type="noConversion"/>
  </si>
  <si>
    <t>住宅違約統計季報_服務課申報表</t>
    <phoneticPr fontId="7" type="noConversion"/>
  </si>
  <si>
    <t>LQ005</t>
    <phoneticPr fontId="7" type="noConversion"/>
  </si>
  <si>
    <t>表A18_會計部申報表</t>
    <phoneticPr fontId="7" type="noConversion"/>
  </si>
  <si>
    <t>LW003</t>
    <phoneticPr fontId="7" type="noConversion"/>
  </si>
  <si>
    <t>房貸獎勵費用率統計表</t>
    <phoneticPr fontId="7" type="noConversion"/>
  </si>
  <si>
    <t>Usp_Tf_LoanOverdue_Ins</t>
    <phoneticPr fontId="5" type="noConversion"/>
  </si>
  <si>
    <t>報表類型</t>
    <phoneticPr fontId="5" type="noConversion"/>
  </si>
  <si>
    <t>主要報表</t>
    <phoneticPr fontId="42" type="noConversion"/>
  </si>
  <si>
    <t>5-08-01-04：
放款餘額總表--一般帳戶
放款餘額總表--利變A
放款餘額總表--利變B
放款餘額總表--傳統A
放款餘額總表--全部</t>
    <phoneticPr fontId="42" type="noConversion"/>
  </si>
  <si>
    <t>5-91：9701211_新撥案件明細</t>
    <phoneticPr fontId="42" type="noConversion"/>
  </si>
  <si>
    <t>5-91：9206092_地區別催收總金額</t>
    <phoneticPr fontId="42" type="noConversion"/>
  </si>
  <si>
    <t>5-08-01-03：放款明細餘額總表(日)</t>
    <phoneticPr fontId="42" type="noConversion"/>
  </si>
  <si>
    <t>5-91：960717_地區別正常戶金額</t>
    <phoneticPr fontId="42" type="noConversion"/>
  </si>
  <si>
    <t>次要報表</t>
    <phoneticPr fontId="42" type="noConversion"/>
  </si>
  <si>
    <t>5-10-02：房屋擔保借款繳息清單</t>
    <phoneticPr fontId="42" type="noConversion"/>
  </si>
  <si>
    <t>5-10-20：暫收支票收據列印（個人戶）</t>
    <phoneticPr fontId="42" type="noConversion"/>
  </si>
  <si>
    <t>5-08-06-03：長中短期放款到期明細表</t>
    <phoneticPr fontId="42" type="noConversion"/>
  </si>
  <si>
    <t>5-08-41：信用曝險分佈報表</t>
    <phoneticPr fontId="42" type="noConversion"/>
  </si>
  <si>
    <t>未完成議題：
[2020/12/31]
*LoanOverdue待新壽放款部怡婷調件回覆以確認
[2021/05/31]
*CdCity
*新資料需求，未轉換
*ClMain
*ClStock
*ClBuilding
[2021/07/31]
*CdEmp
*BankRelationSuspected
[2021/09/30]
*原本為手工Excel表計算管理，新系統希望能加入維持率計算</t>
    <phoneticPr fontId="5" type="noConversion"/>
  </si>
  <si>
    <t>人工匯入</t>
    <phoneticPr fontId="5" type="noConversion"/>
  </si>
  <si>
    <t>CdCity</t>
    <phoneticPr fontId="5" type="noConversion"/>
  </si>
  <si>
    <t>L6074</t>
    <phoneticPr fontId="5" type="noConversion"/>
  </si>
  <si>
    <t>地區別代碼檔</t>
    <phoneticPr fontId="5" type="noConversion"/>
  </si>
  <si>
    <t>AS400轉換後人工補部分欄位資料</t>
    <phoneticPr fontId="5" type="noConversion"/>
  </si>
  <si>
    <t>1*</t>
    <phoneticPr fontId="5" type="noConversion"/>
  </si>
  <si>
    <t>異動說明 2021/8/13</t>
    <phoneticPr fontId="5" type="noConversion"/>
  </si>
  <si>
    <t>SubCom</t>
    <phoneticPr fontId="5" type="noConversion"/>
  </si>
  <si>
    <t>SubCom</t>
    <phoneticPr fontId="5" type="noConversion"/>
  </si>
  <si>
    <t>報表使用</t>
    <phoneticPr fontId="5" type="noConversion"/>
  </si>
  <si>
    <r>
      <rPr>
        <b/>
        <sz val="11"/>
        <color rgb="FFFF0000"/>
        <rFont val="微軟正黑體"/>
        <family val="2"/>
        <charset val="136"/>
      </rPr>
      <t>**2020/12/31轉換未完成議題，
待新壽放款部怡婷調件回覆以確認</t>
    </r>
    <r>
      <rPr>
        <b/>
        <sz val="11"/>
        <color indexed="8"/>
        <rFont val="微軟正黑體"/>
        <family val="2"/>
        <charset val="136"/>
      </rPr>
      <t xml:space="preserve">
[舊議題未處理 (1支)]
 LoanOverdue
[新議題未完成 (5支)]
澎湖 金門 連江的法務、催收人員
利關人系統的SubCom
擔保品類別(3碼)須轉入
股票代號資料對照
獨立產權車位資料清理</t>
    </r>
    <phoneticPr fontId="5" type="noConversion"/>
  </si>
  <si>
    <t xml:space="preserve">[新議題未完成 (增加5支)]
澎湖 金門 連江的法務、催收人員
利關人系統的SubCom
擔保品類別(3碼)須轉入
股票代號資料對照
獨立產權車位資料清理
</t>
    <phoneticPr fontId="5" type="noConversion"/>
  </si>
  <si>
    <t>股票擔保品維持率計算</t>
    <phoneticPr fontId="5" type="noConversion"/>
  </si>
  <si>
    <t>員工檔更改Layout</t>
    <phoneticPr fontId="5" type="noConversion"/>
  </si>
  <si>
    <t>**2020/12/31轉換未完成議題，
待新壽放款部怡婷調件回覆以確認
[舊議題未處理 (1支)]
 LoanOverdue
[新議題未完成 (2支)]
股票擔保品維持率計算
員工檔更改Layout</t>
    <phoneticPr fontId="5" type="noConversion"/>
  </si>
  <si>
    <t>[新議題未完成 (增加2支)]
股票擔保品維持率計算
員工檔更改Layout</t>
    <phoneticPr fontId="5" type="noConversion"/>
  </si>
  <si>
    <t>2021/08/04 匯出資料
SharePoint&gt;19.其他&gt;資料轉換&gt;擔保品-股票代號&gt;擔保品_股票代號.xlsx
2021/08/05會議後更新文件並Mail請政皓經理協助處理
2021/8/13政皓經理已回覆
待智偉做成對照檔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</si>
</sst>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m:ss.000"/>
    <numFmt numFmtId="177" formatCode="yyyy/mm/dd;@"/>
    <numFmt numFmtId="178" formatCode="yyyy/m/d;@"/>
    <numFmt numFmtId="179" formatCode="m&quot;月&quot;d&quot;日&quot;"/>
    <numFmt numFmtId="180" formatCode="yyyy/mm/dd\ hh:mm:ss.000"/>
    <numFmt numFmtId="181" formatCode="yyyy\-mm\-dd\ hh:mm:ss.000"/>
    <numFmt numFmtId="182" formatCode="yyyy/mm/dd"/>
  </numFmts>
  <fonts count="44">
    <font>
      <sz val="11"/>
      <color indexed="8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indexed="8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11"/>
      <color indexed="8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1"/>
      <name val="新細明體"/>
      <family val="1"/>
      <charset val="136"/>
      <scheme val="major"/>
    </font>
    <font>
      <sz val="11"/>
      <color rgb="FFFF0000"/>
      <name val="新細明體"/>
      <family val="2"/>
      <scheme val="minor"/>
    </font>
    <font>
      <b/>
      <sz val="9"/>
      <color indexed="81"/>
      <name val="Tahoma"/>
      <family val="2"/>
    </font>
    <font>
      <sz val="11"/>
      <color indexed="8"/>
      <name val="新細明體"/>
      <family val="2"/>
      <scheme val="minor"/>
    </font>
    <font>
      <sz val="11"/>
      <color indexed="8"/>
      <name val="微軟正黑體"/>
      <family val="2"/>
      <charset val="136"/>
    </font>
    <font>
      <sz val="12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theme="0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9"/>
      <color indexed="81"/>
      <name val="Tahoma"/>
      <family val="2"/>
    </font>
    <font>
      <sz val="12"/>
      <color rgb="FFFF0000"/>
      <name val="標楷體"/>
      <family val="4"/>
      <charset val="136"/>
    </font>
    <font>
      <b/>
      <sz val="22"/>
      <color indexed="8"/>
      <name val="標楷體"/>
      <family val="4"/>
      <charset val="136"/>
    </font>
    <font>
      <sz val="9"/>
      <color indexed="81"/>
      <name val="細明體"/>
      <family val="3"/>
      <charset val="136"/>
    </font>
    <font>
      <sz val="11"/>
      <name val="新細明體"/>
      <family val="1"/>
      <charset val="136"/>
      <scheme val="minor"/>
    </font>
    <font>
      <sz val="10"/>
      <color indexed="8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1"/>
      <color indexed="8"/>
      <name val="Candara"/>
      <family val="2"/>
    </font>
    <font>
      <b/>
      <sz val="6"/>
      <color indexed="8"/>
      <name val="微軟正黑體"/>
      <family val="2"/>
      <charset val="136"/>
    </font>
    <font>
      <b/>
      <sz val="11"/>
      <color indexed="8"/>
      <name val="Candara"/>
      <family val="2"/>
    </font>
    <font>
      <b/>
      <sz val="11"/>
      <color rgb="FFFF0000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202124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標楷體"/>
      <family val="4"/>
      <charset val="136"/>
    </font>
    <font>
      <b/>
      <sz val="11"/>
      <name val="微軟正黑體"/>
      <family val="2"/>
      <charset val="136"/>
    </font>
    <font>
      <sz val="9"/>
      <name val="微軟正黑體"/>
      <family val="2"/>
      <charset val="136"/>
    </font>
    <font>
      <sz val="11"/>
      <color indexed="8"/>
      <name val="Candara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/>
    <xf numFmtId="0" fontId="36" fillId="0" borderId="0">
      <alignment vertical="center"/>
    </xf>
    <xf numFmtId="0" fontId="21" fillId="0" borderId="0"/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</cellStyleXfs>
  <cellXfs count="2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177" fontId="15" fillId="2" borderId="2" xfId="0" applyNumberFormat="1" applyFont="1" applyFill="1" applyBorder="1" applyAlignment="1">
      <alignment horizontal="center" vertical="center" wrapText="1"/>
    </xf>
    <xf numFmtId="177" fontId="15" fillId="8" borderId="2" xfId="0" applyNumberFormat="1" applyFont="1" applyFill="1" applyBorder="1" applyAlignment="1">
      <alignment horizontal="center" vertical="center"/>
    </xf>
    <xf numFmtId="14" fontId="15" fillId="8" borderId="2" xfId="0" applyNumberFormat="1" applyFont="1" applyFill="1" applyBorder="1" applyAlignment="1">
      <alignment horizontal="center" vertical="center"/>
    </xf>
    <xf numFmtId="14" fontId="15" fillId="8" borderId="2" xfId="0" applyNumberFormat="1" applyFont="1" applyFill="1" applyBorder="1" applyAlignment="1">
      <alignment horizontal="center" vertical="center" wrapText="1"/>
    </xf>
    <xf numFmtId="177" fontId="15" fillId="8" borderId="2" xfId="0" applyNumberFormat="1" applyFont="1" applyFill="1" applyBorder="1" applyAlignment="1">
      <alignment horizontal="center" vertical="center" wrapText="1"/>
    </xf>
    <xf numFmtId="178" fontId="15" fillId="2" borderId="2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77" fontId="15" fillId="0" borderId="0" xfId="0" applyNumberFormat="1" applyFont="1" applyAlignment="1">
      <alignment vertical="center"/>
    </xf>
    <xf numFmtId="14" fontId="15" fillId="0" borderId="0" xfId="0" applyNumberFormat="1" applyFont="1" applyAlignment="1">
      <alignment vertical="center"/>
    </xf>
    <xf numFmtId="14" fontId="15" fillId="0" borderId="0" xfId="0" applyNumberFormat="1" applyFont="1" applyAlignment="1"/>
    <xf numFmtId="178" fontId="15" fillId="0" borderId="0" xfId="0" applyNumberFormat="1" applyFont="1" applyAlignment="1"/>
    <xf numFmtId="0" fontId="15" fillId="0" borderId="0" xfId="0" applyFont="1" applyAlignment="1">
      <alignment vertical="center"/>
    </xf>
    <xf numFmtId="177" fontId="15" fillId="0" borderId="0" xfId="0" applyNumberFormat="1" applyFont="1" applyAlignment="1"/>
    <xf numFmtId="14" fontId="15" fillId="0" borderId="0" xfId="0" applyNumberFormat="1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11" borderId="0" xfId="0" applyFill="1">
      <alignment vertical="center"/>
    </xf>
    <xf numFmtId="0" fontId="11" fillId="0" borderId="0" xfId="0" applyFont="1">
      <alignment vertical="center"/>
    </xf>
    <xf numFmtId="0" fontId="18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22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12" borderId="0" xfId="0" applyFill="1" applyAlignment="1">
      <alignment horizontal="center" vertical="center"/>
    </xf>
    <xf numFmtId="179" fontId="15" fillId="0" borderId="0" xfId="0" applyNumberFormat="1" applyFont="1" applyAlignment="1">
      <alignment vertical="center"/>
    </xf>
    <xf numFmtId="0" fontId="20" fillId="7" borderId="1" xfId="0" applyFont="1" applyFill="1" applyBorder="1">
      <alignment vertical="center"/>
    </xf>
    <xf numFmtId="0" fontId="0" fillId="9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8" fillId="9" borderId="0" xfId="0" applyFont="1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0" fontId="6" fillId="9" borderId="0" xfId="0" applyFont="1" applyFill="1" applyAlignment="1">
      <alignment horizontal="center" vertical="center"/>
    </xf>
    <xf numFmtId="176" fontId="6" fillId="9" borderId="0" xfId="0" applyNumberFormat="1" applyFont="1" applyFill="1" applyAlignment="1">
      <alignment vertical="center"/>
    </xf>
    <xf numFmtId="0" fontId="6" fillId="9" borderId="0" xfId="0" applyFont="1" applyFill="1" applyAlignment="1">
      <alignment horizontal="left" vertical="center" wrapText="1"/>
    </xf>
    <xf numFmtId="177" fontId="11" fillId="9" borderId="0" xfId="0" applyNumberFormat="1" applyFont="1" applyFill="1" applyAlignment="1">
      <alignment horizontal="center" vertical="center"/>
    </xf>
    <xf numFmtId="177" fontId="23" fillId="8" borderId="2" xfId="0" applyNumberFormat="1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0" xfId="0" applyFill="1" applyAlignment="1">
      <alignment horizontal="center" vertical="center" wrapText="1"/>
    </xf>
    <xf numFmtId="0" fontId="27" fillId="5" borderId="0" xfId="0" applyFont="1" applyFill="1" applyBorder="1">
      <alignment vertical="center"/>
    </xf>
    <xf numFmtId="0" fontId="27" fillId="5" borderId="0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7" fillId="0" borderId="0" xfId="0" applyFont="1" applyBorder="1">
      <alignment vertical="center"/>
    </xf>
    <xf numFmtId="0" fontId="27" fillId="0" borderId="0" xfId="0" applyFont="1" applyBorder="1" applyAlignment="1">
      <alignment horizontal="center" vertical="center"/>
    </xf>
    <xf numFmtId="0" fontId="27" fillId="5" borderId="0" xfId="0" applyFont="1" applyFill="1">
      <alignment vertical="center"/>
    </xf>
    <xf numFmtId="0" fontId="27" fillId="5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right" vertical="center"/>
    </xf>
    <xf numFmtId="14" fontId="14" fillId="0" borderId="0" xfId="0" applyNumberFormat="1" applyFont="1" applyFill="1" applyAlignment="1">
      <alignment horizontal="center" vertical="center"/>
    </xf>
    <xf numFmtId="0" fontId="20" fillId="3" borderId="1" xfId="0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0" fillId="9" borderId="1" xfId="0" applyFont="1" applyFill="1" applyBorder="1">
      <alignment vertical="center"/>
    </xf>
    <xf numFmtId="0" fontId="20" fillId="7" borderId="1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>
      <alignment vertical="center"/>
    </xf>
    <xf numFmtId="14" fontId="27" fillId="0" borderId="0" xfId="0" applyNumberFormat="1" applyFont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center" wrapText="1"/>
    </xf>
    <xf numFmtId="14" fontId="0" fillId="0" borderId="0" xfId="0" applyNumberFormat="1" applyFill="1" applyAlignment="1">
      <alignment horizontal="center" vertical="center" wrapText="1"/>
    </xf>
    <xf numFmtId="14" fontId="21" fillId="0" borderId="0" xfId="0" applyNumberFormat="1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18" fillId="0" borderId="0" xfId="0" applyFont="1" applyFill="1">
      <alignment vertical="center"/>
    </xf>
    <xf numFmtId="0" fontId="11" fillId="0" borderId="0" xfId="0" applyFont="1" applyFill="1" applyAlignment="1">
      <alignment vertical="center" wrapText="1"/>
    </xf>
    <xf numFmtId="0" fontId="26" fillId="0" borderId="0" xfId="0" applyFont="1" applyFill="1">
      <alignment vertical="center"/>
    </xf>
    <xf numFmtId="14" fontId="20" fillId="9" borderId="1" xfId="2" applyNumberFormat="1" applyFont="1" applyFill="1" applyBorder="1" applyAlignment="1">
      <alignment horizontal="left" vertical="center"/>
    </xf>
    <xf numFmtId="14" fontId="20" fillId="3" borderId="1" xfId="2" applyNumberFormat="1" applyFont="1" applyFill="1" applyBorder="1" applyAlignment="1">
      <alignment horizontal="left" vertical="center"/>
    </xf>
    <xf numFmtId="9" fontId="20" fillId="6" borderId="1" xfId="2" applyFont="1" applyFill="1" applyBorder="1" applyAlignment="1">
      <alignment horizontal="left" vertical="center"/>
    </xf>
    <xf numFmtId="14" fontId="20" fillId="5" borderId="1" xfId="2" applyNumberFormat="1" applyFont="1" applyFill="1" applyBorder="1" applyAlignment="1">
      <alignment horizontal="left" vertical="center" wrapText="1"/>
    </xf>
    <xf numFmtId="14" fontId="20" fillId="7" borderId="1" xfId="2" applyNumberFormat="1" applyFont="1" applyFill="1" applyBorder="1" applyAlignment="1">
      <alignment horizontal="left" vertical="center" wrapText="1"/>
    </xf>
    <xf numFmtId="14" fontId="20" fillId="14" borderId="1" xfId="2" applyNumberFormat="1" applyFont="1" applyFill="1" applyBorder="1" applyAlignment="1">
      <alignment horizontal="left" vertical="center" wrapText="1"/>
    </xf>
    <xf numFmtId="0" fontId="20" fillId="14" borderId="1" xfId="0" applyFont="1" applyFill="1" applyBorder="1" applyAlignment="1">
      <alignment vertical="center" wrapText="1"/>
    </xf>
    <xf numFmtId="0" fontId="20" fillId="5" borderId="1" xfId="0" applyFont="1" applyFill="1" applyBorder="1">
      <alignment vertical="center"/>
    </xf>
    <xf numFmtId="9" fontId="20" fillId="5" borderId="1" xfId="2" applyFont="1" applyFill="1" applyBorder="1">
      <alignment vertical="center"/>
    </xf>
    <xf numFmtId="14" fontId="20" fillId="5" borderId="1" xfId="2" applyNumberFormat="1" applyFont="1" applyFill="1" applyBorder="1" applyAlignment="1">
      <alignment horizontal="center" vertical="center"/>
    </xf>
    <xf numFmtId="0" fontId="20" fillId="14" borderId="1" xfId="0" applyFont="1" applyFill="1" applyBorder="1">
      <alignment vertical="center"/>
    </xf>
    <xf numFmtId="9" fontId="20" fillId="14" borderId="1" xfId="2" applyFont="1" applyFill="1" applyBorder="1">
      <alignment vertical="center"/>
    </xf>
    <xf numFmtId="14" fontId="20" fillId="14" borderId="1" xfId="2" applyNumberFormat="1" applyFont="1" applyFill="1" applyBorder="1" applyAlignment="1">
      <alignment horizontal="center" vertical="center"/>
    </xf>
    <xf numFmtId="0" fontId="20" fillId="4" borderId="1" xfId="0" applyFont="1" applyFill="1" applyBorder="1">
      <alignment vertical="center"/>
    </xf>
    <xf numFmtId="9" fontId="20" fillId="4" borderId="1" xfId="2" applyFont="1" applyFill="1" applyBorder="1">
      <alignment vertical="center"/>
    </xf>
    <xf numFmtId="14" fontId="20" fillId="9" borderId="1" xfId="2" applyNumberFormat="1" applyFont="1" applyFill="1" applyBorder="1" applyAlignment="1">
      <alignment horizontal="center" vertical="center"/>
    </xf>
    <xf numFmtId="9" fontId="20" fillId="3" borderId="1" xfId="2" applyFont="1" applyFill="1" applyBorder="1">
      <alignment vertical="center"/>
    </xf>
    <xf numFmtId="14" fontId="20" fillId="3" borderId="1" xfId="2" applyNumberFormat="1" applyFont="1" applyFill="1" applyBorder="1" applyAlignment="1">
      <alignment horizontal="center" vertical="center"/>
    </xf>
    <xf numFmtId="9" fontId="20" fillId="7" borderId="1" xfId="2" applyFont="1" applyFill="1" applyBorder="1">
      <alignment vertical="center"/>
    </xf>
    <xf numFmtId="14" fontId="20" fillId="7" borderId="1" xfId="2" applyNumberFormat="1" applyFont="1" applyFill="1" applyBorder="1" applyAlignment="1">
      <alignment horizontal="center" vertical="center"/>
    </xf>
    <xf numFmtId="0" fontId="20" fillId="6" borderId="1" xfId="0" applyFont="1" applyFill="1" applyBorder="1">
      <alignment vertical="center"/>
    </xf>
    <xf numFmtId="9" fontId="20" fillId="6" borderId="1" xfId="2" applyFont="1" applyFill="1" applyBorder="1">
      <alignment vertical="center"/>
    </xf>
    <xf numFmtId="9" fontId="20" fillId="6" borderId="1" xfId="2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14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 wrapText="1"/>
    </xf>
    <xf numFmtId="14" fontId="27" fillId="0" borderId="0" xfId="0" applyNumberFormat="1" applyFont="1" applyAlignment="1">
      <alignment vertical="center" wrapText="1"/>
    </xf>
    <xf numFmtId="14" fontId="27" fillId="0" borderId="0" xfId="0" applyNumberFormat="1" applyFont="1" applyAlignment="1">
      <alignment horizontal="center" vertical="center" wrapText="1"/>
    </xf>
    <xf numFmtId="14" fontId="20" fillId="3" borderId="1" xfId="2" applyNumberFormat="1" applyFont="1" applyFill="1" applyBorder="1" applyAlignment="1">
      <alignment horizontal="left" vertical="center" wrapText="1"/>
    </xf>
    <xf numFmtId="0" fontId="20" fillId="5" borderId="1" xfId="2" applyNumberFormat="1" applyFont="1" applyFill="1" applyBorder="1">
      <alignment vertical="center"/>
    </xf>
    <xf numFmtId="0" fontId="20" fillId="14" borderId="1" xfId="2" applyNumberFormat="1" applyFont="1" applyFill="1" applyBorder="1">
      <alignment vertical="center"/>
    </xf>
    <xf numFmtId="0" fontId="20" fillId="4" borderId="1" xfId="2" applyNumberFormat="1" applyFont="1" applyFill="1" applyBorder="1">
      <alignment vertical="center"/>
    </xf>
    <xf numFmtId="0" fontId="20" fillId="3" borderId="1" xfId="2" applyNumberFormat="1" applyFont="1" applyFill="1" applyBorder="1">
      <alignment vertical="center"/>
    </xf>
    <xf numFmtId="0" fontId="20" fillId="7" borderId="1" xfId="2" applyNumberFormat="1" applyFont="1" applyFill="1" applyBorder="1">
      <alignment vertical="center"/>
    </xf>
    <xf numFmtId="0" fontId="0" fillId="13" borderId="0" xfId="0" applyFill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left" vertical="center"/>
    </xf>
    <xf numFmtId="180" fontId="0" fillId="0" borderId="0" xfId="0" quotePrefix="1" applyNumberFormat="1">
      <alignment vertical="center"/>
    </xf>
    <xf numFmtId="0" fontId="0" fillId="0" borderId="0" xfId="0" quotePrefix="1">
      <alignment vertical="center"/>
    </xf>
    <xf numFmtId="22" fontId="0" fillId="0" borderId="0" xfId="0" quotePrefix="1" applyNumberFormat="1" applyFill="1">
      <alignment vertical="center"/>
    </xf>
    <xf numFmtId="47" fontId="0" fillId="0" borderId="0" xfId="0" quotePrefix="1" applyNumberFormat="1">
      <alignment vertical="center"/>
    </xf>
    <xf numFmtId="0" fontId="20" fillId="14" borderId="1" xfId="0" applyNumberFormat="1" applyFont="1" applyFill="1" applyBorder="1">
      <alignment vertical="center"/>
    </xf>
    <xf numFmtId="0" fontId="20" fillId="4" borderId="1" xfId="0" applyNumberFormat="1" applyFont="1" applyFill="1" applyBorder="1">
      <alignment vertical="center"/>
    </xf>
    <xf numFmtId="14" fontId="20" fillId="9" borderId="1" xfId="2" applyNumberFormat="1" applyFont="1" applyFill="1" applyBorder="1" applyAlignment="1">
      <alignment horizontal="left" vertical="center" wrapText="1"/>
    </xf>
    <xf numFmtId="14" fontId="31" fillId="5" borderId="1" xfId="2" applyNumberFormat="1" applyFont="1" applyFill="1" applyBorder="1" applyAlignment="1">
      <alignment horizontal="left" vertical="center" wrapText="1"/>
    </xf>
    <xf numFmtId="0" fontId="28" fillId="8" borderId="0" xfId="0" applyFont="1" applyFill="1">
      <alignment vertical="center"/>
    </xf>
    <xf numFmtId="14" fontId="28" fillId="8" borderId="0" xfId="0" applyNumberFormat="1" applyFont="1" applyFill="1" applyAlignment="1">
      <alignment horizontal="center" vertical="center"/>
    </xf>
    <xf numFmtId="0" fontId="28" fillId="8" borderId="0" xfId="0" applyFont="1" applyFill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177" fontId="27" fillId="0" borderId="0" xfId="0" applyNumberFormat="1" applyFont="1" applyAlignment="1">
      <alignment vertical="center" wrapText="1"/>
    </xf>
    <xf numFmtId="177" fontId="27" fillId="0" borderId="0" xfId="0" applyNumberFormat="1" applyFont="1">
      <alignment vertical="center"/>
    </xf>
    <xf numFmtId="177" fontId="29" fillId="8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left" vertical="center" indent="1"/>
    </xf>
    <xf numFmtId="0" fontId="30" fillId="0" borderId="0" xfId="0" applyFont="1" applyAlignment="1">
      <alignment horizontal="center" vertical="center"/>
    </xf>
    <xf numFmtId="0" fontId="32" fillId="5" borderId="0" xfId="0" applyFont="1" applyFill="1">
      <alignment vertical="center"/>
    </xf>
    <xf numFmtId="0" fontId="30" fillId="5" borderId="0" xfId="0" applyFont="1" applyFill="1" applyAlignment="1">
      <alignment horizontal="right" vertical="center"/>
    </xf>
    <xf numFmtId="0" fontId="32" fillId="3" borderId="0" xfId="0" applyFont="1" applyFill="1">
      <alignment vertical="center"/>
    </xf>
    <xf numFmtId="0" fontId="32" fillId="3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left" vertical="center"/>
    </xf>
    <xf numFmtId="0" fontId="30" fillId="15" borderId="0" xfId="0" applyFont="1" applyFill="1">
      <alignment vertical="center"/>
    </xf>
    <xf numFmtId="0" fontId="30" fillId="15" borderId="0" xfId="0" applyFont="1" applyFill="1" applyAlignment="1">
      <alignment horizontal="center" vertical="center"/>
    </xf>
    <xf numFmtId="0" fontId="30" fillId="0" borderId="0" xfId="0" applyFont="1" applyBorder="1">
      <alignment vertical="center"/>
    </xf>
    <xf numFmtId="0" fontId="30" fillId="0" borderId="3" xfId="0" applyFont="1" applyBorder="1">
      <alignment vertical="center"/>
    </xf>
    <xf numFmtId="0" fontId="6" fillId="9" borderId="0" xfId="0" applyFont="1" applyFill="1" applyAlignment="1">
      <alignment horizontal="center" vertical="center" wrapText="1"/>
    </xf>
    <xf numFmtId="0" fontId="20" fillId="6" borderId="1" xfId="2" applyNumberFormat="1" applyFont="1" applyFill="1" applyBorder="1">
      <alignment vertical="center"/>
    </xf>
    <xf numFmtId="0" fontId="15" fillId="0" borderId="0" xfId="0" applyFont="1" applyAlignment="1">
      <alignment wrapText="1"/>
    </xf>
    <xf numFmtId="0" fontId="30" fillId="0" borderId="0" xfId="0" applyFont="1" applyAlignment="1">
      <alignment horizontal="left" vertical="center" indent="2"/>
    </xf>
    <xf numFmtId="0" fontId="30" fillId="0" borderId="0" xfId="0" applyFont="1" applyAlignment="1">
      <alignment horizontal="left" vertical="center" indent="3"/>
    </xf>
    <xf numFmtId="0" fontId="20" fillId="3" borderId="1" xfId="0" quotePrefix="1" applyFont="1" applyFill="1" applyBorder="1" applyAlignment="1">
      <alignment horizontal="right" vertical="center"/>
    </xf>
    <xf numFmtId="14" fontId="27" fillId="0" borderId="0" xfId="0" applyNumberFormat="1" applyFont="1" applyAlignment="1">
      <alignment vertical="top" wrapText="1"/>
    </xf>
    <xf numFmtId="181" fontId="0" fillId="0" borderId="0" xfId="0" applyNumberFormat="1" applyAlignment="1"/>
    <xf numFmtId="0" fontId="0" fillId="0" borderId="0" xfId="0" applyNumberFormat="1" applyAlignment="1"/>
    <xf numFmtId="176" fontId="0" fillId="0" borderId="0" xfId="0" applyNumberFormat="1" applyAlignment="1"/>
    <xf numFmtId="14" fontId="34" fillId="5" borderId="1" xfId="2" applyNumberFormat="1" applyFont="1" applyFill="1" applyBorder="1" applyAlignment="1">
      <alignment horizontal="center" vertical="center"/>
    </xf>
    <xf numFmtId="14" fontId="34" fillId="14" borderId="1" xfId="2" applyNumberFormat="1" applyFont="1" applyFill="1" applyBorder="1" applyAlignment="1">
      <alignment horizontal="center" vertical="center"/>
    </xf>
    <xf numFmtId="49" fontId="15" fillId="0" borderId="0" xfId="11" applyNumberFormat="1" applyFont="1" applyAlignment="1">
      <alignment horizontal="left" vertical="center" wrapText="1"/>
    </xf>
    <xf numFmtId="0" fontId="37" fillId="0" borderId="0" xfId="8" applyFont="1" applyAlignment="1">
      <alignment vertical="center" wrapText="1"/>
    </xf>
    <xf numFmtId="0" fontId="15" fillId="0" borderId="0" xfId="11" applyFont="1" applyAlignment="1">
      <alignment horizontal="left" vertical="center" wrapText="1"/>
    </xf>
    <xf numFmtId="0" fontId="37" fillId="0" borderId="0" xfId="8" applyFont="1" applyAlignment="1">
      <alignment vertical="center"/>
    </xf>
    <xf numFmtId="0" fontId="20" fillId="4" borderId="1" xfId="0" applyNumberFormat="1" applyFont="1" applyFill="1" applyBorder="1" applyAlignment="1">
      <alignment horizontal="right" vertical="center"/>
    </xf>
    <xf numFmtId="14" fontId="34" fillId="5" borderId="1" xfId="2" applyNumberFormat="1" applyFont="1" applyFill="1" applyBorder="1" applyAlignment="1">
      <alignment horizontal="left" vertical="center"/>
    </xf>
    <xf numFmtId="0" fontId="20" fillId="5" borderId="5" xfId="0" applyFont="1" applyFill="1" applyBorder="1">
      <alignment vertical="center"/>
    </xf>
    <xf numFmtId="9" fontId="20" fillId="5" borderId="5" xfId="2" applyFont="1" applyFill="1" applyBorder="1">
      <alignment vertical="center"/>
    </xf>
    <xf numFmtId="0" fontId="20" fillId="5" borderId="5" xfId="2" applyNumberFormat="1" applyFont="1" applyFill="1" applyBorder="1">
      <alignment vertical="center"/>
    </xf>
    <xf numFmtId="0" fontId="20" fillId="5" borderId="6" xfId="0" applyFont="1" applyFill="1" applyBorder="1">
      <alignment vertical="center"/>
    </xf>
    <xf numFmtId="0" fontId="20" fillId="5" borderId="7" xfId="0" applyFont="1" applyFill="1" applyBorder="1">
      <alignment vertical="center"/>
    </xf>
    <xf numFmtId="9" fontId="20" fillId="5" borderId="7" xfId="2" applyFont="1" applyFill="1" applyBorder="1">
      <alignment vertical="center"/>
    </xf>
    <xf numFmtId="0" fontId="20" fillId="5" borderId="4" xfId="2" applyNumberFormat="1" applyFont="1" applyFill="1" applyBorder="1">
      <alignment vertical="center"/>
    </xf>
    <xf numFmtId="182" fontId="19" fillId="10" borderId="1" xfId="0" applyNumberFormat="1" applyFont="1" applyFill="1" applyBorder="1" applyAlignment="1">
      <alignment horizontal="center" vertical="center"/>
    </xf>
    <xf numFmtId="182" fontId="34" fillId="14" borderId="1" xfId="2" applyNumberFormat="1" applyFont="1" applyFill="1" applyBorder="1" applyAlignment="1">
      <alignment horizontal="center" vertical="center"/>
    </xf>
    <xf numFmtId="182" fontId="33" fillId="5" borderId="1" xfId="2" applyNumberFormat="1" applyFont="1" applyFill="1" applyBorder="1" applyAlignment="1">
      <alignment horizontal="center" vertical="center"/>
    </xf>
    <xf numFmtId="182" fontId="20" fillId="7" borderId="1" xfId="2" applyNumberFormat="1" applyFont="1" applyFill="1" applyBorder="1" applyAlignment="1">
      <alignment horizontal="center" vertical="center"/>
    </xf>
    <xf numFmtId="182" fontId="20" fillId="9" borderId="1" xfId="2" applyNumberFormat="1" applyFont="1" applyFill="1" applyBorder="1" applyAlignment="1">
      <alignment horizontal="center" vertical="center"/>
    </xf>
    <xf numFmtId="182" fontId="20" fillId="3" borderId="1" xfId="2" applyNumberFormat="1" applyFont="1" applyFill="1" applyBorder="1" applyAlignment="1">
      <alignment horizontal="center" vertical="center"/>
    </xf>
    <xf numFmtId="182" fontId="20" fillId="6" borderId="1" xfId="2" applyNumberFormat="1" applyFont="1" applyFill="1" applyBorder="1" applyAlignment="1">
      <alignment horizontal="center" vertical="center"/>
    </xf>
    <xf numFmtId="182" fontId="20" fillId="0" borderId="0" xfId="0" applyNumberFormat="1" applyFont="1" applyAlignment="1">
      <alignment horizontal="center" vertical="center"/>
    </xf>
    <xf numFmtId="182" fontId="27" fillId="0" borderId="0" xfId="0" applyNumberFormat="1" applyFont="1" applyAlignment="1">
      <alignment horizontal="center" vertical="center"/>
    </xf>
    <xf numFmtId="182" fontId="14" fillId="0" borderId="0" xfId="0" applyNumberFormat="1" applyFont="1" applyAlignment="1">
      <alignment horizontal="center" vertical="center"/>
    </xf>
    <xf numFmtId="182" fontId="34" fillId="5" borderId="4" xfId="2" applyNumberFormat="1" applyFont="1" applyFill="1" applyBorder="1" applyAlignment="1">
      <alignment horizontal="center" vertical="center"/>
    </xf>
    <xf numFmtId="182" fontId="34" fillId="5" borderId="1" xfId="2" applyNumberFormat="1" applyFont="1" applyFill="1" applyBorder="1" applyAlignment="1">
      <alignment horizontal="center" vertical="center"/>
    </xf>
    <xf numFmtId="0" fontId="37" fillId="0" borderId="0" xfId="8" applyFont="1" applyAlignment="1">
      <alignment horizontal="center" vertical="center" wrapText="1"/>
    </xf>
    <xf numFmtId="49" fontId="37" fillId="0" borderId="0" xfId="8" applyNumberFormat="1" applyFont="1" applyAlignment="1">
      <alignment horizontal="left" vertical="center" wrapText="1"/>
    </xf>
    <xf numFmtId="14" fontId="37" fillId="0" borderId="0" xfId="8" applyNumberFormat="1" applyFont="1" applyAlignment="1">
      <alignment vertical="center"/>
    </xf>
    <xf numFmtId="0" fontId="37" fillId="0" borderId="0" xfId="8" applyFont="1" applyAlignment="1">
      <alignment wrapText="1"/>
    </xf>
    <xf numFmtId="49" fontId="37" fillId="0" borderId="0" xfId="8" applyNumberFormat="1" applyFont="1" applyAlignment="1">
      <alignment horizontal="left" vertical="center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wrapText="1"/>
    </xf>
    <xf numFmtId="0" fontId="39" fillId="0" borderId="0" xfId="11" applyFont="1" applyAlignment="1">
      <alignment horizontal="left" vertical="center" wrapText="1"/>
    </xf>
    <xf numFmtId="182" fontId="41" fillId="5" borderId="4" xfId="2" applyNumberFormat="1" applyFont="1" applyFill="1" applyBorder="1" applyAlignment="1">
      <alignment horizontal="center" vertical="center"/>
    </xf>
    <xf numFmtId="14" fontId="33" fillId="5" borderId="1" xfId="2" applyNumberFormat="1" applyFont="1" applyFill="1" applyBorder="1" applyAlignment="1">
      <alignment horizontal="center" vertical="center"/>
    </xf>
    <xf numFmtId="0" fontId="15" fillId="2" borderId="2" xfId="12" applyFont="1" applyFill="1" applyBorder="1" applyAlignment="1">
      <alignment horizontal="center" vertical="center"/>
    </xf>
    <xf numFmtId="0" fontId="15" fillId="8" borderId="2" xfId="12" applyFont="1" applyFill="1" applyBorder="1" applyAlignment="1">
      <alignment horizontal="center" vertical="center" wrapText="1"/>
    </xf>
    <xf numFmtId="0" fontId="15" fillId="0" borderId="0" xfId="12" applyFont="1">
      <alignment vertical="center"/>
    </xf>
    <xf numFmtId="0" fontId="15" fillId="0" borderId="0" xfId="12" applyFont="1" applyAlignment="1">
      <alignment horizontal="center" vertical="center"/>
    </xf>
    <xf numFmtId="0" fontId="15" fillId="0" borderId="0" xfId="12" applyFont="1" applyAlignment="1">
      <alignment vertical="center" wrapText="1"/>
    </xf>
    <xf numFmtId="14" fontId="15" fillId="0" borderId="0" xfId="12" applyNumberFormat="1" applyFont="1">
      <alignment vertical="center"/>
    </xf>
    <xf numFmtId="0" fontId="15" fillId="0" borderId="0" xfId="12" applyFont="1" applyAlignment="1">
      <alignment horizontal="center"/>
    </xf>
    <xf numFmtId="0" fontId="15" fillId="0" borderId="0" xfId="12" applyFont="1" applyAlignment="1"/>
    <xf numFmtId="0" fontId="37" fillId="0" borderId="0" xfId="8" applyFont="1" applyAlignment="1">
      <alignment horizontal="center" vertical="center"/>
    </xf>
    <xf numFmtId="0" fontId="1" fillId="0" borderId="0" xfId="12">
      <alignment vertical="center"/>
    </xf>
    <xf numFmtId="0" fontId="1" fillId="0" borderId="0" xfId="12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20" fillId="5" borderId="7" xfId="0" applyNumberFormat="1" applyFont="1" applyFill="1" applyBorder="1">
      <alignment vertical="center"/>
    </xf>
    <xf numFmtId="0" fontId="20" fillId="7" borderId="1" xfId="0" applyNumberFormat="1" applyFont="1" applyFill="1" applyBorder="1">
      <alignment vertical="center"/>
    </xf>
    <xf numFmtId="0" fontId="20" fillId="3" borderId="1" xfId="0" applyNumberFormat="1" applyFont="1" applyFill="1" applyBorder="1">
      <alignment vertical="center"/>
    </xf>
    <xf numFmtId="0" fontId="20" fillId="6" borderId="1" xfId="0" applyNumberFormat="1" applyFont="1" applyFill="1" applyBorder="1">
      <alignment vertical="center"/>
    </xf>
    <xf numFmtId="0" fontId="20" fillId="0" borderId="0" xfId="0" applyNumberFormat="1" applyFont="1">
      <alignment vertical="center"/>
    </xf>
    <xf numFmtId="0" fontId="27" fillId="5" borderId="0" xfId="0" applyNumberFormat="1" applyFont="1" applyFill="1" applyBorder="1">
      <alignment vertical="center"/>
    </xf>
    <xf numFmtId="0" fontId="27" fillId="0" borderId="0" xfId="0" applyNumberFormat="1" applyFont="1" applyBorder="1">
      <alignment vertical="center"/>
    </xf>
    <xf numFmtId="0" fontId="27" fillId="5" borderId="0" xfId="0" applyNumberFormat="1" applyFont="1" applyFill="1">
      <alignment vertical="center"/>
    </xf>
    <xf numFmtId="0" fontId="27" fillId="0" borderId="0" xfId="0" applyNumberFormat="1" applyFont="1">
      <alignment vertical="center"/>
    </xf>
    <xf numFmtId="0" fontId="14" fillId="0" borderId="0" xfId="0" applyNumberFormat="1" applyFont="1">
      <alignment vertical="center"/>
    </xf>
    <xf numFmtId="0" fontId="20" fillId="5" borderId="5" xfId="0" applyNumberFormat="1" applyFont="1" applyFill="1" applyBorder="1">
      <alignment vertical="center"/>
    </xf>
    <xf numFmtId="182" fontId="41" fillId="5" borderId="5" xfId="2" applyNumberFormat="1" applyFont="1" applyFill="1" applyBorder="1" applyAlignment="1">
      <alignment horizontal="center" vertical="center"/>
    </xf>
    <xf numFmtId="0" fontId="20" fillId="5" borderId="7" xfId="2" applyNumberFormat="1" applyFont="1" applyFill="1" applyBorder="1">
      <alignment vertical="center"/>
    </xf>
    <xf numFmtId="14" fontId="34" fillId="5" borderId="4" xfId="2" applyNumberFormat="1" applyFont="1" applyFill="1" applyBorder="1" applyAlignment="1">
      <alignment horizontal="center" vertical="center"/>
    </xf>
    <xf numFmtId="0" fontId="43" fillId="0" borderId="0" xfId="0" pivotButton="1" applyFont="1">
      <alignment vertical="center"/>
    </xf>
    <xf numFmtId="0" fontId="43" fillId="0" borderId="0" xfId="0" applyNumberFormat="1" applyFont="1">
      <alignment vertical="center"/>
    </xf>
    <xf numFmtId="0" fontId="43" fillId="0" borderId="0" xfId="0" applyFont="1">
      <alignment vertical="center"/>
    </xf>
    <xf numFmtId="0" fontId="43" fillId="0" borderId="0" xfId="0" applyFont="1" applyAlignment="1">
      <alignment horizontal="left" vertical="center"/>
    </xf>
    <xf numFmtId="0" fontId="43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left" vertical="center" indent="3"/>
    </xf>
    <xf numFmtId="0" fontId="15" fillId="0" borderId="2" xfId="12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/>
    </xf>
  </cellXfs>
  <cellStyles count="13">
    <cellStyle name="一般" xfId="0" builtinId="0"/>
    <cellStyle name="一般 2" xfId="1" xr:uid="{00000000-0005-0000-0000-000001000000}"/>
    <cellStyle name="一般 2 2" xfId="8" xr:uid="{97EB7D3F-847C-43D6-8D80-8687034355E3}"/>
    <cellStyle name="一般 3" xfId="4" xr:uid="{00000000-0005-0000-0000-000002000000}"/>
    <cellStyle name="一般 3 2" xfId="11" xr:uid="{291E6134-336F-459F-97A0-2629742A5F0A}"/>
    <cellStyle name="一般 3 3" xfId="9" xr:uid="{F747BF69-D52A-4CAF-8722-795649C48413}"/>
    <cellStyle name="一般 4" xfId="3" xr:uid="{00000000-0005-0000-0000-000003000000}"/>
    <cellStyle name="一般 4 2" xfId="10" xr:uid="{A6FCDD79-D55A-443F-8ED9-41E3AA10918E}"/>
    <cellStyle name="一般 5" xfId="7" xr:uid="{E3A5847E-8599-4133-A677-6A4F55C9B537}"/>
    <cellStyle name="一般 6" xfId="6" xr:uid="{0210405F-A28B-4FAA-8626-5A75E9B74FBB}"/>
    <cellStyle name="一般 7" xfId="12" xr:uid="{70748855-4087-4CBB-92CD-86ECFD5C65D1}"/>
    <cellStyle name="百分比" xfId="2" builtinId="5"/>
    <cellStyle name="超連結 2" xfId="5" xr:uid="{00000000-0005-0000-0000-000005000000}"/>
  </cellStyles>
  <dxfs count="105">
    <dxf>
      <alignment horizontal="center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  <numFmt numFmtId="177" formatCode="yyyy/mm/dd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軟正黑體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微軟正黑體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  <dxf>
      <font>
        <color auto="1"/>
      </font>
      <fill>
        <patternFill>
          <fgColor rgb="FFFF9393"/>
          <bgColor rgb="FFFFC5C5"/>
        </patternFill>
      </fill>
    </dxf>
  </dxfs>
  <tableStyles count="0" defaultTableStyle="TableStyleMedium2" defaultPivotStyle="PivotStyleLight16"/>
  <colors>
    <mruColors>
      <color rgb="FFFFC5C5"/>
      <color rgb="FFFF9B9B"/>
      <color rgb="FFFF9393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SIT&#28204;&#35430;&#21151;&#33021;&#28165;&#219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Transfer_Result_20210806_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負責人"/>
      <sheetName val="負責人tmp"/>
      <sheetName val="流程"/>
      <sheetName val="流程tmp"/>
      <sheetName val="交付狀況統計"/>
      <sheetName val="Defect分析"/>
      <sheetName val="退回交易1100316"/>
      <sheetName val="延遲交付"/>
      <sheetName val="AS400需求明細"/>
      <sheetName val="QA"/>
      <sheetName val="QA_sum"/>
      <sheetName val="連結交易"/>
      <sheetName val="取消交易"/>
      <sheetName val="SIT測試交付-功能"/>
      <sheetName val="按鈕字樣"/>
      <sheetName val="段式_提交_關帳檢核"/>
      <sheetName val="功能"/>
      <sheetName val="SKL專案成員"/>
      <sheetName val="報表需求會議"/>
      <sheetName val="報表tmp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  <sheetName val="URS提交"/>
      <sheetName val="AS400新需求、缺漏報表"/>
    </sheetNames>
    <sheetDataSet>
      <sheetData sheetId="0">
        <row r="1">
          <cell r="E1" t="str">
            <v>功能項目
/代號</v>
          </cell>
          <cell r="F1" t="str">
            <v>流程順序</v>
          </cell>
          <cell r="G1" t="str">
            <v>流程分類</v>
          </cell>
          <cell r="H1" t="str">
            <v>作業流程</v>
          </cell>
          <cell r="I1" t="str">
            <v>功能名稱/說明</v>
          </cell>
          <cell r="J1" t="str">
            <v>作業名稱</v>
          </cell>
          <cell r="K1" t="str">
            <v>ST1負責人</v>
          </cell>
          <cell r="L1" t="str">
            <v>負責人預排</v>
          </cell>
          <cell r="M1" t="str">
            <v>負責人(逾期)調整</v>
          </cell>
          <cell r="N1" t="str">
            <v>負責人交付</v>
          </cell>
          <cell r="O1" t="str">
            <v>QA交付</v>
          </cell>
          <cell r="P1" t="str">
            <v>QA</v>
          </cell>
          <cell r="Q1" t="str">
            <v>SKL測試日</v>
          </cell>
          <cell r="R1" t="str">
            <v>尚未修改QC號</v>
          </cell>
          <cell r="S1" t="str">
            <v>作業流程文件</v>
          </cell>
          <cell r="T1" t="str">
            <v>程式規劃異動</v>
          </cell>
          <cell r="U1" t="str">
            <v>備註</v>
          </cell>
          <cell r="V1" t="str">
            <v>測試報表</v>
          </cell>
          <cell r="W1" t="str">
            <v>功能名稱/說明_Yoko</v>
          </cell>
          <cell r="X1" t="str">
            <v>訂正交易</v>
          </cell>
        </row>
        <row r="2">
          <cell r="E2" t="str">
            <v>L2001</v>
          </cell>
          <cell r="F2" t="str">
            <v>1.1</v>
          </cell>
          <cell r="G2" t="str">
            <v>1.基本資料、商品建立</v>
          </cell>
          <cell r="H2" t="str">
            <v>商品建立</v>
          </cell>
          <cell r="I2" t="str">
            <v xml:space="preserve">商品參數明細資料查詢                    </v>
          </cell>
          <cell r="J2" t="str">
            <v>01.基本資料、商品建立</v>
          </cell>
          <cell r="K2" t="str">
            <v>余家興_賴文育</v>
          </cell>
          <cell r="L2">
            <v>44260</v>
          </cell>
          <cell r="N2">
            <v>44246</v>
          </cell>
          <cell r="O2">
            <v>44259</v>
          </cell>
          <cell r="P2"/>
          <cell r="Q2">
            <v>44267</v>
          </cell>
          <cell r="R2" t="str">
            <v>無</v>
          </cell>
          <cell r="S2" t="str">
            <v>PJ201800012_URS_2業務作業_V1.3(昱衡)</v>
          </cell>
          <cell r="W2" t="str">
            <v xml:space="preserve">商品參數明細資料查詢                    </v>
          </cell>
          <cell r="X2" t="str">
            <v>N</v>
          </cell>
        </row>
        <row r="3">
          <cell r="E3" t="str">
            <v>L2101</v>
          </cell>
          <cell r="F3" t="str">
            <v>1.2</v>
          </cell>
          <cell r="G3" t="str">
            <v>1.基本資料、商品建立</v>
          </cell>
          <cell r="H3" t="str">
            <v>商品建立、Eloan17.informatica</v>
          </cell>
          <cell r="I3" t="str">
            <v>商品參數維護(Eloan17.informatica)</v>
          </cell>
          <cell r="J3" t="str">
            <v>01.基本資料、商品建立</v>
          </cell>
          <cell r="K3" t="str">
            <v>余家興_賴文育</v>
          </cell>
          <cell r="L3">
            <v>44246</v>
          </cell>
          <cell r="M3">
            <v>44295</v>
          </cell>
          <cell r="N3">
            <v>44246</v>
          </cell>
          <cell r="O3">
            <v>44294</v>
          </cell>
          <cell r="P3"/>
          <cell r="Q3">
            <v>44267</v>
          </cell>
          <cell r="R3" t="str">
            <v>888.906.1212</v>
          </cell>
          <cell r="S3" t="str">
            <v>PJ201800012_URS_2業務作業_V1.3(昱衡)</v>
          </cell>
          <cell r="T3"/>
          <cell r="W3" t="str">
            <v>商品參數維護(Eloan17.informatica)</v>
          </cell>
          <cell r="X3" t="str">
            <v>N</v>
          </cell>
        </row>
        <row r="4">
          <cell r="E4" t="str">
            <v>L3901</v>
          </cell>
          <cell r="F4" t="str">
            <v>2</v>
          </cell>
          <cell r="G4" t="str">
            <v>2.貸前作業</v>
          </cell>
          <cell r="H4" t="str">
            <v>客戶洽詢</v>
          </cell>
          <cell r="I4" t="str">
            <v xml:space="preserve">貸款試算                 </v>
          </cell>
          <cell r="J4" t="str">
            <v>02.核准、撥貸</v>
          </cell>
          <cell r="K4" t="str">
            <v>余家興_賴文育</v>
          </cell>
          <cell r="L4">
            <v>44267</v>
          </cell>
          <cell r="N4">
            <v>44267</v>
          </cell>
          <cell r="O4">
            <v>44267</v>
          </cell>
          <cell r="P4"/>
          <cell r="Q4">
            <v>44267</v>
          </cell>
          <cell r="R4" t="str">
            <v>無</v>
          </cell>
          <cell r="S4" t="str">
            <v>PJ201800012_URS_3帳務作業_V1.1(家興)</v>
          </cell>
          <cell r="U4">
            <v>44130</v>
          </cell>
          <cell r="W4" t="str">
            <v xml:space="preserve">貸款試算                 </v>
          </cell>
          <cell r="X4" t="str">
            <v>N</v>
          </cell>
        </row>
        <row r="5">
          <cell r="E5" t="str">
            <v>L2039</v>
          </cell>
          <cell r="F5" t="str">
            <v>2.4.2.4</v>
          </cell>
          <cell r="G5" t="str">
            <v>2.貸前作業</v>
          </cell>
          <cell r="H5" t="str">
            <v>貸前作業</v>
          </cell>
          <cell r="I5" t="str">
            <v xml:space="preserve">擔保品重評明細資料查詢                  </v>
          </cell>
          <cell r="J5" t="str">
            <v>02.核准、撥貸</v>
          </cell>
          <cell r="K5" t="str">
            <v>余家興</v>
          </cell>
          <cell r="L5">
            <v>44264</v>
          </cell>
          <cell r="N5">
            <v>44266</v>
          </cell>
          <cell r="O5">
            <v>44266</v>
          </cell>
          <cell r="P5"/>
          <cell r="Q5">
            <v>44267</v>
          </cell>
          <cell r="R5" t="str">
            <v>無</v>
          </cell>
          <cell r="S5" t="str">
            <v>PJ201800012_URS_2業務作業_V1.3(昱衡)</v>
          </cell>
          <cell r="W5" t="str">
            <v xml:space="preserve">擔保品重評明細資料查詢                  </v>
          </cell>
          <cell r="X5" t="str">
            <v>N</v>
          </cell>
        </row>
        <row r="6">
          <cell r="E6" t="str">
            <v>L2480</v>
          </cell>
          <cell r="F6" t="str">
            <v>2.4.2.4.1</v>
          </cell>
          <cell r="G6" t="str">
            <v>2.貸前作業</v>
          </cell>
          <cell r="H6" t="str">
            <v>貸前作業</v>
          </cell>
          <cell r="I6" t="str">
            <v xml:space="preserve">擔保品重評資料登錄                      </v>
          </cell>
          <cell r="J6" t="str">
            <v>02.核准、撥貸</v>
          </cell>
          <cell r="K6" t="str">
            <v>余家興</v>
          </cell>
          <cell r="L6">
            <v>44264</v>
          </cell>
          <cell r="N6">
            <v>44266</v>
          </cell>
          <cell r="O6">
            <v>44266</v>
          </cell>
          <cell r="P6"/>
          <cell r="Q6">
            <v>44267</v>
          </cell>
          <cell r="R6" t="str">
            <v>無</v>
          </cell>
          <cell r="S6" t="str">
            <v>PJ201800012_URS_2業務作業_V1.3(昱衡)</v>
          </cell>
          <cell r="W6" t="str">
            <v xml:space="preserve">擔保品重評資料登錄                      </v>
          </cell>
          <cell r="X6" t="str">
            <v>N</v>
          </cell>
        </row>
        <row r="7">
          <cell r="E7" t="str">
            <v>L1001</v>
          </cell>
          <cell r="F7" t="str">
            <v>3.1.1</v>
          </cell>
          <cell r="G7" t="str">
            <v>2.貸前作業</v>
          </cell>
          <cell r="H7" t="str">
            <v>貸前作業</v>
          </cell>
          <cell r="I7" t="str">
            <v>顧客明細資料查詢</v>
          </cell>
          <cell r="J7" t="str">
            <v>01.基本資料、商品建立</v>
          </cell>
          <cell r="K7" t="str">
            <v>張嘉榮</v>
          </cell>
          <cell r="L7">
            <v>44270</v>
          </cell>
          <cell r="M7">
            <v>44285</v>
          </cell>
          <cell r="N7">
            <v>44260</v>
          </cell>
          <cell r="O7">
            <v>44286</v>
          </cell>
          <cell r="P7"/>
          <cell r="Q7">
            <v>44267</v>
          </cell>
          <cell r="R7" t="str">
            <v>99.542.301</v>
          </cell>
          <cell r="S7" t="str">
            <v>PJ201800012_URS_1顧客管理作業_V1.1(嘉榮).docx</v>
          </cell>
          <cell r="T7"/>
          <cell r="W7" t="str">
            <v>顧客明細資料查詢</v>
          </cell>
          <cell r="X7" t="str">
            <v>N</v>
          </cell>
        </row>
        <row r="8">
          <cell r="E8" t="str">
            <v>L1101</v>
          </cell>
          <cell r="F8" t="str">
            <v>3.1.1.1</v>
          </cell>
          <cell r="G8" t="str">
            <v>2.貸前作業</v>
          </cell>
          <cell r="H8" t="str">
            <v>貸前作業(L1001)、Eloan02</v>
          </cell>
          <cell r="I8" t="str">
            <v>顧客基本資料維護-自然人(Eloan2)</v>
          </cell>
          <cell r="J8" t="str">
            <v>01.基本資料、商品建立</v>
          </cell>
          <cell r="K8" t="str">
            <v>張嘉榮</v>
          </cell>
          <cell r="L8">
            <v>44270</v>
          </cell>
          <cell r="N8">
            <v>44260</v>
          </cell>
          <cell r="O8">
            <v>44265</v>
          </cell>
          <cell r="P8"/>
          <cell r="Q8">
            <v>44267</v>
          </cell>
          <cell r="R8">
            <v>99.115899999999996</v>
          </cell>
          <cell r="S8" t="str">
            <v>PJ201800012_URS_1顧客管理作業_V1.1(嘉榮).docx</v>
          </cell>
          <cell r="T8"/>
          <cell r="W8" t="str">
            <v>顧客基本資料維護-自然人(Eloan2)</v>
          </cell>
          <cell r="X8" t="str">
            <v>N</v>
          </cell>
        </row>
        <row r="9">
          <cell r="E9" t="str">
            <v>L1102</v>
          </cell>
          <cell r="F9" t="str">
            <v>3.1.1.2</v>
          </cell>
          <cell r="G9" t="str">
            <v>2.貸前作業</v>
          </cell>
          <cell r="H9" t="str">
            <v>貸前作業(L1001)</v>
          </cell>
          <cell r="I9" t="str">
            <v xml:space="preserve">顧客基本資料維護-法人  </v>
          </cell>
          <cell r="J9" t="str">
            <v>01.基本資料、商品建立</v>
          </cell>
          <cell r="K9" t="str">
            <v>張嘉榮</v>
          </cell>
          <cell r="L9">
            <v>44270</v>
          </cell>
          <cell r="N9">
            <v>44260</v>
          </cell>
          <cell r="O9">
            <v>44265</v>
          </cell>
          <cell r="P9"/>
          <cell r="Q9">
            <v>44267</v>
          </cell>
          <cell r="R9">
            <v>312.31599999999997</v>
          </cell>
          <cell r="S9" t="str">
            <v>PJ201800012_URS_1顧客管理作業_V1.1(嘉榮).docx</v>
          </cell>
          <cell r="T9"/>
          <cell r="U9" t="str">
            <v>QC307地址:2021/3/15, 其餘2/19</v>
          </cell>
          <cell r="W9" t="str">
            <v xml:space="preserve">顧客基本資料維護-法人  </v>
          </cell>
          <cell r="X9" t="str">
            <v>N</v>
          </cell>
        </row>
        <row r="10">
          <cell r="E10" t="str">
            <v>L1107</v>
          </cell>
          <cell r="F10" t="str">
            <v>3.1.1.3</v>
          </cell>
          <cell r="G10" t="str">
            <v>1.基本資料、商品建立</v>
          </cell>
          <cell r="H10" t="str">
            <v>基本資料</v>
          </cell>
          <cell r="I10" t="str">
            <v>公司戶財務狀況管理(與企金確認功能)</v>
          </cell>
          <cell r="J10" t="str">
            <v>01.基本資料、商品建立</v>
          </cell>
          <cell r="K10" t="str">
            <v>張嘉榮</v>
          </cell>
          <cell r="L10">
            <v>44293</v>
          </cell>
          <cell r="N10">
            <v>44260</v>
          </cell>
          <cell r="O10">
            <v>44265</v>
          </cell>
          <cell r="P10"/>
          <cell r="Q10">
            <v>44302</v>
          </cell>
          <cell r="R10" t="str">
            <v>無</v>
          </cell>
          <cell r="S10" t="str">
            <v>PJ201800012_URS_1顧客管理作業_V1.1(嘉榮).docx</v>
          </cell>
          <cell r="T10"/>
          <cell r="U10" t="str">
            <v>目前未在AS400執行本功能,待確認是否保留</v>
          </cell>
          <cell r="W10" t="str">
            <v>公司戶財務狀況管理(與企金確認功能)</v>
          </cell>
          <cell r="X10" t="str">
            <v>N</v>
          </cell>
        </row>
        <row r="11">
          <cell r="E11" t="str">
            <v>L1907</v>
          </cell>
          <cell r="F11" t="str">
            <v>3.1.1.3</v>
          </cell>
          <cell r="G11" t="str">
            <v>2.貸前作業</v>
          </cell>
          <cell r="H11" t="str">
            <v>貸前作業</v>
          </cell>
          <cell r="I11" t="str">
            <v>公司戶財務狀況明細資料查詢(與企金確認功能)</v>
          </cell>
          <cell r="J11" t="str">
            <v>01.基本資料、商品建立</v>
          </cell>
          <cell r="K11" t="str">
            <v>張嘉榮</v>
          </cell>
          <cell r="L11">
            <v>44293</v>
          </cell>
          <cell r="N11">
            <v>44260</v>
          </cell>
          <cell r="O11">
            <v>44265</v>
          </cell>
          <cell r="P11"/>
          <cell r="Q11">
            <v>44267</v>
          </cell>
          <cell r="R11" t="str">
            <v>無</v>
          </cell>
          <cell r="S11" t="str">
            <v>PJ201800012_URS_1顧客管理作業_V1.1(嘉榮).docx</v>
          </cell>
          <cell r="T11"/>
          <cell r="U11" t="str">
            <v>目前未在AS400執行本功能,待確認是否保留</v>
          </cell>
          <cell r="W11" t="str">
            <v>公司戶財務狀況明細資料查詢(與企金確認功能)</v>
          </cell>
          <cell r="X11" t="str">
            <v>N</v>
          </cell>
        </row>
        <row r="12">
          <cell r="E12" t="str">
            <v>L3001</v>
          </cell>
          <cell r="F12" t="str">
            <v>3.1.1.4/3.D.3</v>
          </cell>
          <cell r="G12" t="str">
            <v>2.貸前作業</v>
          </cell>
          <cell r="H12" t="str">
            <v>貸前作業(L1001)、撥貸</v>
          </cell>
          <cell r="I12" t="str">
            <v xml:space="preserve">放款明細資料查詢         </v>
          </cell>
          <cell r="J12" t="str">
            <v>02.核准、撥貸</v>
          </cell>
          <cell r="K12" t="str">
            <v>余家興_賴文育</v>
          </cell>
          <cell r="L12">
            <v>44281</v>
          </cell>
          <cell r="N12">
            <v>44266</v>
          </cell>
          <cell r="O12">
            <v>44266</v>
          </cell>
          <cell r="P12"/>
          <cell r="Q12">
            <v>44267</v>
          </cell>
          <cell r="R12" t="str">
            <v>584</v>
          </cell>
          <cell r="S12" t="str">
            <v>PJ201800012_URS_3帳務作業_V1.1(家興)</v>
          </cell>
          <cell r="U12">
            <v>44130</v>
          </cell>
          <cell r="W12" t="str">
            <v xml:space="preserve">放款明細資料查詢         </v>
          </cell>
          <cell r="X12" t="str">
            <v>N</v>
          </cell>
        </row>
        <row r="13">
          <cell r="E13" t="str">
            <v>L2020</v>
          </cell>
          <cell r="F13" t="str">
            <v>3.1.1.5/3.6.1</v>
          </cell>
          <cell r="G13" t="str">
            <v>2.貸前作業</v>
          </cell>
          <cell r="H13" t="str">
            <v>貸前作業(L1001)</v>
          </cell>
          <cell r="I13" t="str">
            <v xml:space="preserve">保證人明細資料查詢                      </v>
          </cell>
          <cell r="J13" t="str">
            <v>02.核准、撥貸</v>
          </cell>
          <cell r="K13" t="str">
            <v>陳昱衡_余家興</v>
          </cell>
          <cell r="L13">
            <v>44260</v>
          </cell>
          <cell r="N13">
            <v>44253</v>
          </cell>
          <cell r="O13">
            <v>44259</v>
          </cell>
          <cell r="P13"/>
          <cell r="Q13">
            <v>44267</v>
          </cell>
          <cell r="R13" t="str">
            <v>無</v>
          </cell>
          <cell r="S13" t="str">
            <v>PJ201800012_URS_2業務作業_V1.3(昱衡)</v>
          </cell>
          <cell r="W13" t="str">
            <v xml:space="preserve">保證人明細資料查詢                      </v>
          </cell>
          <cell r="X13" t="str">
            <v>N</v>
          </cell>
        </row>
        <row r="14">
          <cell r="E14" t="str">
            <v>L2010</v>
          </cell>
          <cell r="F14" t="str">
            <v>3.1.1.6/3.2.1</v>
          </cell>
          <cell r="G14" t="str">
            <v>2.貸前作業</v>
          </cell>
          <cell r="H14" t="str">
            <v>貸前作業(L1001)</v>
          </cell>
          <cell r="I14" t="str">
            <v xml:space="preserve">申請案件明細資料查詢                    </v>
          </cell>
          <cell r="J14" t="str">
            <v>02.核准、撥貸</v>
          </cell>
          <cell r="K14" t="str">
            <v>余家興_賴文育</v>
          </cell>
          <cell r="L14">
            <v>44246</v>
          </cell>
          <cell r="N14">
            <v>44246</v>
          </cell>
          <cell r="O14">
            <v>44253</v>
          </cell>
          <cell r="P14"/>
          <cell r="Q14">
            <v>44267</v>
          </cell>
          <cell r="R14" t="str">
            <v>無</v>
          </cell>
          <cell r="S14" t="str">
            <v>PJ201800012_URS_2業務作業_V1.3(昱衡)</v>
          </cell>
          <cell r="W14" t="str">
            <v xml:space="preserve">申請案件明細資料查詢                    </v>
          </cell>
          <cell r="X14" t="str">
            <v>N</v>
          </cell>
        </row>
        <row r="15">
          <cell r="E15" t="str">
            <v>L2921</v>
          </cell>
          <cell r="F15" t="str">
            <v>3.1.1.7</v>
          </cell>
          <cell r="G15" t="str">
            <v>2.貸前作業</v>
          </cell>
          <cell r="H15" t="str">
            <v>貸前作業(L1001)、撥貸</v>
          </cell>
          <cell r="I15" t="str">
            <v xml:space="preserve">未齊件資料查詢                          </v>
          </cell>
          <cell r="J15" t="str">
            <v>02.核准、撥貸</v>
          </cell>
          <cell r="K15" t="str">
            <v>陳昱衡_余家興</v>
          </cell>
          <cell r="L15">
            <v>44267</v>
          </cell>
          <cell r="M15">
            <v>44286</v>
          </cell>
          <cell r="N15">
            <v>44253</v>
          </cell>
          <cell r="O15">
            <v>44286</v>
          </cell>
          <cell r="Q15">
            <v>44267</v>
          </cell>
          <cell r="R15" t="str">
            <v>無</v>
          </cell>
          <cell r="S15" t="str">
            <v>PJ201800012_URS_2業務作業_V1.3(昱衡)</v>
          </cell>
          <cell r="U15">
            <v>44130</v>
          </cell>
          <cell r="W15" t="str">
            <v xml:space="preserve">未齊件資料查詢                          </v>
          </cell>
          <cell r="X15" t="str">
            <v>N</v>
          </cell>
        </row>
        <row r="16">
          <cell r="E16" t="str">
            <v>L2801</v>
          </cell>
          <cell r="F16" t="str">
            <v>3.1.1.7.1</v>
          </cell>
          <cell r="G16" t="str">
            <v>2.貸前作業</v>
          </cell>
          <cell r="H16" t="str">
            <v>貸前作業(L1001)</v>
          </cell>
          <cell r="I16" t="str">
            <v xml:space="preserve">未齊案件管理             </v>
          </cell>
          <cell r="J16" t="str">
            <v>02.核准、撥貸</v>
          </cell>
          <cell r="K16" t="str">
            <v>余家興_賴文育</v>
          </cell>
          <cell r="L16">
            <v>44267</v>
          </cell>
          <cell r="N16">
            <v>44267</v>
          </cell>
          <cell r="O16">
            <v>44267</v>
          </cell>
          <cell r="Q16">
            <v>44267</v>
          </cell>
          <cell r="R16" t="str">
            <v>無</v>
          </cell>
          <cell r="S16" t="str">
            <v>PJ201800012_URS_2業務作業_V1.4(昱衡)</v>
          </cell>
          <cell r="T16" t="str">
            <v>原L3140，2021/3/10</v>
          </cell>
          <cell r="U16">
            <v>44130</v>
          </cell>
          <cell r="W16" t="str">
            <v xml:space="preserve">未齊案件管理             </v>
          </cell>
          <cell r="X16" t="str">
            <v>N</v>
          </cell>
        </row>
        <row r="17">
          <cell r="E17" t="str">
            <v>L2038</v>
          </cell>
          <cell r="F17" t="str">
            <v>3.1.1.8/3.4.1</v>
          </cell>
          <cell r="G17" t="str">
            <v>2.貸前作業</v>
          </cell>
          <cell r="H17" t="str">
            <v>貸前作業(L1001)</v>
          </cell>
          <cell r="I17" t="str">
            <v xml:space="preserve">擔保品明細資料查詢                      </v>
          </cell>
          <cell r="J17" t="str">
            <v>02.核准、撥貸</v>
          </cell>
          <cell r="K17" t="str">
            <v>余家興</v>
          </cell>
          <cell r="L17">
            <v>44264</v>
          </cell>
          <cell r="N17">
            <v>44266</v>
          </cell>
          <cell r="O17">
            <v>44266</v>
          </cell>
          <cell r="Q17">
            <v>44267</v>
          </cell>
          <cell r="R17" t="str">
            <v>無</v>
          </cell>
          <cell r="S17" t="str">
            <v>PJ201800012_URS_2業務作業_V1.3(昱衡)</v>
          </cell>
          <cell r="W17" t="str">
            <v xml:space="preserve">擔保品明細資料查詢                      </v>
          </cell>
          <cell r="X17" t="str">
            <v>N</v>
          </cell>
        </row>
        <row r="18">
          <cell r="E18" t="str">
            <v>L1109</v>
          </cell>
          <cell r="F18" t="str">
            <v>3.1.1.9</v>
          </cell>
          <cell r="G18" t="str">
            <v>2.貸前作業</v>
          </cell>
          <cell r="H18" t="str">
            <v>貸前作業(L1001)</v>
          </cell>
          <cell r="I18" t="str">
            <v>客戶交互運用維護</v>
          </cell>
          <cell r="J18" t="str">
            <v>01.基本資料、商品建立</v>
          </cell>
          <cell r="K18" t="str">
            <v>張嘉榮</v>
          </cell>
          <cell r="L18">
            <v>44293</v>
          </cell>
          <cell r="N18">
            <v>44264</v>
          </cell>
          <cell r="O18">
            <v>44265</v>
          </cell>
          <cell r="P18"/>
          <cell r="Q18">
            <v>44267</v>
          </cell>
          <cell r="R18" t="str">
            <v>無</v>
          </cell>
          <cell r="S18"/>
          <cell r="W18" t="str">
            <v>客戶交互運用維護</v>
          </cell>
          <cell r="X18" t="str">
            <v>N</v>
          </cell>
        </row>
        <row r="19">
          <cell r="E19" t="str">
            <v>L1906</v>
          </cell>
          <cell r="F19" t="str">
            <v>3.1.1.A/3.1.3</v>
          </cell>
          <cell r="G19" t="str">
            <v>2.貸前作業</v>
          </cell>
          <cell r="H19" t="str">
            <v>貸前作業(L1001)</v>
          </cell>
          <cell r="I19" t="str">
            <v xml:space="preserve">關聯戶資料查詢            </v>
          </cell>
          <cell r="J19" t="str">
            <v>01.基本資料、商品建立</v>
          </cell>
          <cell r="K19" t="str">
            <v>張嘉榮</v>
          </cell>
          <cell r="L19">
            <v>44293</v>
          </cell>
          <cell r="N19">
            <v>44264</v>
          </cell>
          <cell r="O19">
            <v>44273</v>
          </cell>
          <cell r="P19"/>
          <cell r="Q19">
            <v>44267</v>
          </cell>
          <cell r="R19" t="str">
            <v>無</v>
          </cell>
          <cell r="S19" t="str">
            <v>PJ201800012_URS_1顧客管理作業_V1.1(嘉榮).docx</v>
          </cell>
          <cell r="T19"/>
          <cell r="W19" t="str">
            <v xml:space="preserve">關聯戶資料查詢            </v>
          </cell>
          <cell r="X19" t="str">
            <v>N</v>
          </cell>
        </row>
        <row r="20">
          <cell r="E20" t="str">
            <v>L1106</v>
          </cell>
          <cell r="F20" t="str">
            <v>3.1.1.A/3.1.3.1</v>
          </cell>
          <cell r="G20" t="str">
            <v>2.貸前作業</v>
          </cell>
          <cell r="H20" t="str">
            <v>貸前作業(L1906)</v>
          </cell>
          <cell r="I20" t="str">
            <v xml:space="preserve">關聯戶資料維護            </v>
          </cell>
          <cell r="J20" t="str">
            <v>01.基本資料、商品建立</v>
          </cell>
          <cell r="K20" t="str">
            <v>張嘉榮</v>
          </cell>
          <cell r="L20">
            <v>44293</v>
          </cell>
          <cell r="N20">
            <v>44264</v>
          </cell>
          <cell r="O20">
            <v>44273</v>
          </cell>
          <cell r="P20"/>
          <cell r="Q20">
            <v>44267</v>
          </cell>
          <cell r="R20" t="str">
            <v>無</v>
          </cell>
          <cell r="S20" t="str">
            <v>PJ201800012_URS_1顧客管理作業_V1.1(嘉榮).docx</v>
          </cell>
          <cell r="T20"/>
          <cell r="W20" t="str">
            <v xml:space="preserve">關聯戶資料維護            </v>
          </cell>
          <cell r="X20" t="str">
            <v>N</v>
          </cell>
        </row>
        <row r="21">
          <cell r="E21" t="str">
            <v>L1103</v>
          </cell>
          <cell r="F21" t="str">
            <v>3.1.1.B</v>
          </cell>
          <cell r="G21" t="str">
            <v>2.貸前作業</v>
          </cell>
          <cell r="H21" t="str">
            <v>貸前作業(L1001)</v>
          </cell>
          <cell r="I21" t="str">
            <v>顧客基本資料變更-自然人</v>
          </cell>
          <cell r="J21" t="str">
            <v>01.基本資料、商品建立</v>
          </cell>
          <cell r="K21" t="str">
            <v>張嘉榮</v>
          </cell>
          <cell r="L21">
            <v>44270</v>
          </cell>
          <cell r="N21">
            <v>44260</v>
          </cell>
          <cell r="O21">
            <v>44265</v>
          </cell>
          <cell r="P21"/>
          <cell r="Q21">
            <v>44267</v>
          </cell>
          <cell r="R21" t="str">
            <v>無</v>
          </cell>
          <cell r="S21" t="str">
            <v>PJ201800012_URS_1顧客管理作業_V1.1(嘉榮).docx</v>
          </cell>
          <cell r="T21"/>
          <cell r="W21" t="str">
            <v>顧客基本資料變更-自然人</v>
          </cell>
          <cell r="X21" t="str">
            <v>N</v>
          </cell>
        </row>
        <row r="22">
          <cell r="E22" t="str">
            <v>L1104</v>
          </cell>
          <cell r="F22" t="str">
            <v>3.1.1.C</v>
          </cell>
          <cell r="G22" t="str">
            <v>2.貸前作業</v>
          </cell>
          <cell r="H22" t="str">
            <v>貸前作業(L1001)</v>
          </cell>
          <cell r="I22" t="str">
            <v xml:space="preserve">顧客基本資料變更-法人  </v>
          </cell>
          <cell r="J22" t="str">
            <v>01.基本資料、商品建立</v>
          </cell>
          <cell r="K22" t="str">
            <v>張嘉榮</v>
          </cell>
          <cell r="L22">
            <v>44270</v>
          </cell>
          <cell r="N22">
            <v>44260</v>
          </cell>
          <cell r="O22">
            <v>44265</v>
          </cell>
          <cell r="P22"/>
          <cell r="Q22">
            <v>44267</v>
          </cell>
          <cell r="R22">
            <v>321</v>
          </cell>
          <cell r="S22" t="str">
            <v>PJ201800012_URS_1顧客管理作業_V1.1(嘉榮).docx</v>
          </cell>
          <cell r="T22"/>
          <cell r="W22" t="str">
            <v xml:space="preserve">顧客基本資料變更-法人  </v>
          </cell>
          <cell r="X22" t="str">
            <v>N</v>
          </cell>
        </row>
        <row r="23">
          <cell r="E23" t="str">
            <v>L1905</v>
          </cell>
          <cell r="F23" t="str">
            <v>3.1.2</v>
          </cell>
          <cell r="G23" t="str">
            <v>2.貸前作業</v>
          </cell>
          <cell r="H23" t="str">
            <v>貸前作業</v>
          </cell>
          <cell r="I23" t="str">
            <v xml:space="preserve">顧客聯絡電話查詢       </v>
          </cell>
          <cell r="J23" t="str">
            <v>01.基本資料、商品建立</v>
          </cell>
          <cell r="K23" t="str">
            <v>張嘉榮</v>
          </cell>
          <cell r="L23">
            <v>44270</v>
          </cell>
          <cell r="N23">
            <v>44259</v>
          </cell>
          <cell r="O23">
            <v>44267</v>
          </cell>
          <cell r="P23"/>
          <cell r="Q23">
            <v>44267</v>
          </cell>
          <cell r="R23" t="str">
            <v>無</v>
          </cell>
          <cell r="S23" t="str">
            <v>PJ201800012_URS_1顧客管理作業_V1.1(嘉榮).docx</v>
          </cell>
          <cell r="T23"/>
          <cell r="W23" t="str">
            <v xml:space="preserve">顧客聯絡電話查詢       </v>
          </cell>
          <cell r="X23" t="str">
            <v>N</v>
          </cell>
        </row>
        <row r="24">
          <cell r="E24" t="str">
            <v>L1105</v>
          </cell>
          <cell r="F24" t="str">
            <v>3.1.2.1</v>
          </cell>
          <cell r="G24" t="str">
            <v>2.貸前作業</v>
          </cell>
          <cell r="H24" t="str">
            <v>貸前作業(L1905)、Eloan14</v>
          </cell>
          <cell r="I24" t="str">
            <v xml:space="preserve">顧客聯絡電話維護(Eloan14) </v>
          </cell>
          <cell r="J24" t="str">
            <v>01.基本資料、商品建立</v>
          </cell>
          <cell r="K24" t="str">
            <v>張嘉榮</v>
          </cell>
          <cell r="L24">
            <v>44270</v>
          </cell>
          <cell r="N24">
            <v>44259</v>
          </cell>
          <cell r="O24">
            <v>44267</v>
          </cell>
          <cell r="P24"/>
          <cell r="Q24">
            <v>44267</v>
          </cell>
          <cell r="R24">
            <v>1158</v>
          </cell>
          <cell r="S24" t="str">
            <v>PJ201800012_URS_1顧客管理作業_V1.1(嘉榮).docx</v>
          </cell>
          <cell r="T24"/>
          <cell r="W24" t="str">
            <v xml:space="preserve">顧客聯絡電話維護(Eloan14) </v>
          </cell>
          <cell r="X24" t="str">
            <v>N</v>
          </cell>
        </row>
        <row r="25">
          <cell r="E25" t="str">
            <v>L2111</v>
          </cell>
          <cell r="F25" t="str">
            <v>3.2.1.1</v>
          </cell>
          <cell r="G25" t="str">
            <v>2.貸前作業</v>
          </cell>
          <cell r="H25" t="str">
            <v>貸前作業(L2010)、Eloan03</v>
          </cell>
          <cell r="I25" t="str">
            <v xml:space="preserve">案件申請登錄(Eloan3)                   </v>
          </cell>
          <cell r="J25" t="str">
            <v>02.核准、撥貸</v>
          </cell>
          <cell r="K25" t="str">
            <v>余家興_賴文育</v>
          </cell>
          <cell r="L25">
            <v>44246</v>
          </cell>
          <cell r="N25">
            <v>44246</v>
          </cell>
          <cell r="O25">
            <v>44253</v>
          </cell>
          <cell r="P25"/>
          <cell r="Q25">
            <v>44267</v>
          </cell>
          <cell r="R25" t="str">
            <v>無</v>
          </cell>
          <cell r="S25" t="str">
            <v>PJ201800012_URS_2業務作業_V1.3(昱衡)</v>
          </cell>
          <cell r="T25"/>
          <cell r="W25" t="str">
            <v xml:space="preserve">案件申請登錄(Eloan3)                   </v>
          </cell>
          <cell r="X25" t="str">
            <v>N</v>
          </cell>
        </row>
        <row r="26">
          <cell r="E26" t="str">
            <v>L2153</v>
          </cell>
          <cell r="F26" t="str">
            <v>3.2.1.2</v>
          </cell>
          <cell r="G26" t="str">
            <v>2.貸前作業</v>
          </cell>
          <cell r="H26" t="str">
            <v>貸前作業(L2010)、Eloan04、核准、撥貸-銀扣授權</v>
          </cell>
          <cell r="I26" t="str">
            <v xml:space="preserve">核准額度登錄(Eloan4)                 </v>
          </cell>
          <cell r="J26" t="str">
            <v>02.核准、撥貸</v>
          </cell>
          <cell r="K26" t="str">
            <v>余家興_賴文育</v>
          </cell>
          <cell r="L26">
            <v>44260</v>
          </cell>
          <cell r="M26">
            <v>44295</v>
          </cell>
          <cell r="N26">
            <v>44246</v>
          </cell>
          <cell r="O26">
            <v>44294</v>
          </cell>
          <cell r="P26"/>
          <cell r="Q26">
            <v>44267</v>
          </cell>
          <cell r="R26" t="str">
            <v>939</v>
          </cell>
          <cell r="S26" t="str">
            <v>PJ201800012_URS_2業務作業_V1.3(昱衡)</v>
          </cell>
          <cell r="T26"/>
          <cell r="W26" t="str">
            <v xml:space="preserve">核准額度登錄(Eloan4)                 </v>
          </cell>
          <cell r="X26" t="str">
            <v>N</v>
          </cell>
        </row>
        <row r="27">
          <cell r="E27" t="str">
            <v>L2151</v>
          </cell>
          <cell r="F27" t="str">
            <v>3.2.1.3</v>
          </cell>
          <cell r="G27" t="str">
            <v>2.貸前作業</v>
          </cell>
          <cell r="H27" t="str">
            <v>貸前作業(L2010)</v>
          </cell>
          <cell r="I27" t="str">
            <v xml:space="preserve">駁回額度登錄                            </v>
          </cell>
          <cell r="J27" t="str">
            <v>02.核准、撥貸</v>
          </cell>
          <cell r="K27" t="str">
            <v>余家興_賴文育</v>
          </cell>
          <cell r="L27">
            <v>44252</v>
          </cell>
          <cell r="N27">
            <v>44251</v>
          </cell>
          <cell r="O27">
            <v>44253</v>
          </cell>
          <cell r="P27"/>
          <cell r="Q27">
            <v>44267</v>
          </cell>
          <cell r="R27" t="str">
            <v>857(小日曆)</v>
          </cell>
          <cell r="S27" t="str">
            <v>PJ201800012_URS_2業務作業_V1.3(昱衡)</v>
          </cell>
          <cell r="W27" t="str">
            <v xml:space="preserve">駁回額度登錄                            </v>
          </cell>
          <cell r="X27" t="str">
            <v>N</v>
          </cell>
        </row>
        <row r="28">
          <cell r="E28" t="str">
            <v>L2112</v>
          </cell>
          <cell r="F28" t="str">
            <v>3.2.2</v>
          </cell>
          <cell r="G28" t="str">
            <v>2.貸前作業</v>
          </cell>
          <cell r="H28" t="str">
            <v>貸前作業</v>
          </cell>
          <cell r="I28" t="str">
            <v xml:space="preserve">團體戶申請登錄                          </v>
          </cell>
          <cell r="J28" t="str">
            <v>02.核准、撥貸</v>
          </cell>
          <cell r="K28" t="str">
            <v>余家興_賴文育</v>
          </cell>
          <cell r="L28">
            <v>44260</v>
          </cell>
          <cell r="N28">
            <v>44251</v>
          </cell>
          <cell r="O28">
            <v>44258</v>
          </cell>
          <cell r="P28"/>
          <cell r="Q28">
            <v>44267</v>
          </cell>
          <cell r="R28" t="str">
            <v>無</v>
          </cell>
          <cell r="S28" t="str">
            <v>PJ201800012_URS_2業務作業_V1.3(昱衡)</v>
          </cell>
          <cell r="W28" t="str">
            <v xml:space="preserve">團體戶申請登錄                          </v>
          </cell>
          <cell r="X28" t="str">
            <v>N</v>
          </cell>
        </row>
        <row r="29">
          <cell r="E29" t="str">
            <v>L2015</v>
          </cell>
          <cell r="F29" t="str">
            <v>3.3.1</v>
          </cell>
          <cell r="G29" t="str">
            <v>2.貸前作業</v>
          </cell>
          <cell r="H29" t="str">
            <v>貸前作業</v>
          </cell>
          <cell r="I29" t="str">
            <v xml:space="preserve">額度明細資料查詢                        </v>
          </cell>
          <cell r="J29" t="str">
            <v>02.核准、撥貸</v>
          </cell>
          <cell r="K29" t="str">
            <v>余家興_賴文育</v>
          </cell>
          <cell r="L29">
            <v>44246</v>
          </cell>
          <cell r="N29">
            <v>44251</v>
          </cell>
          <cell r="O29">
            <v>44253</v>
          </cell>
          <cell r="P29"/>
          <cell r="Q29">
            <v>44267</v>
          </cell>
          <cell r="R29" t="str">
            <v>無</v>
          </cell>
          <cell r="S29" t="str">
            <v>PJ201800012_URS_2業務作業_V1.3(昱衡)</v>
          </cell>
          <cell r="W29" t="str">
            <v xml:space="preserve">額度明細資料查詢                        </v>
          </cell>
          <cell r="X29" t="str">
            <v>N</v>
          </cell>
        </row>
        <row r="30">
          <cell r="E30" t="str">
            <v>L2154</v>
          </cell>
          <cell r="F30" t="str">
            <v>3.3.1.1</v>
          </cell>
          <cell r="G30" t="str">
            <v>2.貸前作業</v>
          </cell>
          <cell r="H30" t="str">
            <v>貸前作業(L2015)</v>
          </cell>
          <cell r="I30" t="str">
            <v xml:space="preserve">額度資料維護                            </v>
          </cell>
          <cell r="J30" t="str">
            <v>02.核准、撥貸</v>
          </cell>
          <cell r="K30" t="str">
            <v>余家興_賴文育</v>
          </cell>
          <cell r="L30">
            <v>44260</v>
          </cell>
          <cell r="M30">
            <v>44295</v>
          </cell>
          <cell r="N30">
            <v>44252</v>
          </cell>
          <cell r="O30">
            <v>44294</v>
          </cell>
          <cell r="P30"/>
          <cell r="Q30">
            <v>44267</v>
          </cell>
          <cell r="R30" t="str">
            <v>929,1164</v>
          </cell>
          <cell r="S30" t="str">
            <v>PJ201800012_URS_2業務作業_V1.3(昱衡)</v>
          </cell>
          <cell r="W30" t="str">
            <v xml:space="preserve">額度資料維護                            </v>
          </cell>
          <cell r="X30" t="str">
            <v>N</v>
          </cell>
        </row>
        <row r="31">
          <cell r="E31" t="str">
            <v>L2016</v>
          </cell>
          <cell r="F31" t="str">
            <v>3.3.2</v>
          </cell>
          <cell r="G31" t="str">
            <v>2.貸前作業</v>
          </cell>
          <cell r="H31" t="str">
            <v>貸前作業</v>
          </cell>
          <cell r="I31" t="str">
            <v xml:space="preserve">核准號碼明細資料查詢                    </v>
          </cell>
          <cell r="J31" t="str">
            <v>02.核准、撥貸</v>
          </cell>
          <cell r="K31" t="str">
            <v>余家興_賴文育</v>
          </cell>
          <cell r="L31">
            <v>44246</v>
          </cell>
          <cell r="N31">
            <v>44251</v>
          </cell>
          <cell r="O31">
            <v>44253</v>
          </cell>
          <cell r="P31"/>
          <cell r="Q31">
            <v>44267</v>
          </cell>
          <cell r="R31" t="str">
            <v>1175</v>
          </cell>
          <cell r="S31" t="str">
            <v>PJ201800012_URS_2業務作業_V1.3(昱衡)</v>
          </cell>
          <cell r="W31" t="str">
            <v xml:space="preserve">核准號碼明細資料查詢                    </v>
          </cell>
          <cell r="X31" t="str">
            <v>N</v>
          </cell>
        </row>
        <row r="32">
          <cell r="E32" t="str">
            <v>L2061</v>
          </cell>
          <cell r="F32" t="str">
            <v>3.3.3</v>
          </cell>
          <cell r="G32" t="str">
            <v>2.貸前作業</v>
          </cell>
          <cell r="H32" t="str">
            <v>貸前作業</v>
          </cell>
          <cell r="I32" t="str">
            <v>貸後契變手續費明細資料查詢(未入帳)</v>
          </cell>
          <cell r="J32" t="str">
            <v>09.變更、展期</v>
          </cell>
          <cell r="K32" t="str">
            <v>陳昱衡_余家興</v>
          </cell>
          <cell r="L32">
            <v>44288</v>
          </cell>
          <cell r="M32">
            <v>44295</v>
          </cell>
          <cell r="N32">
            <v>44259</v>
          </cell>
          <cell r="O32">
            <v>44294</v>
          </cell>
          <cell r="P32"/>
          <cell r="Q32">
            <v>44267</v>
          </cell>
          <cell r="R32" t="str">
            <v>無</v>
          </cell>
          <cell r="S32" t="str">
            <v>PJ201800012_URS_2業務作業_V1.3(昱衡)</v>
          </cell>
          <cell r="U32">
            <v>44144</v>
          </cell>
          <cell r="W32" t="str">
            <v>貸後契變手續費明細資料查詢(未入帳)</v>
          </cell>
          <cell r="X32" t="str">
            <v>N</v>
          </cell>
        </row>
        <row r="33">
          <cell r="E33" t="str">
            <v>L2670</v>
          </cell>
          <cell r="F33" t="str">
            <v>3.3.3.1</v>
          </cell>
          <cell r="G33" t="str">
            <v>2.貸前作業</v>
          </cell>
          <cell r="H33" t="str">
            <v>貸前作業(L2061)</v>
          </cell>
          <cell r="I33" t="str">
            <v xml:space="preserve">貸後契變手續費維護                      </v>
          </cell>
          <cell r="J33" t="str">
            <v>09.變更、展期</v>
          </cell>
          <cell r="K33" t="str">
            <v>陳昱衡_余家興</v>
          </cell>
          <cell r="L33">
            <v>44288</v>
          </cell>
          <cell r="M33">
            <v>44295</v>
          </cell>
          <cell r="N33">
            <v>44259</v>
          </cell>
          <cell r="O33">
            <v>44294</v>
          </cell>
          <cell r="Q33">
            <v>44267</v>
          </cell>
          <cell r="R33" t="str">
            <v>無</v>
          </cell>
          <cell r="S33" t="str">
            <v>PJ201800012_URS_2業務作業_V1.3(昱衡)</v>
          </cell>
          <cell r="U33">
            <v>44144</v>
          </cell>
          <cell r="W33" t="str">
            <v xml:space="preserve">貸後契變手續費維護                      </v>
          </cell>
          <cell r="X33" t="str">
            <v>N</v>
          </cell>
        </row>
        <row r="34">
          <cell r="E34" t="str">
            <v>L4450</v>
          </cell>
          <cell r="F34" t="str">
            <v>3.3.3.1/3.C.7</v>
          </cell>
          <cell r="G34" t="str">
            <v>2.貸前作業</v>
          </cell>
          <cell r="H34" t="str">
            <v>核准、撥貸、繳息還本-銀扣01</v>
          </cell>
          <cell r="I34" t="str">
            <v xml:space="preserve">產出銀行扣帳檔                       </v>
          </cell>
          <cell r="J34" t="str">
            <v>03.扣款、支票繳款</v>
          </cell>
          <cell r="K34" t="str">
            <v>黃梓峻</v>
          </cell>
          <cell r="L34">
            <v>44253</v>
          </cell>
          <cell r="N34">
            <v>44222</v>
          </cell>
          <cell r="O34">
            <v>44222</v>
          </cell>
          <cell r="Q34">
            <v>44267</v>
          </cell>
          <cell r="R34" t="str">
            <v>無</v>
          </cell>
          <cell r="S34" t="str">
            <v>PJ201800012_URS_4批次作業_V1.1.doc</v>
          </cell>
          <cell r="U34"/>
          <cell r="W34" t="str">
            <v xml:space="preserve">產出銀行扣帳檔                       </v>
          </cell>
          <cell r="X34" t="str">
            <v>N</v>
          </cell>
        </row>
        <row r="35">
          <cell r="E35" t="str">
            <v>L4943</v>
          </cell>
          <cell r="F35" t="str">
            <v>3.3.3.2/3.C.3</v>
          </cell>
          <cell r="G35" t="str">
            <v>2.貸前作業</v>
          </cell>
          <cell r="H35" t="str">
            <v>貸前作業(L2061)、繳息還本-銀扣02</v>
          </cell>
          <cell r="I35" t="str">
            <v xml:space="preserve">銀行扣款檔資料查詢                   </v>
          </cell>
          <cell r="J35" t="str">
            <v>03.扣款、支票繳款</v>
          </cell>
          <cell r="K35" t="str">
            <v>黃梓峻</v>
          </cell>
          <cell r="L35">
            <v>44253</v>
          </cell>
          <cell r="N35">
            <v>44222</v>
          </cell>
          <cell r="O35">
            <v>44222</v>
          </cell>
          <cell r="Q35">
            <v>44267</v>
          </cell>
          <cell r="R35" t="str">
            <v>1146、1147、1149、1154</v>
          </cell>
          <cell r="S35" t="str">
            <v>PJ201800012_URS_4批次作業_V1.1.doc</v>
          </cell>
          <cell r="W35" t="str">
            <v xml:space="preserve">銀行扣款檔資料查詢                   </v>
          </cell>
          <cell r="X35" t="str">
            <v>N</v>
          </cell>
        </row>
        <row r="36">
          <cell r="E36" t="str">
            <v>L2062</v>
          </cell>
          <cell r="F36" t="str">
            <v>3.3.4</v>
          </cell>
          <cell r="G36" t="str">
            <v>2.貸前作業</v>
          </cell>
          <cell r="H36" t="str">
            <v>貸前作業</v>
          </cell>
          <cell r="I36" t="str">
            <v>貸後契變手續費明細資料查詢</v>
          </cell>
          <cell r="J36" t="str">
            <v>09.變更、展期</v>
          </cell>
          <cell r="K36" t="str">
            <v>陳昱衡_余家興</v>
          </cell>
          <cell r="L36">
            <v>44288</v>
          </cell>
          <cell r="M36">
            <v>44295</v>
          </cell>
          <cell r="N36">
            <v>44259</v>
          </cell>
          <cell r="O36">
            <v>44294</v>
          </cell>
          <cell r="Q36">
            <v>44267</v>
          </cell>
          <cell r="R36" t="str">
            <v>無</v>
          </cell>
          <cell r="S36" t="str">
            <v>PJ201800012_URS_2業務作業_V1.3(昱衡)</v>
          </cell>
          <cell r="U36">
            <v>44144</v>
          </cell>
          <cell r="W36" t="str">
            <v>貸後契變手續費明細資料查詢</v>
          </cell>
          <cell r="X36" t="str">
            <v>N</v>
          </cell>
        </row>
        <row r="37">
          <cell r="E37" t="str">
            <v>L2411</v>
          </cell>
          <cell r="F37" t="str">
            <v>3.4.1.1</v>
          </cell>
          <cell r="G37" t="str">
            <v>2.貸前作業</v>
          </cell>
          <cell r="H37" t="str">
            <v>貸前作業(L2038)、Eloan06</v>
          </cell>
          <cell r="I37" t="str">
            <v>不動產擔保品資料登錄(Eloan6)</v>
          </cell>
          <cell r="J37" t="str">
            <v>02.核准、撥貸</v>
          </cell>
          <cell r="K37" t="str">
            <v>余家興</v>
          </cell>
          <cell r="L37">
            <v>44264</v>
          </cell>
          <cell r="N37">
            <v>44266</v>
          </cell>
          <cell r="O37">
            <v>44266</v>
          </cell>
          <cell r="P37"/>
          <cell r="Q37">
            <v>44267</v>
          </cell>
          <cell r="R37" t="str">
            <v>無</v>
          </cell>
          <cell r="S37" t="str">
            <v>PJ201800012_URS_2業務作業_V1.3(昱衡)</v>
          </cell>
          <cell r="W37" t="str">
            <v>不動產擔保品資料登錄(Eloan6)</v>
          </cell>
          <cell r="X37" t="str">
            <v>N</v>
          </cell>
        </row>
        <row r="38">
          <cell r="E38" t="str">
            <v>L2412</v>
          </cell>
          <cell r="F38" t="str">
            <v>3.4.1.2</v>
          </cell>
          <cell r="G38" t="str">
            <v>2.貸前作業</v>
          </cell>
          <cell r="H38" t="str">
            <v>貸前作業(L2038)、Eloan11</v>
          </cell>
          <cell r="I38" t="str">
            <v xml:space="preserve">動產擔保品資料登錄(Eloan11)       </v>
          </cell>
          <cell r="J38" t="str">
            <v>02.核准、撥貸</v>
          </cell>
          <cell r="K38" t="str">
            <v>余家興</v>
          </cell>
          <cell r="L38">
            <v>44264</v>
          </cell>
          <cell r="N38">
            <v>44266</v>
          </cell>
          <cell r="O38">
            <v>44266</v>
          </cell>
          <cell r="P38"/>
          <cell r="Q38">
            <v>44267</v>
          </cell>
          <cell r="R38" t="str">
            <v>無</v>
          </cell>
          <cell r="S38" t="str">
            <v>PJ201800012_URS_2業務作業_V1.3(昱衡)</v>
          </cell>
          <cell r="W38" t="str">
            <v xml:space="preserve">動產擔保品資料登錄(Eloan11)       </v>
          </cell>
          <cell r="X38" t="str">
            <v>N</v>
          </cell>
        </row>
        <row r="39">
          <cell r="E39" t="str">
            <v>L2413</v>
          </cell>
          <cell r="F39" t="str">
            <v>3.4.1.3</v>
          </cell>
          <cell r="G39" t="str">
            <v>2.貸前作業</v>
          </cell>
          <cell r="H39" t="str">
            <v>貸前作業(L2038)、Eloan12</v>
          </cell>
          <cell r="I39" t="str">
            <v xml:space="preserve">股票擔保品資料登錄(Eloan12)       </v>
          </cell>
          <cell r="J39" t="str">
            <v>02.核准、撥貸</v>
          </cell>
          <cell r="K39" t="str">
            <v>余家興</v>
          </cell>
          <cell r="L39">
            <v>44264</v>
          </cell>
          <cell r="N39">
            <v>44266</v>
          </cell>
          <cell r="O39">
            <v>44266</v>
          </cell>
          <cell r="P39"/>
          <cell r="Q39">
            <v>44267</v>
          </cell>
          <cell r="R39" t="str">
            <v>無</v>
          </cell>
          <cell r="S39" t="str">
            <v>PJ201800012_URS_2業務作業_V1.3(昱衡)</v>
          </cell>
          <cell r="W39" t="str">
            <v xml:space="preserve">股票擔保品資料登錄(Eloan12)       </v>
          </cell>
          <cell r="X39" t="str">
            <v>N</v>
          </cell>
        </row>
        <row r="40">
          <cell r="E40" t="str">
            <v>L2414</v>
          </cell>
          <cell r="F40" t="str">
            <v>3.4.1.4</v>
          </cell>
          <cell r="G40" t="str">
            <v>2.貸前作業</v>
          </cell>
          <cell r="H40" t="str">
            <v>貸前作業(L2038)、Eloan13</v>
          </cell>
          <cell r="I40" t="str">
            <v xml:space="preserve">其他擔保品資料登錄(Eloan13) </v>
          </cell>
          <cell r="J40" t="str">
            <v>02.核准、撥貸</v>
          </cell>
          <cell r="K40" t="str">
            <v>余家興</v>
          </cell>
          <cell r="L40">
            <v>44264</v>
          </cell>
          <cell r="N40">
            <v>44266</v>
          </cell>
          <cell r="O40">
            <v>44267</v>
          </cell>
          <cell r="P40"/>
          <cell r="Q40">
            <v>44267</v>
          </cell>
          <cell r="R40" t="str">
            <v>無</v>
          </cell>
          <cell r="S40" t="str">
            <v>PJ201800012_URS_2業務作業_V1.3(昱衡)</v>
          </cell>
          <cell r="W40" t="str">
            <v xml:space="preserve">其他擔保品資料登錄(Eloan13) </v>
          </cell>
          <cell r="X40" t="str">
            <v>N</v>
          </cell>
        </row>
        <row r="41">
          <cell r="E41" t="str">
            <v>L2911</v>
          </cell>
          <cell r="F41" t="str">
            <v>3.4.1.5</v>
          </cell>
          <cell r="G41" t="str">
            <v>2.貸前作業</v>
          </cell>
          <cell r="H41" t="str">
            <v>貸前作業(L2038)</v>
          </cell>
          <cell r="I41" t="str">
            <v xml:space="preserve">不動產擔保品資料查詢                    </v>
          </cell>
          <cell r="J41" t="str">
            <v>02.核准、撥貸</v>
          </cell>
          <cell r="K41" t="str">
            <v>余家興</v>
          </cell>
          <cell r="L41">
            <v>44264</v>
          </cell>
          <cell r="N41">
            <v>44266</v>
          </cell>
          <cell r="O41">
            <v>44266</v>
          </cell>
          <cell r="P41"/>
          <cell r="Q41">
            <v>44267</v>
          </cell>
          <cell r="R41" t="str">
            <v>無</v>
          </cell>
          <cell r="S41" t="str">
            <v>PJ201800012_URS_2業務作業_V1.3(昱衡)</v>
          </cell>
          <cell r="W41" t="str">
            <v xml:space="preserve">不動產擔保品資料查詢                    </v>
          </cell>
          <cell r="X41" t="str">
            <v>N</v>
          </cell>
        </row>
        <row r="42">
          <cell r="E42" t="str">
            <v>L2912</v>
          </cell>
          <cell r="F42" t="str">
            <v>3.4.1.6</v>
          </cell>
          <cell r="G42" t="str">
            <v>2.貸前作業</v>
          </cell>
          <cell r="H42" t="str">
            <v>貸前作業(L2038)</v>
          </cell>
          <cell r="I42" t="str">
            <v xml:space="preserve">動產擔保品資料查詢                      </v>
          </cell>
          <cell r="J42" t="str">
            <v>02.核准、撥貸</v>
          </cell>
          <cell r="K42" t="str">
            <v>余家興</v>
          </cell>
          <cell r="L42">
            <v>44264</v>
          </cell>
          <cell r="N42">
            <v>44266</v>
          </cell>
          <cell r="O42">
            <v>44266</v>
          </cell>
          <cell r="P42"/>
          <cell r="Q42">
            <v>44267</v>
          </cell>
          <cell r="R42" t="str">
            <v>無</v>
          </cell>
          <cell r="S42" t="str">
            <v>PJ201800012_URS_2業務作業_V1.3(昱衡)</v>
          </cell>
          <cell r="W42" t="str">
            <v xml:space="preserve">動產擔保品資料查詢                      </v>
          </cell>
          <cell r="X42" t="str">
            <v>N</v>
          </cell>
        </row>
        <row r="43">
          <cell r="E43" t="str">
            <v>L2913</v>
          </cell>
          <cell r="F43" t="str">
            <v>3.4.1.7</v>
          </cell>
          <cell r="G43" t="str">
            <v>2.貸前作業</v>
          </cell>
          <cell r="H43" t="str">
            <v>貸前作業(L2038)</v>
          </cell>
          <cell r="I43" t="str">
            <v xml:space="preserve">股票擔保品資料查詢                      </v>
          </cell>
          <cell r="J43" t="str">
            <v>02.核准、撥貸</v>
          </cell>
          <cell r="K43" t="str">
            <v>余家興</v>
          </cell>
          <cell r="L43">
            <v>44264</v>
          </cell>
          <cell r="N43">
            <v>44266</v>
          </cell>
          <cell r="O43">
            <v>44266</v>
          </cell>
          <cell r="P43"/>
          <cell r="Q43">
            <v>44267</v>
          </cell>
          <cell r="R43" t="str">
            <v>無</v>
          </cell>
          <cell r="S43" t="str">
            <v>PJ201800012_URS_2業務作業_V1.3(昱衡)</v>
          </cell>
          <cell r="W43" t="str">
            <v xml:space="preserve">股票擔保品資料查詢                      </v>
          </cell>
          <cell r="X43" t="str">
            <v>N</v>
          </cell>
        </row>
        <row r="44">
          <cell r="E44" t="str">
            <v>L2914</v>
          </cell>
          <cell r="F44" t="str">
            <v>3.4.1.8</v>
          </cell>
          <cell r="G44" t="str">
            <v>2.貸前作業</v>
          </cell>
          <cell r="H44" t="str">
            <v>貸前作業(L2038)</v>
          </cell>
          <cell r="I44" t="str">
            <v xml:space="preserve">其他擔保品資料查詢                      </v>
          </cell>
          <cell r="J44" t="str">
            <v>02.核准、撥貸</v>
          </cell>
          <cell r="K44" t="str">
            <v>余家興</v>
          </cell>
          <cell r="L44">
            <v>44264</v>
          </cell>
          <cell r="N44">
            <v>44266</v>
          </cell>
          <cell r="O44">
            <v>44267</v>
          </cell>
          <cell r="P44"/>
          <cell r="Q44">
            <v>44267</v>
          </cell>
          <cell r="R44" t="str">
            <v>無</v>
          </cell>
          <cell r="S44" t="str">
            <v>PJ201800012_URS_2業務作業_V1.3(昱衡)</v>
          </cell>
          <cell r="W44" t="str">
            <v xml:space="preserve">其他擔保品資料查詢                      </v>
          </cell>
          <cell r="X44" t="str">
            <v>N</v>
          </cell>
        </row>
        <row r="45">
          <cell r="E45" t="str">
            <v>L2041</v>
          </cell>
          <cell r="F45" t="str">
            <v>3.4.1.9</v>
          </cell>
          <cell r="G45" t="str">
            <v>2.貸前作業</v>
          </cell>
          <cell r="H45" t="str">
            <v>貸前作業</v>
          </cell>
          <cell r="I45" t="str">
            <v xml:space="preserve">不動產擔保品土地明細資料查詢            </v>
          </cell>
          <cell r="J45" t="str">
            <v>02.核准、撥貸</v>
          </cell>
          <cell r="K45" t="str">
            <v>余家興</v>
          </cell>
          <cell r="L45">
            <v>44264</v>
          </cell>
          <cell r="N45">
            <v>44266</v>
          </cell>
          <cell r="O45">
            <v>44266</v>
          </cell>
          <cell r="P45"/>
          <cell r="Q45">
            <v>44267</v>
          </cell>
          <cell r="R45" t="str">
            <v>無</v>
          </cell>
          <cell r="S45" t="str">
            <v>PJ201800012_URS_2業務作業_V1.3(昱衡)</v>
          </cell>
          <cell r="W45" t="str">
            <v xml:space="preserve">不動產擔保品土地明細資料查詢            </v>
          </cell>
          <cell r="X45" t="str">
            <v>N</v>
          </cell>
        </row>
        <row r="46">
          <cell r="E46" t="str">
            <v>L2415</v>
          </cell>
          <cell r="F46" t="str">
            <v>3.4.1.9.1</v>
          </cell>
          <cell r="G46" t="str">
            <v>2.貸前作業</v>
          </cell>
          <cell r="H46" t="str">
            <v>貸前作業(L2911)、Eloan08</v>
          </cell>
          <cell r="I46" t="str">
            <v>不動產建物擔保品資料登錄(Eloan8)</v>
          </cell>
          <cell r="J46" t="str">
            <v>02.核准、撥貸</v>
          </cell>
          <cell r="K46" t="str">
            <v>余家興</v>
          </cell>
          <cell r="L46">
            <v>44264</v>
          </cell>
          <cell r="N46">
            <v>44266</v>
          </cell>
          <cell r="O46">
            <v>44266</v>
          </cell>
          <cell r="P46"/>
          <cell r="Q46">
            <v>44267</v>
          </cell>
          <cell r="R46" t="str">
            <v>無</v>
          </cell>
          <cell r="S46" t="str">
            <v>PJ201800012_URS_2業務作業_V1.3(昱衡)</v>
          </cell>
          <cell r="W46" t="str">
            <v>不動產建物擔保品資料登錄(Eloan8)</v>
          </cell>
          <cell r="X46" t="str">
            <v>N</v>
          </cell>
        </row>
        <row r="47">
          <cell r="E47" t="str">
            <v>L2042</v>
          </cell>
          <cell r="F47" t="str">
            <v>3.4.1.A</v>
          </cell>
          <cell r="G47" t="str">
            <v>2.貸前作業</v>
          </cell>
          <cell r="H47" t="str">
            <v>貸前作業</v>
          </cell>
          <cell r="I47" t="str">
            <v xml:space="preserve">不動產擔保品房屋明細資料查詢            </v>
          </cell>
          <cell r="J47" t="str">
            <v>02.核准、撥貸</v>
          </cell>
          <cell r="K47" t="str">
            <v>余家興</v>
          </cell>
          <cell r="L47">
            <v>44264</v>
          </cell>
          <cell r="N47">
            <v>44266</v>
          </cell>
          <cell r="O47">
            <v>44266</v>
          </cell>
          <cell r="P47"/>
          <cell r="Q47">
            <v>44267</v>
          </cell>
          <cell r="R47" t="str">
            <v>無</v>
          </cell>
          <cell r="S47" t="str">
            <v>PJ201800012_URS_2業務作業_V1.3(昱衡)</v>
          </cell>
          <cell r="W47" t="str">
            <v xml:space="preserve">不動產擔保品房屋明細資料查詢            </v>
          </cell>
          <cell r="X47" t="str">
            <v>N</v>
          </cell>
        </row>
        <row r="48">
          <cell r="E48" t="str">
            <v>L2416</v>
          </cell>
          <cell r="F48" t="str">
            <v>3.4.1.A.1</v>
          </cell>
          <cell r="G48" t="str">
            <v>2.貸前作業</v>
          </cell>
          <cell r="H48" t="str">
            <v>貸前作業(L2411)、Eloan07</v>
          </cell>
          <cell r="I48" t="str">
            <v>不動產土地擔保品資料登錄(Eloan7)</v>
          </cell>
          <cell r="J48" t="str">
            <v>02.核准、撥貸</v>
          </cell>
          <cell r="K48" t="str">
            <v>余家興</v>
          </cell>
          <cell r="L48">
            <v>44264</v>
          </cell>
          <cell r="N48">
            <v>44266</v>
          </cell>
          <cell r="O48">
            <v>44266</v>
          </cell>
          <cell r="P48"/>
          <cell r="Q48">
            <v>44267</v>
          </cell>
          <cell r="R48" t="str">
            <v>無</v>
          </cell>
          <cell r="S48" t="str">
            <v>PJ201800012_URS_2業務作業_V1.3(昱衡)</v>
          </cell>
          <cell r="W48" t="str">
            <v>不動產土地擔保品資料登錄(Eloan7)</v>
          </cell>
          <cell r="X48" t="str">
            <v>N</v>
          </cell>
        </row>
        <row r="49">
          <cell r="E49" t="str">
            <v>L2919</v>
          </cell>
          <cell r="F49" t="str">
            <v>3.4.2.1</v>
          </cell>
          <cell r="G49" t="str">
            <v>2.貸前作業</v>
          </cell>
          <cell r="H49" t="str">
            <v>貸前作業</v>
          </cell>
          <cell r="I49" t="str">
            <v xml:space="preserve">提供人之擔保品查詢                      </v>
          </cell>
          <cell r="J49" t="str">
            <v>02.核准、撥貸</v>
          </cell>
          <cell r="K49" t="str">
            <v>余家興</v>
          </cell>
          <cell r="L49">
            <v>44264</v>
          </cell>
          <cell r="N49">
            <v>44266</v>
          </cell>
          <cell r="O49">
            <v>44266</v>
          </cell>
          <cell r="P49"/>
          <cell r="Q49">
            <v>44267</v>
          </cell>
          <cell r="R49" t="str">
            <v>無</v>
          </cell>
          <cell r="S49" t="str">
            <v>PJ201800012_URS_2業務作業_V1.3(昱衡)</v>
          </cell>
          <cell r="W49" t="str">
            <v xml:space="preserve">提供人之擔保品查詢                      </v>
          </cell>
          <cell r="X49" t="str">
            <v>N</v>
          </cell>
        </row>
        <row r="50">
          <cell r="E50" t="str">
            <v>L2922</v>
          </cell>
          <cell r="F50" t="str">
            <v>3.4.2.2</v>
          </cell>
          <cell r="G50" t="str">
            <v>2.貸前作業</v>
          </cell>
          <cell r="H50" t="str">
            <v>貸前作業</v>
          </cell>
          <cell r="I50" t="str">
            <v xml:space="preserve">土地坐落索引查詢                        </v>
          </cell>
          <cell r="J50" t="str">
            <v>02.核准、撥貸</v>
          </cell>
          <cell r="K50" t="str">
            <v>余家興</v>
          </cell>
          <cell r="L50">
            <v>44264</v>
          </cell>
          <cell r="N50">
            <v>44266</v>
          </cell>
          <cell r="O50">
            <v>44266</v>
          </cell>
          <cell r="P50"/>
          <cell r="Q50">
            <v>44267</v>
          </cell>
          <cell r="R50" t="str">
            <v>無</v>
          </cell>
          <cell r="S50" t="str">
            <v>PJ201800012_URS_2業務作業_V1.3(昱衡)</v>
          </cell>
          <cell r="W50" t="str">
            <v xml:space="preserve">土地坐落索引查詢                        </v>
          </cell>
          <cell r="X50" t="str">
            <v>N</v>
          </cell>
        </row>
        <row r="51">
          <cell r="E51" t="str">
            <v>L2049</v>
          </cell>
          <cell r="F51" t="str">
            <v>3.4.2.3</v>
          </cell>
          <cell r="G51" t="str">
            <v>2.貸前作業</v>
          </cell>
          <cell r="H51" t="str">
            <v>貸前作業</v>
          </cell>
          <cell r="I51" t="str">
            <v xml:space="preserve">擔保品關聯設定明細資料查詢              </v>
          </cell>
          <cell r="J51" t="str">
            <v>02.核准、撥貸</v>
          </cell>
          <cell r="K51" t="str">
            <v>余家興</v>
          </cell>
          <cell r="L51">
            <v>44264</v>
          </cell>
          <cell r="N51">
            <v>44266</v>
          </cell>
          <cell r="O51">
            <v>44266</v>
          </cell>
          <cell r="P51"/>
          <cell r="Q51">
            <v>44267</v>
          </cell>
          <cell r="R51" t="str">
            <v>無</v>
          </cell>
          <cell r="S51" t="str">
            <v>PJ201800012_URS_2業務作業_V1.3(昱衡)</v>
          </cell>
          <cell r="W51" t="str">
            <v xml:space="preserve">擔保品關聯設定明細資料查詢              </v>
          </cell>
          <cell r="X51" t="str">
            <v>N</v>
          </cell>
        </row>
        <row r="52">
          <cell r="E52" t="str">
            <v>L2047</v>
          </cell>
          <cell r="F52" t="str">
            <v>3.4.3.1</v>
          </cell>
          <cell r="G52" t="str">
            <v>2.貸前作業</v>
          </cell>
          <cell r="H52" t="str">
            <v>貸前作業</v>
          </cell>
          <cell r="I52" t="str">
            <v xml:space="preserve">動產擔保品明細資料查詢-依牌照號碼       </v>
          </cell>
          <cell r="J52" t="str">
            <v>02.核准、撥貸</v>
          </cell>
          <cell r="K52" t="str">
            <v>余家興</v>
          </cell>
          <cell r="L52">
            <v>44264</v>
          </cell>
          <cell r="N52">
            <v>44266</v>
          </cell>
          <cell r="O52">
            <v>44266</v>
          </cell>
          <cell r="P52"/>
          <cell r="Q52">
            <v>44267</v>
          </cell>
          <cell r="R52" t="str">
            <v>無</v>
          </cell>
          <cell r="S52" t="str">
            <v>PJ201800012_URS_2業務作業_V1.3(昱衡)</v>
          </cell>
          <cell r="W52" t="str">
            <v xml:space="preserve">動產擔保品明細資料查詢-依牌照號碼       </v>
          </cell>
          <cell r="X52" t="str">
            <v>N</v>
          </cell>
        </row>
        <row r="53">
          <cell r="E53" t="str">
            <v>L4060</v>
          </cell>
          <cell r="F53" t="str">
            <v>3.4.4</v>
          </cell>
          <cell r="G53" t="str">
            <v>2.貸前作業</v>
          </cell>
          <cell r="H53" t="str">
            <v>貸前作業</v>
          </cell>
          <cell r="I53" t="str">
            <v xml:space="preserve">額度擔保品保險單關聯查詢   </v>
          </cell>
          <cell r="J53" t="str">
            <v>08.火險作業</v>
          </cell>
          <cell r="K53" t="str">
            <v>黃梓峻</v>
          </cell>
          <cell r="L53">
            <v>44260</v>
          </cell>
          <cell r="N53">
            <v>44263</v>
          </cell>
          <cell r="O53">
            <v>44266</v>
          </cell>
          <cell r="Q53">
            <v>44267</v>
          </cell>
          <cell r="R53" t="str">
            <v>無</v>
          </cell>
          <cell r="S53" t="str">
            <v>PJ201800012_URS_4批次作業_V1.1.doc</v>
          </cell>
          <cell r="V53" t="str">
            <v>火險流程</v>
          </cell>
          <cell r="W53" t="str">
            <v xml:space="preserve">額度擔保品保險單關聯查詢   </v>
          </cell>
          <cell r="X53" t="str">
            <v>N</v>
          </cell>
        </row>
        <row r="54">
          <cell r="E54" t="str">
            <v>L4610</v>
          </cell>
          <cell r="F54" t="str">
            <v>3.4.4.1</v>
          </cell>
          <cell r="G54" t="str">
            <v>2.貸前作業</v>
          </cell>
          <cell r="H54" t="str">
            <v>貸前作業(L4060)、Eloan09</v>
          </cell>
          <cell r="I54" t="str">
            <v>保險單明細資料登錄(Eloan9)</v>
          </cell>
          <cell r="J54" t="str">
            <v>08.火險作業</v>
          </cell>
          <cell r="K54" t="str">
            <v>黃梓峻</v>
          </cell>
          <cell r="L54">
            <v>44260</v>
          </cell>
          <cell r="N54">
            <v>44263</v>
          </cell>
          <cell r="O54">
            <v>44267</v>
          </cell>
          <cell r="P54" t="str">
            <v>陳玫玲</v>
          </cell>
          <cell r="Q54">
            <v>44267</v>
          </cell>
          <cell r="R54" t="str">
            <v>無</v>
          </cell>
          <cell r="S54" t="str">
            <v>PJ201800012_URS_4批次作業_V1.1.doc</v>
          </cell>
          <cell r="V54" t="str">
            <v>火險流程</v>
          </cell>
          <cell r="W54" t="str">
            <v>保險單明細資料登錄(Eloan9)</v>
          </cell>
          <cell r="X54" t="str">
            <v>N</v>
          </cell>
        </row>
        <row r="55">
          <cell r="E55" t="str">
            <v>L2017</v>
          </cell>
          <cell r="F55" t="str">
            <v>3.5.1</v>
          </cell>
          <cell r="G55" t="str">
            <v>2.貸前作業</v>
          </cell>
          <cell r="H55" t="str">
            <v>貸前作業</v>
          </cell>
          <cell r="I55" t="str">
            <v xml:space="preserve">額度與擔保品關聯查詢 </v>
          </cell>
          <cell r="J55" t="str">
            <v>02.核准、撥貸</v>
          </cell>
          <cell r="K55" t="str">
            <v>余家興</v>
          </cell>
          <cell r="L55">
            <v>44260</v>
          </cell>
          <cell r="N55">
            <v>44251</v>
          </cell>
          <cell r="O55">
            <v>44266</v>
          </cell>
          <cell r="Q55">
            <v>44267</v>
          </cell>
          <cell r="R55" t="str">
            <v>無</v>
          </cell>
          <cell r="S55" t="str">
            <v>PJ201800012_URS_2業務作業_V1.3(昱衡)</v>
          </cell>
          <cell r="W55" t="str">
            <v xml:space="preserve">額度與擔保品關聯查詢 </v>
          </cell>
          <cell r="X55" t="str">
            <v>N</v>
          </cell>
        </row>
        <row r="56">
          <cell r="E56" t="str">
            <v>L2417</v>
          </cell>
          <cell r="F56" t="str">
            <v>3.5.2</v>
          </cell>
          <cell r="G56" t="str">
            <v>2.貸前作業</v>
          </cell>
          <cell r="H56" t="str">
            <v>貸前作業(L2017)、Eloan10</v>
          </cell>
          <cell r="I56" t="str">
            <v>額度與擔保品關聯登錄(Eloan10)</v>
          </cell>
          <cell r="J56" t="str">
            <v>02.核准、撥貸</v>
          </cell>
          <cell r="K56" t="str">
            <v>余家興</v>
          </cell>
          <cell r="L56">
            <v>44264</v>
          </cell>
          <cell r="N56">
            <v>44266</v>
          </cell>
          <cell r="O56">
            <v>44266</v>
          </cell>
          <cell r="Q56">
            <v>44267</v>
          </cell>
          <cell r="R56" t="str">
            <v>無</v>
          </cell>
          <cell r="S56" t="str">
            <v>PJ201800012_URS_2業務作業_V1.3(昱衡)</v>
          </cell>
          <cell r="W56" t="str">
            <v>額度與擔保品關聯登錄(Eloan10)</v>
          </cell>
          <cell r="X56" t="str">
            <v>N</v>
          </cell>
        </row>
        <row r="57">
          <cell r="E57" t="str">
            <v>L2250</v>
          </cell>
          <cell r="F57" t="str">
            <v>3.6.1.1</v>
          </cell>
          <cell r="G57" t="str">
            <v>2.貸前作業</v>
          </cell>
          <cell r="H57" t="str">
            <v>貸前作業(L2020)、Eloan05</v>
          </cell>
          <cell r="I57" t="str">
            <v xml:space="preserve">保證人資料登錄(Eloan5)                </v>
          </cell>
          <cell r="J57" t="str">
            <v>02.核准、撥貸</v>
          </cell>
          <cell r="K57" t="str">
            <v>陳昱衡_余家興</v>
          </cell>
          <cell r="L57">
            <v>44260</v>
          </cell>
          <cell r="N57">
            <v>44246</v>
          </cell>
          <cell r="O57">
            <v>44259</v>
          </cell>
          <cell r="P57"/>
          <cell r="Q57">
            <v>44267</v>
          </cell>
          <cell r="R57" t="str">
            <v>無</v>
          </cell>
          <cell r="S57" t="str">
            <v>PJ201800012_URS_2業務作業_V1.3(昱衡)</v>
          </cell>
          <cell r="T57"/>
          <cell r="W57" t="str">
            <v xml:space="preserve">保證人資料登錄(Eloan5)                </v>
          </cell>
          <cell r="X57" t="str">
            <v>N</v>
          </cell>
        </row>
        <row r="58">
          <cell r="E58" t="str">
            <v>L2902</v>
          </cell>
          <cell r="F58" t="str">
            <v>3.6.2</v>
          </cell>
          <cell r="G58" t="str">
            <v>2.貸前作業</v>
          </cell>
          <cell r="H58" t="str">
            <v>貸前作業</v>
          </cell>
          <cell r="I58" t="str">
            <v xml:space="preserve">保證人保證資料查詢                      </v>
          </cell>
          <cell r="J58" t="str">
            <v>02.核准、撥貸</v>
          </cell>
          <cell r="K58" t="str">
            <v>陳昱衡_余家興</v>
          </cell>
          <cell r="L58">
            <v>44281</v>
          </cell>
          <cell r="M58"/>
          <cell r="N58">
            <v>44253</v>
          </cell>
          <cell r="O58">
            <v>44260</v>
          </cell>
          <cell r="P58"/>
          <cell r="Q58">
            <v>44267</v>
          </cell>
          <cell r="R58" t="str">
            <v>無</v>
          </cell>
          <cell r="S58" t="str">
            <v>PJ201800012_URS_2業務作業_V1.3(昱衡)</v>
          </cell>
          <cell r="W58" t="str">
            <v xml:space="preserve">保證人保證資料查詢                      </v>
          </cell>
          <cell r="X58" t="str">
            <v>N</v>
          </cell>
        </row>
        <row r="59">
          <cell r="E59" t="str">
            <v>L2903</v>
          </cell>
          <cell r="F59" t="str">
            <v>3.6.3</v>
          </cell>
          <cell r="G59" t="str">
            <v>2.貸前作業</v>
          </cell>
          <cell r="H59" t="str">
            <v>貸前作業</v>
          </cell>
          <cell r="I59" t="str">
            <v xml:space="preserve">關聯戶查詢                              </v>
          </cell>
          <cell r="J59" t="str">
            <v>02.核准、撥貸</v>
          </cell>
          <cell r="K59" t="str">
            <v>陳昱衡_余家興</v>
          </cell>
          <cell r="L59">
            <v>44293</v>
          </cell>
          <cell r="N59">
            <v>44265</v>
          </cell>
          <cell r="O59">
            <v>44265</v>
          </cell>
          <cell r="P59"/>
          <cell r="Q59">
            <v>44267</v>
          </cell>
          <cell r="R59" t="str">
            <v>無</v>
          </cell>
          <cell r="S59" t="str">
            <v>PJ201800012_URS_2業務作業_V1.3(昱衡)</v>
          </cell>
          <cell r="W59" t="str">
            <v xml:space="preserve">關聯戶查詢                              </v>
          </cell>
          <cell r="X59" t="str">
            <v>N</v>
          </cell>
        </row>
        <row r="60">
          <cell r="E60" t="str">
            <v>L7911</v>
          </cell>
          <cell r="F60" t="str">
            <v>3.9.2</v>
          </cell>
          <cell r="G60" t="str">
            <v>2.貸前作業</v>
          </cell>
          <cell r="H60" t="str">
            <v>Eloan</v>
          </cell>
          <cell r="I60" t="str">
            <v>戶號查詢(eloan)</v>
          </cell>
          <cell r="J60" t="str">
            <v>01.基本資料、商品建立</v>
          </cell>
          <cell r="K60" t="str">
            <v>余家興</v>
          </cell>
          <cell r="L60">
            <v>44232</v>
          </cell>
          <cell r="N60">
            <v>44232</v>
          </cell>
          <cell r="O60">
            <v>44232</v>
          </cell>
          <cell r="P60"/>
          <cell r="Q60">
            <v>44267</v>
          </cell>
          <cell r="R60" t="str">
            <v>無</v>
          </cell>
          <cell r="S60" t="str">
            <v>PJ201800012_URS_7介接外部系統_V1.23(家興)</v>
          </cell>
          <cell r="T60" t="str">
            <v>新增 2021/1/28</v>
          </cell>
          <cell r="U60"/>
          <cell r="V60"/>
          <cell r="W60" t="str">
            <v>戶號查詢(eloan)</v>
          </cell>
          <cell r="X60"/>
        </row>
        <row r="61">
          <cell r="E61" t="str">
            <v>L7912</v>
          </cell>
          <cell r="F61" t="str">
            <v>3.9.3</v>
          </cell>
          <cell r="G61" t="str">
            <v>2.貸前作業</v>
          </cell>
          <cell r="H61" t="str">
            <v>Eloan</v>
          </cell>
          <cell r="I61" t="str">
            <v>戶號額度查詢(eloan)</v>
          </cell>
          <cell r="J61" t="str">
            <v>01.基本資料、商品建立</v>
          </cell>
          <cell r="K61" t="str">
            <v>余家興</v>
          </cell>
          <cell r="L61">
            <v>44232</v>
          </cell>
          <cell r="N61">
            <v>44232</v>
          </cell>
          <cell r="O61">
            <v>44232</v>
          </cell>
          <cell r="P61"/>
          <cell r="Q61">
            <v>44267</v>
          </cell>
          <cell r="R61" t="str">
            <v>無</v>
          </cell>
          <cell r="S61" t="str">
            <v>PJ201800012_URS_7介接外部系統_V1.23(家興)</v>
          </cell>
          <cell r="T61" t="str">
            <v>新增 2021/1/28</v>
          </cell>
          <cell r="U61"/>
          <cell r="V61"/>
          <cell r="W61" t="str">
            <v>戶號額度查詢(eloan)</v>
          </cell>
          <cell r="X61"/>
        </row>
        <row r="62">
          <cell r="E62" t="str">
            <v>L9110</v>
          </cell>
          <cell r="F62" t="str">
            <v>3.A</v>
          </cell>
          <cell r="G62" t="str">
            <v>2.貸前作業</v>
          </cell>
          <cell r="H62" t="str">
            <v>核准、撥貸-貸前作業</v>
          </cell>
          <cell r="I62" t="str">
            <v>首次撥款審核資料表</v>
          </cell>
          <cell r="J62" t="str">
            <v>02.核准、撥貸</v>
          </cell>
          <cell r="K62" t="str">
            <v>楊智誠_陳綺萍</v>
          </cell>
          <cell r="L62">
            <v>44302</v>
          </cell>
          <cell r="N62">
            <v>44266</v>
          </cell>
          <cell r="O62">
            <v>44266</v>
          </cell>
          <cell r="P62" t="str">
            <v>陳玫玲</v>
          </cell>
          <cell r="Q62">
            <v>44267</v>
          </cell>
          <cell r="R62" t="str">
            <v>168(缺法人格式：2021/3/11下午收到)</v>
          </cell>
          <cell r="S62" t="str">
            <v>PJ201800012_USR_9報表作業_V1.1(智誠).docx</v>
          </cell>
          <cell r="W62" t="str">
            <v>首次撥款審核資料表</v>
          </cell>
          <cell r="X62" t="str">
            <v>N</v>
          </cell>
        </row>
        <row r="63">
          <cell r="E63" t="str">
            <v>L4611</v>
          </cell>
          <cell r="F63" t="str">
            <v>3.A.1.1</v>
          </cell>
          <cell r="G63" t="str">
            <v>9.火險作業</v>
          </cell>
          <cell r="H63" t="str">
            <v>貸前作業3.4.4.2</v>
          </cell>
          <cell r="I63" t="str">
            <v xml:space="preserve">續約保單資料維護           </v>
          </cell>
          <cell r="J63" t="str">
            <v>08.火險作業</v>
          </cell>
          <cell r="K63" t="str">
            <v>黃梓峻</v>
          </cell>
          <cell r="L63">
            <v>44260</v>
          </cell>
          <cell r="N63">
            <v>44263</v>
          </cell>
          <cell r="O63">
            <v>44267</v>
          </cell>
          <cell r="P63" t="str">
            <v>陳玫玲</v>
          </cell>
          <cell r="Q63">
            <v>44274</v>
          </cell>
          <cell r="R63" t="str">
            <v>無</v>
          </cell>
          <cell r="S63" t="str">
            <v>PJ201800012_URS_4批次作業_V1.1.doc</v>
          </cell>
          <cell r="V63" t="str">
            <v>火險流程</v>
          </cell>
          <cell r="W63" t="str">
            <v xml:space="preserve">續約保單資料維護           </v>
          </cell>
          <cell r="X63" t="str">
            <v>N</v>
          </cell>
        </row>
        <row r="64">
          <cell r="E64" t="str">
            <v>L4600</v>
          </cell>
          <cell r="F64" t="str">
            <v>3.A.1.2</v>
          </cell>
          <cell r="G64" t="str">
            <v>9.火險作業</v>
          </cell>
          <cell r="H64" t="str">
            <v>貸前作業3.4.5</v>
          </cell>
          <cell r="I64" t="str">
            <v xml:space="preserve">火險到期檔產生作業         </v>
          </cell>
          <cell r="J64" t="str">
            <v>08.火險作業</v>
          </cell>
          <cell r="K64" t="str">
            <v>黃梓峻</v>
          </cell>
          <cell r="L64">
            <v>44260</v>
          </cell>
          <cell r="N64">
            <v>44263</v>
          </cell>
          <cell r="O64">
            <v>44267</v>
          </cell>
          <cell r="P64" t="str">
            <v>陳玫玲</v>
          </cell>
          <cell r="Q64">
            <v>44274</v>
          </cell>
          <cell r="R64" t="str">
            <v>無</v>
          </cell>
          <cell r="S64" t="str">
            <v>PJ201800012_URS_4批次作業_V1.1.doc</v>
          </cell>
          <cell r="V64" t="str">
            <v>火險流程</v>
          </cell>
          <cell r="W64" t="str">
            <v xml:space="preserve">火險到期檔產生作業         </v>
          </cell>
          <cell r="X64" t="str">
            <v>N</v>
          </cell>
        </row>
        <row r="65">
          <cell r="E65" t="str">
            <v>L4601</v>
          </cell>
          <cell r="F65" t="str">
            <v>3.A.1.3</v>
          </cell>
          <cell r="G65" t="str">
            <v>9.火險作業</v>
          </cell>
          <cell r="H65" t="str">
            <v>貸前作業3.4.6</v>
          </cell>
          <cell r="I65" t="str">
            <v xml:space="preserve">火險詢價作業               </v>
          </cell>
          <cell r="J65" t="str">
            <v>08.火險作業</v>
          </cell>
          <cell r="K65" t="str">
            <v>黃梓峻</v>
          </cell>
          <cell r="L65">
            <v>44260</v>
          </cell>
          <cell r="N65">
            <v>44263</v>
          </cell>
          <cell r="O65">
            <v>44267</v>
          </cell>
          <cell r="P65" t="str">
            <v>陳玫玲</v>
          </cell>
          <cell r="Q65">
            <v>44274</v>
          </cell>
          <cell r="R65" t="str">
            <v>無</v>
          </cell>
          <cell r="S65" t="str">
            <v>PJ201800012_URS_4批次作業_V1.1.doc</v>
          </cell>
          <cell r="V65" t="str">
            <v>火險流程</v>
          </cell>
          <cell r="W65" t="str">
            <v xml:space="preserve">火險詢價作業               </v>
          </cell>
          <cell r="X65" t="str">
            <v>N</v>
          </cell>
        </row>
        <row r="66">
          <cell r="E66" t="str">
            <v>L4603</v>
          </cell>
          <cell r="F66" t="str">
            <v>3.A.1.4</v>
          </cell>
          <cell r="G66" t="str">
            <v>9.火險作業</v>
          </cell>
          <cell r="H66" t="str">
            <v>貸前作業3.4.7</v>
          </cell>
          <cell r="I66" t="str">
            <v xml:space="preserve">火險通知作業               </v>
          </cell>
          <cell r="J66" t="str">
            <v>08.火險作業</v>
          </cell>
          <cell r="K66" t="str">
            <v>黃梓峻</v>
          </cell>
          <cell r="L66">
            <v>44260</v>
          </cell>
          <cell r="N66">
            <v>44263</v>
          </cell>
          <cell r="O66">
            <v>44267</v>
          </cell>
          <cell r="P66" t="str">
            <v>陳玫玲</v>
          </cell>
          <cell r="Q66">
            <v>44274</v>
          </cell>
          <cell r="R66" t="str">
            <v>無</v>
          </cell>
          <cell r="S66" t="str">
            <v>PJ201800012_URS_4批次作業_V1.1.doc</v>
          </cell>
          <cell r="V66" t="str">
            <v>火險流程</v>
          </cell>
          <cell r="W66" t="str">
            <v xml:space="preserve">火險通知作業               </v>
          </cell>
          <cell r="X66" t="str">
            <v>N</v>
          </cell>
        </row>
        <row r="67">
          <cell r="E67" t="str">
            <v>L4960</v>
          </cell>
          <cell r="F67" t="str">
            <v>3.A.1.5</v>
          </cell>
          <cell r="G67" t="str">
            <v>9.火險作業</v>
          </cell>
          <cell r="H67" t="str">
            <v>貸前作業3.4.8</v>
          </cell>
          <cell r="I67" t="str">
            <v xml:space="preserve">火險保費資料查詢(By客戶) </v>
          </cell>
          <cell r="J67" t="str">
            <v>08.火險作業</v>
          </cell>
          <cell r="K67" t="str">
            <v>黃梓峻</v>
          </cell>
          <cell r="L67">
            <v>44260</v>
          </cell>
          <cell r="N67">
            <v>44263</v>
          </cell>
          <cell r="O67">
            <v>44267</v>
          </cell>
          <cell r="P67" t="str">
            <v>陳玫玲</v>
          </cell>
          <cell r="Q67">
            <v>44274</v>
          </cell>
          <cell r="R67" t="str">
            <v>無</v>
          </cell>
          <cell r="S67" t="str">
            <v>PJ201800012_URS_4批次作業_V1.1.doc</v>
          </cell>
          <cell r="V67" t="str">
            <v>火險流程</v>
          </cell>
          <cell r="W67" t="str">
            <v xml:space="preserve">火險保費資料查詢(By客戶) </v>
          </cell>
          <cell r="X67" t="str">
            <v>N</v>
          </cell>
        </row>
        <row r="68">
          <cell r="E68" t="str">
            <v>L4961</v>
          </cell>
          <cell r="F68" t="str">
            <v>3.A.1.6</v>
          </cell>
          <cell r="G68" t="str">
            <v>9.火險作業</v>
          </cell>
          <cell r="H68" t="str">
            <v>貸前作業3.4.9</v>
          </cell>
          <cell r="I68" t="str">
            <v xml:space="preserve">火險保費明細查詢         </v>
          </cell>
          <cell r="J68" t="str">
            <v>08.火險作業</v>
          </cell>
          <cell r="K68" t="str">
            <v>黃梓峻</v>
          </cell>
          <cell r="L68">
            <v>44260</v>
          </cell>
          <cell r="N68">
            <v>44263</v>
          </cell>
          <cell r="O68">
            <v>44267</v>
          </cell>
          <cell r="P68" t="str">
            <v>陳玫玲</v>
          </cell>
          <cell r="Q68">
            <v>44274</v>
          </cell>
          <cell r="R68" t="str">
            <v>無</v>
          </cell>
          <cell r="S68" t="str">
            <v>PJ201800012_URS_4批次作業_V1.1.doc</v>
          </cell>
          <cell r="V68" t="str">
            <v>火險流程</v>
          </cell>
          <cell r="W68" t="str">
            <v xml:space="preserve">火險保費明細查詢         </v>
          </cell>
          <cell r="X68" t="str">
            <v>N</v>
          </cell>
        </row>
        <row r="69">
          <cell r="E69" t="str">
            <v>L4602</v>
          </cell>
          <cell r="F69" t="str">
            <v>3.A.1.7</v>
          </cell>
          <cell r="G69" t="str">
            <v>9.火險作業</v>
          </cell>
          <cell r="H69" t="str">
            <v>貸前作業3.4.A</v>
          </cell>
          <cell r="I69" t="str">
            <v xml:space="preserve">火險出單明細表與媒體       </v>
          </cell>
          <cell r="J69" t="str">
            <v>08.火險作業</v>
          </cell>
          <cell r="K69" t="str">
            <v>黃梓峻</v>
          </cell>
          <cell r="L69">
            <v>44260</v>
          </cell>
          <cell r="N69">
            <v>44263</v>
          </cell>
          <cell r="O69">
            <v>44267</v>
          </cell>
          <cell r="P69" t="str">
            <v>陳玫玲</v>
          </cell>
          <cell r="Q69">
            <v>44274</v>
          </cell>
          <cell r="R69" t="str">
            <v>無</v>
          </cell>
          <cell r="S69" t="str">
            <v>PJ201800012_URS_4批次作業_V1.1.doc</v>
          </cell>
          <cell r="V69" t="str">
            <v>火險流程</v>
          </cell>
          <cell r="W69" t="str">
            <v xml:space="preserve">火險出單明細表與媒體       </v>
          </cell>
          <cell r="X69" t="str">
            <v>N</v>
          </cell>
        </row>
        <row r="70">
          <cell r="E70" t="str">
            <v>L4604</v>
          </cell>
          <cell r="F70" t="str">
            <v>3.A.1.8</v>
          </cell>
          <cell r="G70" t="str">
            <v>9.火險作業</v>
          </cell>
          <cell r="H70" t="str">
            <v>貸前作業3.4.B</v>
          </cell>
          <cell r="I70" t="str">
            <v xml:space="preserve">火險保費未繳轉借支作業     </v>
          </cell>
          <cell r="J70" t="str">
            <v>08.火險作業</v>
          </cell>
          <cell r="K70" t="str">
            <v>黃梓峻</v>
          </cell>
          <cell r="L70">
            <v>44260</v>
          </cell>
          <cell r="N70">
            <v>44263</v>
          </cell>
          <cell r="O70">
            <v>44267</v>
          </cell>
          <cell r="P70" t="str">
            <v>陳玫玲</v>
          </cell>
          <cell r="Q70">
            <v>44274</v>
          </cell>
          <cell r="R70" t="str">
            <v>無</v>
          </cell>
          <cell r="S70" t="str">
            <v>PJ201800012_URS_4批次作業_V1.1.doc</v>
          </cell>
          <cell r="V70" t="str">
            <v>火險流程</v>
          </cell>
          <cell r="W70" t="str">
            <v xml:space="preserve">火險保費未繳轉借支作業     </v>
          </cell>
          <cell r="X70" t="str">
            <v>N</v>
          </cell>
        </row>
        <row r="71">
          <cell r="E71" t="str">
            <v>L4605</v>
          </cell>
          <cell r="F71" t="str">
            <v>3.A.1.9</v>
          </cell>
          <cell r="G71" t="str">
            <v>9.火險作業</v>
          </cell>
          <cell r="H71" t="str">
            <v>貸前作業3.4.C</v>
          </cell>
          <cell r="I71" t="str">
            <v xml:space="preserve">火險最終保單上傳作業       </v>
          </cell>
          <cell r="J71" t="str">
            <v>08.火險作業</v>
          </cell>
          <cell r="K71" t="str">
            <v>黃梓峻</v>
          </cell>
          <cell r="L71">
            <v>44260</v>
          </cell>
          <cell r="N71">
            <v>44263</v>
          </cell>
          <cell r="O71">
            <v>44267</v>
          </cell>
          <cell r="P71" t="str">
            <v>陳玫玲</v>
          </cell>
          <cell r="Q71">
            <v>44274</v>
          </cell>
          <cell r="R71" t="str">
            <v>無</v>
          </cell>
          <cell r="S71" t="str">
            <v>PJ201800012_URS_4批次作業_V1.1.doc</v>
          </cell>
          <cell r="V71" t="str">
            <v>火險流程</v>
          </cell>
          <cell r="W71" t="str">
            <v xml:space="preserve">火險最終保單上傳作業       </v>
          </cell>
          <cell r="X71" t="str">
            <v>N</v>
          </cell>
        </row>
        <row r="72">
          <cell r="E72" t="str">
            <v>L4606</v>
          </cell>
          <cell r="F72" t="str">
            <v>3.A.1.A</v>
          </cell>
          <cell r="G72" t="str">
            <v>9.火險作業</v>
          </cell>
          <cell r="H72" t="str">
            <v>貸前作業3.4.D</v>
          </cell>
          <cell r="I72" t="str">
            <v xml:space="preserve">火險佣金作業               </v>
          </cell>
          <cell r="J72" t="str">
            <v>08.火險作業</v>
          </cell>
          <cell r="K72" t="str">
            <v>黃梓峻</v>
          </cell>
          <cell r="L72">
            <v>44260</v>
          </cell>
          <cell r="N72">
            <v>44263</v>
          </cell>
          <cell r="O72">
            <v>44267</v>
          </cell>
          <cell r="P72" t="str">
            <v>陳玫玲</v>
          </cell>
          <cell r="Q72">
            <v>44274</v>
          </cell>
          <cell r="R72" t="str">
            <v>無</v>
          </cell>
          <cell r="S72" t="str">
            <v>PJ201800012_URS_4批次作業_V1.1.doc</v>
          </cell>
          <cell r="U72"/>
          <cell r="V72" t="str">
            <v>火險流程</v>
          </cell>
          <cell r="W72" t="str">
            <v xml:space="preserve">火險佣金作業               </v>
          </cell>
          <cell r="X72" t="str">
            <v>N</v>
          </cell>
        </row>
        <row r="73">
          <cell r="E73" t="str">
            <v>L4962</v>
          </cell>
          <cell r="F73" t="str">
            <v>3.A.1.B</v>
          </cell>
          <cell r="G73" t="str">
            <v>9.火險作業</v>
          </cell>
          <cell r="H73" t="str">
            <v>貸前作業3.4.E</v>
          </cell>
          <cell r="I73" t="str">
            <v xml:space="preserve">保險單資料檢核作業       </v>
          </cell>
          <cell r="J73" t="str">
            <v>08.火險作業</v>
          </cell>
          <cell r="K73" t="str">
            <v>黃梓峻</v>
          </cell>
          <cell r="L73">
            <v>44260</v>
          </cell>
          <cell r="N73">
            <v>44263</v>
          </cell>
          <cell r="O73">
            <v>44267</v>
          </cell>
          <cell r="P73" t="str">
            <v>陳玫玲</v>
          </cell>
          <cell r="Q73">
            <v>44274</v>
          </cell>
          <cell r="R73" t="str">
            <v>無</v>
          </cell>
          <cell r="S73" t="str">
            <v>PJ201800012_URS_4批次作業_V1.1.doc</v>
          </cell>
          <cell r="V73" t="str">
            <v>火險流程</v>
          </cell>
          <cell r="W73" t="str">
            <v xml:space="preserve">保險單資料檢核作業       </v>
          </cell>
          <cell r="X73" t="str">
            <v>N</v>
          </cell>
        </row>
        <row r="74">
          <cell r="E74" t="str">
            <v>L4965</v>
          </cell>
          <cell r="F74" t="str">
            <v>3.A.1.C</v>
          </cell>
          <cell r="G74" t="str">
            <v>9.火險作業</v>
          </cell>
          <cell r="H74" t="str">
            <v>貸前作業3.4.F</v>
          </cell>
          <cell r="I74" t="str">
            <v xml:space="preserve">保險單明細資料查詢       </v>
          </cell>
          <cell r="J74" t="str">
            <v>08.火險作業</v>
          </cell>
          <cell r="K74" t="str">
            <v>黃梓峻</v>
          </cell>
          <cell r="L74">
            <v>44260</v>
          </cell>
          <cell r="N74">
            <v>44263</v>
          </cell>
          <cell r="O74">
            <v>44267</v>
          </cell>
          <cell r="P74" t="str">
            <v>陳玫玲</v>
          </cell>
          <cell r="Q74">
            <v>44274</v>
          </cell>
          <cell r="R74" t="str">
            <v>無</v>
          </cell>
          <cell r="S74" t="str">
            <v>PJ201800012_URS_4批次作業_V1.1.doc</v>
          </cell>
          <cell r="V74" t="str">
            <v>火險流程</v>
          </cell>
          <cell r="W74" t="str">
            <v xml:space="preserve">保險單明細資料查詢       </v>
          </cell>
          <cell r="X74" t="str">
            <v>N</v>
          </cell>
        </row>
        <row r="75">
          <cell r="E75" t="str">
            <v>L4964</v>
          </cell>
          <cell r="F75" t="str">
            <v>3.A.2.1</v>
          </cell>
          <cell r="G75" t="str">
            <v>9.火險作業</v>
          </cell>
          <cell r="H75" t="str">
            <v>貸前作業(L2017)3.5.1.1</v>
          </cell>
          <cell r="I75" t="str">
            <v xml:space="preserve">不動產保險單資料查詢     </v>
          </cell>
          <cell r="J75" t="str">
            <v>08.火險作業</v>
          </cell>
          <cell r="K75" t="str">
            <v>黃梓峻</v>
          </cell>
          <cell r="L75">
            <v>44260</v>
          </cell>
          <cell r="N75">
            <v>44263</v>
          </cell>
          <cell r="O75">
            <v>44267</v>
          </cell>
          <cell r="P75" t="str">
            <v>陳玫玲</v>
          </cell>
          <cell r="Q75">
            <v>44274</v>
          </cell>
          <cell r="R75" t="str">
            <v>無</v>
          </cell>
          <cell r="S75" t="str">
            <v>PJ201800012_URS_4批次作業_V1.1.doc</v>
          </cell>
          <cell r="V75" t="str">
            <v>火險流程</v>
          </cell>
          <cell r="W75" t="str">
            <v xml:space="preserve">不動產保險單資料查詢     </v>
          </cell>
          <cell r="X75" t="str">
            <v>N</v>
          </cell>
        </row>
        <row r="76">
          <cell r="E76" t="str">
            <v>L2915</v>
          </cell>
          <cell r="F76" t="str">
            <v>3.A.2.2</v>
          </cell>
          <cell r="G76" t="str">
            <v>2.貸前作業</v>
          </cell>
          <cell r="H76" t="str">
            <v>貸前作業(L2911)</v>
          </cell>
          <cell r="I76" t="str">
            <v xml:space="preserve">不動產建物資料查詢                      </v>
          </cell>
          <cell r="J76" t="str">
            <v>02.核准、撥貸</v>
          </cell>
          <cell r="K76" t="str">
            <v>余家興</v>
          </cell>
          <cell r="L76">
            <v>44264</v>
          </cell>
          <cell r="N76">
            <v>44266</v>
          </cell>
          <cell r="O76">
            <v>44266</v>
          </cell>
          <cell r="Q76">
            <v>44274</v>
          </cell>
          <cell r="R76" t="str">
            <v>無</v>
          </cell>
          <cell r="S76" t="str">
            <v>PJ201800012_URS_2業務作業_V1.3(昱衡)</v>
          </cell>
          <cell r="W76" t="str">
            <v xml:space="preserve">不動產建物資料查詢                      </v>
          </cell>
          <cell r="X76" t="str">
            <v>N</v>
          </cell>
        </row>
        <row r="77">
          <cell r="E77" t="str">
            <v>L2916</v>
          </cell>
          <cell r="F77" t="str">
            <v>3.A.2.4</v>
          </cell>
          <cell r="G77" t="str">
            <v>2.貸前作業</v>
          </cell>
          <cell r="H77" t="str">
            <v>貸前作業(L2911)</v>
          </cell>
          <cell r="I77" t="str">
            <v xml:space="preserve">不動產土地資料查詢                      </v>
          </cell>
          <cell r="J77" t="str">
            <v>02.核准、撥貸</v>
          </cell>
          <cell r="K77" t="str">
            <v>余家興</v>
          </cell>
          <cell r="L77">
            <v>44264</v>
          </cell>
          <cell r="N77">
            <v>44266</v>
          </cell>
          <cell r="O77">
            <v>44266</v>
          </cell>
          <cell r="Q77">
            <v>44274</v>
          </cell>
          <cell r="R77" t="str">
            <v>無</v>
          </cell>
          <cell r="S77" t="str">
            <v>PJ201800012_URS_2業務作業_V1.3(昱衡)</v>
          </cell>
          <cell r="W77" t="str">
            <v xml:space="preserve">不動產土地資料查詢                      </v>
          </cell>
          <cell r="X77" t="str">
            <v>N</v>
          </cell>
        </row>
        <row r="78">
          <cell r="E78" t="str">
            <v>L3010</v>
          </cell>
          <cell r="F78" t="str">
            <v>3.A.3</v>
          </cell>
          <cell r="G78" t="str">
            <v>G.管理性作業</v>
          </cell>
          <cell r="H78" t="str">
            <v>聯貸</v>
          </cell>
          <cell r="I78" t="str">
            <v xml:space="preserve">聯貸案訂約明細資料查詢  </v>
          </cell>
          <cell r="J78" t="str">
            <v>14.檔案借閱、其他</v>
          </cell>
          <cell r="K78" t="str">
            <v>余家興_賴文育</v>
          </cell>
          <cell r="L78">
            <v>44302</v>
          </cell>
          <cell r="M78">
            <v>44309</v>
          </cell>
          <cell r="N78"/>
          <cell r="O78"/>
          <cell r="Q78">
            <v>44302</v>
          </cell>
          <cell r="R78"/>
          <cell r="S78"/>
          <cell r="T78"/>
          <cell r="U78">
            <v>44159</v>
          </cell>
          <cell r="W78" t="str">
            <v xml:space="preserve">聯貸案訂約明細資料查詢  </v>
          </cell>
          <cell r="X78" t="str">
            <v>N</v>
          </cell>
        </row>
        <row r="79">
          <cell r="E79" t="str">
            <v>L3600</v>
          </cell>
          <cell r="F79" t="str">
            <v>3.A.4</v>
          </cell>
          <cell r="G79" t="str">
            <v>G.管理性作業</v>
          </cell>
          <cell r="H79" t="str">
            <v>聯貸(L3010)</v>
          </cell>
          <cell r="I79" t="str">
            <v>聯貸案訂約登錄</v>
          </cell>
          <cell r="J79" t="str">
            <v>14.檔案借閱、其他</v>
          </cell>
          <cell r="K79" t="str">
            <v>余家興_賴文育</v>
          </cell>
          <cell r="L79">
            <v>44302</v>
          </cell>
          <cell r="M79">
            <v>44309</v>
          </cell>
          <cell r="N79"/>
          <cell r="O79"/>
          <cell r="Q79">
            <v>44302</v>
          </cell>
          <cell r="R79"/>
          <cell r="S79"/>
          <cell r="T79"/>
          <cell r="U79">
            <v>44176</v>
          </cell>
          <cell r="W79" t="str">
            <v xml:space="preserve">聯貸案訂約登錄          4-15  </v>
          </cell>
          <cell r="X79" t="str">
            <v>Y</v>
          </cell>
        </row>
        <row r="80">
          <cell r="E80" t="str">
            <v>L2035</v>
          </cell>
          <cell r="F80" t="str">
            <v>3.A.6</v>
          </cell>
          <cell r="G80" t="str">
            <v>2.貸前作業</v>
          </cell>
          <cell r="H80" t="str">
            <v>貸前作業</v>
          </cell>
          <cell r="I80" t="str">
            <v xml:space="preserve">關係人明細資料查詢                  </v>
          </cell>
          <cell r="J80" t="str">
            <v>02.核准、撥貸</v>
          </cell>
          <cell r="K80" t="str">
            <v>陳昱衡_余家興</v>
          </cell>
          <cell r="L80">
            <v>44260</v>
          </cell>
          <cell r="N80">
            <v>44271</v>
          </cell>
          <cell r="O80">
            <v>44271</v>
          </cell>
          <cell r="P80"/>
          <cell r="Q80">
            <v>44274</v>
          </cell>
          <cell r="R80" t="str">
            <v>無</v>
          </cell>
          <cell r="S80" t="str">
            <v>PJ201800012_URS_2業務作業_V1.3(昱衡)</v>
          </cell>
          <cell r="W80" t="str">
            <v xml:space="preserve">關係人明細資料查詢                  </v>
          </cell>
          <cell r="X80" t="str">
            <v>N</v>
          </cell>
        </row>
        <row r="81">
          <cell r="E81" t="str">
            <v>L2306</v>
          </cell>
          <cell r="F81" t="str">
            <v>3.A.6.1</v>
          </cell>
          <cell r="G81" t="str">
            <v>2.貸前作業</v>
          </cell>
          <cell r="H81" t="str">
            <v>貸前作業(L2035)、Eloan15</v>
          </cell>
          <cell r="I81" t="str">
            <v xml:space="preserve">關係人資料建立(Eloan15)             </v>
          </cell>
          <cell r="J81" t="str">
            <v>02.核准、撥貸</v>
          </cell>
          <cell r="K81" t="str">
            <v>陳昱衡_余家興</v>
          </cell>
          <cell r="L81">
            <v>44260</v>
          </cell>
          <cell r="N81">
            <v>44271</v>
          </cell>
          <cell r="O81">
            <v>44271</v>
          </cell>
          <cell r="P81"/>
          <cell r="Q81">
            <v>44274</v>
          </cell>
          <cell r="R81" t="str">
            <v>無</v>
          </cell>
          <cell r="S81" t="str">
            <v>PJ201800012_URS_2業務作業_V1.3(昱衡)</v>
          </cell>
          <cell r="W81" t="str">
            <v xml:space="preserve">關係人資料建立(Eloan15)             </v>
          </cell>
          <cell r="X81" t="str">
            <v>N</v>
          </cell>
        </row>
        <row r="82">
          <cell r="E82" t="str">
            <v>L2418</v>
          </cell>
          <cell r="F82" t="str">
            <v>3.A.7</v>
          </cell>
          <cell r="G82" t="str">
            <v>2.貸前作業</v>
          </cell>
          <cell r="H82" t="str">
            <v>Eloan16</v>
          </cell>
          <cell r="I82" t="str">
            <v>他項權利資料登錄(Eloan16)</v>
          </cell>
          <cell r="J82" t="str">
            <v>02.核准、撥貸</v>
          </cell>
          <cell r="K82" t="str">
            <v>余家興</v>
          </cell>
          <cell r="L82">
            <v>44264</v>
          </cell>
          <cell r="N82">
            <v>44266</v>
          </cell>
          <cell r="O82">
            <v>44266</v>
          </cell>
          <cell r="P82"/>
          <cell r="Q82">
            <v>44274</v>
          </cell>
          <cell r="R82" t="str">
            <v>無</v>
          </cell>
          <cell r="S82" t="str">
            <v>PJ201800012_URS_2業務作業_V1.3(昱衡)</v>
          </cell>
          <cell r="T82" t="str">
            <v>新增 2021/2/17</v>
          </cell>
          <cell r="W82" t="str">
            <v>他項權利資料登錄(Eloan16)</v>
          </cell>
        </row>
        <row r="83">
          <cell r="E83" t="str">
            <v>L6079</v>
          </cell>
          <cell r="F83" t="str">
            <v>3.B.1</v>
          </cell>
          <cell r="G83" t="str">
            <v>1.基本資料、商品建立</v>
          </cell>
          <cell r="H83" t="str">
            <v>基本資料、商品建立</v>
          </cell>
          <cell r="I83" t="str">
            <v>帳冊別目標金額查詢</v>
          </cell>
          <cell r="J83" t="str">
            <v>01.基本資料、商品建立</v>
          </cell>
          <cell r="K83" t="str">
            <v>楊智誠_陳綺萍</v>
          </cell>
          <cell r="L83">
            <v>44267</v>
          </cell>
          <cell r="N83">
            <v>44278</v>
          </cell>
          <cell r="O83">
            <v>44280</v>
          </cell>
          <cell r="P83" t="str">
            <v>陳玫玲</v>
          </cell>
          <cell r="Q83">
            <v>44281</v>
          </cell>
          <cell r="R83" t="str">
            <v>無</v>
          </cell>
          <cell r="S83" t="str">
            <v>PJ201800012_URS_6共同作業_V1.2(智誠).docx</v>
          </cell>
          <cell r="W83" t="str">
            <v>擔保品代號資料查詢</v>
          </cell>
          <cell r="X83" t="str">
            <v>N</v>
          </cell>
        </row>
        <row r="84">
          <cell r="E84" t="str">
            <v>L6709</v>
          </cell>
          <cell r="F84" t="str">
            <v>3.B.1.1</v>
          </cell>
          <cell r="G84" t="str">
            <v>1.基本資料、商品建立</v>
          </cell>
          <cell r="H84" t="str">
            <v>基本資料、商品建立</v>
          </cell>
          <cell r="I84" t="str">
            <v>帳冊別目標金額維護</v>
          </cell>
          <cell r="J84" t="str">
            <v>01.基本資料、商品建立</v>
          </cell>
          <cell r="K84" t="str">
            <v>楊智誠_陳綺萍</v>
          </cell>
          <cell r="L84">
            <v>44267</v>
          </cell>
          <cell r="N84">
            <v>44278</v>
          </cell>
          <cell r="O84">
            <v>44280</v>
          </cell>
          <cell r="P84" t="str">
            <v>陳玫玲</v>
          </cell>
          <cell r="Q84">
            <v>44281</v>
          </cell>
          <cell r="R84" t="str">
            <v>無</v>
          </cell>
          <cell r="S84" t="str">
            <v>PJ201800012_URS_6共同作業_V1.2(智誠).docx</v>
          </cell>
          <cell r="W84" t="str">
            <v>擔保品代號資料維護</v>
          </cell>
          <cell r="X84" t="str">
            <v>N</v>
          </cell>
        </row>
        <row r="85">
          <cell r="E85" t="str">
            <v>L6082</v>
          </cell>
          <cell r="F85" t="str">
            <v>3.B.2</v>
          </cell>
          <cell r="G85" t="str">
            <v>1.基本資料、商品建立</v>
          </cell>
          <cell r="H85" t="str">
            <v>基本資料、商品建立</v>
          </cell>
          <cell r="I85" t="str">
            <v>放款業績工作月查詢</v>
          </cell>
          <cell r="J85" t="str">
            <v>01.基本資料、商品建立</v>
          </cell>
          <cell r="K85" t="str">
            <v>楊智誠_陳綺萍</v>
          </cell>
          <cell r="L85">
            <v>44267</v>
          </cell>
          <cell r="N85">
            <v>44265</v>
          </cell>
          <cell r="O85">
            <v>44266</v>
          </cell>
          <cell r="P85" t="str">
            <v>陳玫玲</v>
          </cell>
          <cell r="Q85">
            <v>44274</v>
          </cell>
          <cell r="R85" t="str">
            <v>無</v>
          </cell>
          <cell r="S85" t="str">
            <v>PJ201800012_URS_6共同作業_V1.2(智誠).docx</v>
          </cell>
          <cell r="W85" t="str">
            <v>帳冊別目標金額查詢</v>
          </cell>
          <cell r="X85" t="str">
            <v>N</v>
          </cell>
        </row>
        <row r="86">
          <cell r="E86" t="str">
            <v>L6752</v>
          </cell>
          <cell r="F86" t="str">
            <v>3.B.2.1</v>
          </cell>
          <cell r="G86" t="str">
            <v>1.基本資料、商品建立</v>
          </cell>
          <cell r="H86" t="str">
            <v>基本資料、商品建立</v>
          </cell>
          <cell r="I86" t="str">
            <v>放款業績工作月維護</v>
          </cell>
          <cell r="J86" t="str">
            <v>01.基本資料、商品建立</v>
          </cell>
          <cell r="K86" t="str">
            <v>楊智誠_陳綺萍</v>
          </cell>
          <cell r="L86">
            <v>44267</v>
          </cell>
          <cell r="N86">
            <v>44265</v>
          </cell>
          <cell r="O86">
            <v>44266</v>
          </cell>
          <cell r="P86" t="str">
            <v>陳玫玲</v>
          </cell>
          <cell r="Q86">
            <v>44274</v>
          </cell>
          <cell r="R86" t="str">
            <v>無</v>
          </cell>
          <cell r="S86" t="str">
            <v>PJ201800012_URS_6共同作業_V1.2(智誠).docx</v>
          </cell>
          <cell r="W86" t="str">
            <v>帳冊別目標金額維護</v>
          </cell>
          <cell r="X86" t="str">
            <v>N</v>
          </cell>
        </row>
        <row r="87">
          <cell r="E87" t="str">
            <v>L6754</v>
          </cell>
          <cell r="F87" t="str">
            <v>3.B.3</v>
          </cell>
          <cell r="G87" t="str">
            <v>1.基本資料、商品建立</v>
          </cell>
          <cell r="H87" t="str">
            <v>基本資料、商品建立</v>
          </cell>
          <cell r="I87" t="str">
            <v>業績件數及金額核算標準設定</v>
          </cell>
          <cell r="J87" t="str">
            <v>01.基本資料、商品建立</v>
          </cell>
          <cell r="K87" t="str">
            <v>楊智誠_陳綺萍</v>
          </cell>
          <cell r="L87">
            <v>44267</v>
          </cell>
          <cell r="N87">
            <v>44263</v>
          </cell>
          <cell r="O87">
            <v>44266</v>
          </cell>
          <cell r="P87" t="str">
            <v>陳玫玲</v>
          </cell>
          <cell r="Q87">
            <v>44274</v>
          </cell>
          <cell r="R87" t="str">
            <v>無</v>
          </cell>
          <cell r="S87" t="str">
            <v>PJ201800012_URS_6共同作業_V1.2(智誠).docx</v>
          </cell>
          <cell r="W87" t="str">
            <v>放款業績工作月查詢</v>
          </cell>
          <cell r="X87" t="str">
            <v>N</v>
          </cell>
        </row>
        <row r="88">
          <cell r="E88" t="str">
            <v>L6084</v>
          </cell>
          <cell r="F88" t="str">
            <v>3.B.3.1</v>
          </cell>
          <cell r="G88" t="str">
            <v>1.基本資料、商品建立</v>
          </cell>
          <cell r="H88" t="str">
            <v>基本資料、商品建立</v>
          </cell>
          <cell r="I88" t="str">
            <v>業績件數及金額核算標準設定查詢</v>
          </cell>
          <cell r="J88" t="str">
            <v>01.基本資料、商品建立</v>
          </cell>
          <cell r="K88" t="str">
            <v>楊智誠_陳綺萍</v>
          </cell>
          <cell r="L88">
            <v>44267</v>
          </cell>
          <cell r="N88">
            <v>44263</v>
          </cell>
          <cell r="O88">
            <v>44266</v>
          </cell>
          <cell r="P88" t="str">
            <v>陳玫玲</v>
          </cell>
          <cell r="Q88">
            <v>44274</v>
          </cell>
          <cell r="R88" t="str">
            <v>無</v>
          </cell>
          <cell r="S88" t="str">
            <v>PJ201800012_URS_6共同作業_V1.2(智誠).docx</v>
          </cell>
          <cell r="W88" t="str">
            <v>放款業績工作月維護</v>
          </cell>
          <cell r="X88" t="str">
            <v>N</v>
          </cell>
        </row>
        <row r="89">
          <cell r="E89" t="str">
            <v>L6902</v>
          </cell>
          <cell r="F89" t="str">
            <v>3.F.1</v>
          </cell>
          <cell r="G89" t="str">
            <v>3.核准、撥貸</v>
          </cell>
          <cell r="H89" t="str">
            <v>核准、撥貸</v>
          </cell>
          <cell r="I89" t="str">
            <v>會計總帳查詢</v>
          </cell>
          <cell r="J89" t="str">
            <v>02.核准、撥貸</v>
          </cell>
          <cell r="K89" t="str">
            <v>楊智誠_陳綺萍</v>
          </cell>
          <cell r="L89">
            <v>44293</v>
          </cell>
          <cell r="N89">
            <v>44263</v>
          </cell>
          <cell r="O89">
            <v>44266</v>
          </cell>
          <cell r="P89" t="str">
            <v>陳玫玲</v>
          </cell>
          <cell r="Q89">
            <v>44274</v>
          </cell>
          <cell r="R89" t="str">
            <v>無</v>
          </cell>
          <cell r="S89" t="str">
            <v>PJ201800012_URS_6共同作業_V1.2(智誠).docx</v>
          </cell>
          <cell r="W89" t="str">
            <v>業績件數及金額核算標準設定</v>
          </cell>
          <cell r="X89" t="str">
            <v>N</v>
          </cell>
        </row>
        <row r="90">
          <cell r="E90" t="str">
            <v>L6903</v>
          </cell>
          <cell r="F90" t="str">
            <v>3.F.1</v>
          </cell>
          <cell r="G90" t="str">
            <v>3.核准、撥貸</v>
          </cell>
          <cell r="H90" t="str">
            <v>核准、撥貸</v>
          </cell>
          <cell r="I90" t="str">
            <v>會計帳務明細查詢</v>
          </cell>
          <cell r="J90" t="str">
            <v>02.核准、撥貸</v>
          </cell>
          <cell r="K90" t="str">
            <v>楊智誠_陳綺萍</v>
          </cell>
          <cell r="L90">
            <v>44293</v>
          </cell>
          <cell r="N90">
            <v>44263</v>
          </cell>
          <cell r="O90">
            <v>44266</v>
          </cell>
          <cell r="P90" t="str">
            <v>陳玫玲</v>
          </cell>
          <cell r="Q90">
            <v>44274</v>
          </cell>
          <cell r="R90" t="str">
            <v>無</v>
          </cell>
          <cell r="S90" t="str">
            <v>PJ201800012_URS_6共同作業_V1.2(智誠).docx</v>
          </cell>
          <cell r="W90" t="str">
            <v>業績件數及金額核算標準設定查詢</v>
          </cell>
          <cell r="X90" t="str">
            <v>N</v>
          </cell>
        </row>
        <row r="91">
          <cell r="E91" t="str">
            <v>L190A</v>
          </cell>
          <cell r="F91" t="str">
            <v>3.B.4</v>
          </cell>
          <cell r="G91" t="str">
            <v>1.基本資料、商品建立</v>
          </cell>
          <cell r="H91" t="str">
            <v>基本資料、商品建立</v>
          </cell>
          <cell r="I91" t="str">
            <v>員工資料檔查詢</v>
          </cell>
          <cell r="J91" t="str">
            <v>01.基本資料、商品建立</v>
          </cell>
          <cell r="K91" t="str">
            <v>張嘉榮</v>
          </cell>
          <cell r="L91">
            <v>44270</v>
          </cell>
          <cell r="N91">
            <v>44252</v>
          </cell>
          <cell r="O91">
            <v>44259</v>
          </cell>
          <cell r="P91"/>
          <cell r="Q91">
            <v>44274</v>
          </cell>
          <cell r="R91" t="str">
            <v>無</v>
          </cell>
          <cell r="S91" t="str">
            <v>PJ201800012_URS_1顧客管理作業_V1.1(嘉榮).docx</v>
          </cell>
          <cell r="T91"/>
          <cell r="W91" t="str">
            <v>員工資料檔查詢</v>
          </cell>
          <cell r="X91" t="str">
            <v>N</v>
          </cell>
        </row>
        <row r="92">
          <cell r="E92" t="str">
            <v>L4042</v>
          </cell>
          <cell r="F92" t="str">
            <v>3.C.1</v>
          </cell>
          <cell r="G92" t="str">
            <v>3.核准、撥貸</v>
          </cell>
          <cell r="H92" t="str">
            <v>核准、撥貸-銀扣授權</v>
          </cell>
          <cell r="I92" t="str">
            <v xml:space="preserve">ACH授權資料查詢                      </v>
          </cell>
          <cell r="J92" t="str">
            <v>03.扣款、支票繳款</v>
          </cell>
          <cell r="K92" t="str">
            <v>黃梓峻</v>
          </cell>
          <cell r="L92">
            <v>44267</v>
          </cell>
          <cell r="M92">
            <v>44295</v>
          </cell>
          <cell r="N92">
            <v>44273</v>
          </cell>
          <cell r="O92">
            <v>44292</v>
          </cell>
          <cell r="P92" t="str">
            <v>陳玫玲</v>
          </cell>
          <cell r="Q92">
            <v>44274</v>
          </cell>
          <cell r="R92" t="str">
            <v>無</v>
          </cell>
          <cell r="S92" t="str">
            <v>PJ201800012_URS_4批次作業_V1.1.doc</v>
          </cell>
          <cell r="W92" t="str">
            <v xml:space="preserve">ACH授權資料查詢                      </v>
          </cell>
          <cell r="X92" t="str">
            <v>N</v>
          </cell>
        </row>
        <row r="93">
          <cell r="E93" t="str">
            <v>L4410</v>
          </cell>
          <cell r="F93" t="str">
            <v>3.C.1.1</v>
          </cell>
          <cell r="G93" t="str">
            <v>3.核准、撥貸</v>
          </cell>
          <cell r="H93" t="str">
            <v>核准、撥貸-銀扣授權(L4042)</v>
          </cell>
          <cell r="I93" t="str">
            <v xml:space="preserve">ACH授權資料建檔                      </v>
          </cell>
          <cell r="J93" t="str">
            <v>03.扣款、支票繳款</v>
          </cell>
          <cell r="K93" t="str">
            <v>黃梓峻</v>
          </cell>
          <cell r="L93">
            <v>44267</v>
          </cell>
          <cell r="M93">
            <v>44295</v>
          </cell>
          <cell r="N93">
            <v>44273</v>
          </cell>
          <cell r="O93">
            <v>44292</v>
          </cell>
          <cell r="P93" t="str">
            <v>陳玫玲</v>
          </cell>
          <cell r="Q93">
            <v>44274</v>
          </cell>
          <cell r="R93" t="str">
            <v>無</v>
          </cell>
          <cell r="S93" t="str">
            <v>PJ201800012_URS_4批次作業_V1.1.doc</v>
          </cell>
          <cell r="W93" t="str">
            <v xml:space="preserve">ACH授權資料建檔                      </v>
          </cell>
          <cell r="X93" t="str">
            <v>N</v>
          </cell>
        </row>
        <row r="94">
          <cell r="E94" t="str">
            <v>L4040</v>
          </cell>
          <cell r="F94" t="str">
            <v>3.C.1.2</v>
          </cell>
          <cell r="G94" t="str">
            <v>3.核准、撥貸</v>
          </cell>
          <cell r="H94" t="str">
            <v>核准、撥貸-銀扣授權</v>
          </cell>
          <cell r="I94" t="str">
            <v xml:space="preserve">產生ACH授權提出資料                  </v>
          </cell>
          <cell r="J94" t="str">
            <v>03.扣款、支票繳款</v>
          </cell>
          <cell r="K94" t="str">
            <v>黃梓峻</v>
          </cell>
          <cell r="L94">
            <v>44267</v>
          </cell>
          <cell r="M94">
            <v>44295</v>
          </cell>
          <cell r="N94">
            <v>44273</v>
          </cell>
          <cell r="O94">
            <v>44292</v>
          </cell>
          <cell r="P94" t="str">
            <v>陳玫玲</v>
          </cell>
          <cell r="Q94">
            <v>44274</v>
          </cell>
          <cell r="R94">
            <v>366</v>
          </cell>
          <cell r="S94" t="str">
            <v>PJ201800012_URS_4批次作業_V1.1.doc</v>
          </cell>
          <cell r="U94" t="str">
            <v>待小潘修改</v>
          </cell>
          <cell r="W94" t="str">
            <v xml:space="preserve">產生ACH授權提出資料                  </v>
          </cell>
          <cell r="X94" t="str">
            <v>N</v>
          </cell>
        </row>
        <row r="95">
          <cell r="E95" t="str">
            <v>L4043</v>
          </cell>
          <cell r="F95" t="str">
            <v>3.C.2</v>
          </cell>
          <cell r="G95" t="str">
            <v>3.核准、撥貸</v>
          </cell>
          <cell r="H95" t="str">
            <v>核准、撥貸-銀扣授權</v>
          </cell>
          <cell r="I95" t="str">
            <v xml:space="preserve">郵局授權資料查詢                     </v>
          </cell>
          <cell r="J95" t="str">
            <v>03.扣款、支票繳款</v>
          </cell>
          <cell r="K95" t="str">
            <v>黃梓峻</v>
          </cell>
          <cell r="L95">
            <v>44267</v>
          </cell>
          <cell r="M95">
            <v>44295</v>
          </cell>
          <cell r="N95">
            <v>44273</v>
          </cell>
          <cell r="O95">
            <v>44292</v>
          </cell>
          <cell r="P95" t="str">
            <v>陳玫玲</v>
          </cell>
          <cell r="Q95">
            <v>44274</v>
          </cell>
          <cell r="R95" t="str">
            <v>無</v>
          </cell>
          <cell r="S95" t="str">
            <v>PJ201800012_URS_4批次作業_V1.1.doc</v>
          </cell>
          <cell r="W95" t="str">
            <v xml:space="preserve">郵局授權資料查詢                     </v>
          </cell>
          <cell r="X95" t="str">
            <v>N</v>
          </cell>
        </row>
        <row r="96">
          <cell r="E96" t="str">
            <v>L4412</v>
          </cell>
          <cell r="F96" t="str">
            <v>3.C.2.1</v>
          </cell>
          <cell r="G96" t="str">
            <v>3.核准、撥貸</v>
          </cell>
          <cell r="H96" t="str">
            <v>核准、撥貸-銀扣授權(L4043)</v>
          </cell>
          <cell r="I96" t="str">
            <v xml:space="preserve">郵局授權資料建檔                     </v>
          </cell>
          <cell r="J96" t="str">
            <v>03.扣款、支票繳款</v>
          </cell>
          <cell r="K96" t="str">
            <v>黃梓峻</v>
          </cell>
          <cell r="L96">
            <v>44267</v>
          </cell>
          <cell r="M96">
            <v>44295</v>
          </cell>
          <cell r="N96">
            <v>44273</v>
          </cell>
          <cell r="O96">
            <v>44292</v>
          </cell>
          <cell r="P96" t="str">
            <v>陳玫玲</v>
          </cell>
          <cell r="Q96">
            <v>44274</v>
          </cell>
          <cell r="R96" t="str">
            <v>無</v>
          </cell>
          <cell r="S96" t="str">
            <v>PJ201800012_URS_4批次作業_V1.1.doc</v>
          </cell>
          <cell r="W96" t="str">
            <v xml:space="preserve">郵局授權資料建檔                     </v>
          </cell>
          <cell r="X96" t="str">
            <v>N</v>
          </cell>
        </row>
        <row r="97">
          <cell r="E97" t="str">
            <v>L4041</v>
          </cell>
          <cell r="F97" t="str">
            <v>3.C.2.2</v>
          </cell>
          <cell r="G97" t="str">
            <v>3.核准、撥貸</v>
          </cell>
          <cell r="H97" t="str">
            <v>核准、撥貸-銀扣授權</v>
          </cell>
          <cell r="I97" t="str">
            <v xml:space="preserve">產生郵局授權提出資料                 </v>
          </cell>
          <cell r="J97" t="str">
            <v>03.扣款、支票繳款</v>
          </cell>
          <cell r="K97" t="str">
            <v>黃梓峻</v>
          </cell>
          <cell r="L97">
            <v>44267</v>
          </cell>
          <cell r="M97">
            <v>44295</v>
          </cell>
          <cell r="N97">
            <v>44273</v>
          </cell>
          <cell r="O97">
            <v>44292</v>
          </cell>
          <cell r="P97" t="str">
            <v>陳玫玲</v>
          </cell>
          <cell r="Q97">
            <v>44274</v>
          </cell>
          <cell r="R97" t="str">
            <v>無</v>
          </cell>
          <cell r="S97" t="str">
            <v>PJ201800012_URS_4批次作業_V1.1.doc</v>
          </cell>
          <cell r="W97" t="str">
            <v xml:space="preserve">產生郵局授權提出資料                 </v>
          </cell>
          <cell r="X97" t="str">
            <v>N</v>
          </cell>
        </row>
        <row r="98">
          <cell r="E98" t="str">
            <v>L4451</v>
          </cell>
          <cell r="F98" t="str">
            <v>3.C.3.1</v>
          </cell>
          <cell r="G98" t="str">
            <v>3.核准、撥貸</v>
          </cell>
          <cell r="H98" t="str">
            <v>核准、撥貸-銀扣授權(L4943)</v>
          </cell>
          <cell r="I98" t="str">
            <v xml:space="preserve">銀行扣款檔資料維護                   </v>
          </cell>
          <cell r="J98" t="str">
            <v>03.扣款、支票繳款</v>
          </cell>
          <cell r="K98" t="str">
            <v>黃梓峻</v>
          </cell>
          <cell r="L98">
            <v>44253</v>
          </cell>
          <cell r="N98">
            <v>44222</v>
          </cell>
          <cell r="O98">
            <v>44222</v>
          </cell>
          <cell r="Q98">
            <v>44274</v>
          </cell>
          <cell r="R98" t="str">
            <v>無</v>
          </cell>
          <cell r="S98" t="str">
            <v>PJ201800012_URS_4批次作業_V1.1.doc</v>
          </cell>
          <cell r="W98" t="str">
            <v xml:space="preserve">銀行扣款檔資料維護                   </v>
          </cell>
          <cell r="X98" t="str">
            <v>N</v>
          </cell>
        </row>
        <row r="99">
          <cell r="E99" t="str">
            <v>L4452</v>
          </cell>
          <cell r="F99" t="str">
            <v>3.C.4</v>
          </cell>
          <cell r="G99" t="str">
            <v>3.核准、撥貸</v>
          </cell>
          <cell r="H99" t="str">
            <v>核准、撥貸-銀扣授權、繳息還本-銀扣03</v>
          </cell>
          <cell r="I99" t="str">
            <v xml:space="preserve">銀行扣款(媒體製作)                   </v>
          </cell>
          <cell r="J99" t="str">
            <v>03.扣款、支票繳款</v>
          </cell>
          <cell r="K99" t="str">
            <v>黃梓峻</v>
          </cell>
          <cell r="L99">
            <v>44253</v>
          </cell>
          <cell r="N99">
            <v>44222</v>
          </cell>
          <cell r="O99">
            <v>44222</v>
          </cell>
          <cell r="Q99">
            <v>44274</v>
          </cell>
          <cell r="R99">
            <v>1148</v>
          </cell>
          <cell r="S99" t="str">
            <v>PJ201800012_URS_4批次作業_V1.1.doc</v>
          </cell>
          <cell r="W99" t="str">
            <v xml:space="preserve">銀行扣款(媒體製作)                   </v>
          </cell>
          <cell r="X99" t="str">
            <v>N</v>
          </cell>
        </row>
        <row r="100">
          <cell r="E100" t="str">
            <v>L4453</v>
          </cell>
          <cell r="F100" t="str">
            <v>3.C.5</v>
          </cell>
          <cell r="G100" t="str">
            <v>3.核准、撥貸</v>
          </cell>
          <cell r="H100" t="str">
            <v>核准、撥貸-銀扣授權、繳息還本-銀扣04</v>
          </cell>
          <cell r="I100" t="str">
            <v>銀扣扣款前通知</v>
          </cell>
          <cell r="J100" t="str">
            <v>03.扣款、支票繳款</v>
          </cell>
          <cell r="K100" t="str">
            <v>黃梓峻</v>
          </cell>
          <cell r="L100">
            <v>44253</v>
          </cell>
          <cell r="N100">
            <v>44222</v>
          </cell>
          <cell r="O100">
            <v>44222</v>
          </cell>
          <cell r="Q100">
            <v>44274</v>
          </cell>
          <cell r="R100" t="str">
            <v>1150、1152</v>
          </cell>
          <cell r="S100" t="str">
            <v>PJ201800012_URS_4批次作業_V1.1.doc</v>
          </cell>
          <cell r="W100" t="str">
            <v>銀扣扣款前通知</v>
          </cell>
          <cell r="X100" t="str">
            <v>N</v>
          </cell>
        </row>
        <row r="101">
          <cell r="E101" t="str">
            <v>L4454</v>
          </cell>
          <cell r="F101" t="str">
            <v>3.C.6</v>
          </cell>
          <cell r="G101" t="str">
            <v>3.核准、撥貸</v>
          </cell>
          <cell r="H101" t="str">
            <v>核准、撥貸-銀扣授權、繳息還本-銀扣11</v>
          </cell>
          <cell r="I101" t="str">
            <v xml:space="preserve">產生銀扣扣款失敗                     </v>
          </cell>
          <cell r="J101" t="str">
            <v>03.扣款、支票繳款</v>
          </cell>
          <cell r="K101" t="str">
            <v>黃梓峻</v>
          </cell>
          <cell r="L101">
            <v>44253</v>
          </cell>
          <cell r="N101">
            <v>44222</v>
          </cell>
          <cell r="O101">
            <v>44222</v>
          </cell>
          <cell r="Q101">
            <v>44274</v>
          </cell>
          <cell r="R101" t="str">
            <v>無</v>
          </cell>
          <cell r="S101" t="str">
            <v>PJ201800012_URS_4批次作業_V1.1.doc</v>
          </cell>
          <cell r="U101" t="str">
            <v>報表：銀扣失敗五萬元以上報表、一年內新貸件扣款失敗表</v>
          </cell>
          <cell r="W101" t="str">
            <v xml:space="preserve">產生銀扣扣款失敗                     </v>
          </cell>
          <cell r="X101" t="str">
            <v>N</v>
          </cell>
        </row>
        <row r="102">
          <cell r="E102" t="str">
            <v>L4414</v>
          </cell>
          <cell r="F102" t="str">
            <v>3.C.8</v>
          </cell>
          <cell r="G102" t="str">
            <v>3.核准、撥貸</v>
          </cell>
          <cell r="H102" t="str">
            <v>核准、撥貸-銀扣授權</v>
          </cell>
          <cell r="I102" t="str">
            <v xml:space="preserve">上傳授權提回檔                       </v>
          </cell>
          <cell r="J102" t="str">
            <v>03.扣款、支票繳款</v>
          </cell>
          <cell r="K102" t="str">
            <v>黃梓峻</v>
          </cell>
          <cell r="L102">
            <v>44267</v>
          </cell>
          <cell r="M102">
            <v>44295</v>
          </cell>
          <cell r="N102">
            <v>44273</v>
          </cell>
          <cell r="O102">
            <v>44292</v>
          </cell>
          <cell r="P102" t="str">
            <v>陳玫玲</v>
          </cell>
          <cell r="Q102">
            <v>44274</v>
          </cell>
          <cell r="R102" t="str">
            <v>無</v>
          </cell>
          <cell r="S102" t="str">
            <v>PJ201800012_URS_4批次作業_V1.1.doc</v>
          </cell>
          <cell r="W102" t="str">
            <v xml:space="preserve">上傳授權提回檔                       </v>
          </cell>
          <cell r="X102" t="str">
            <v>N</v>
          </cell>
        </row>
        <row r="103">
          <cell r="E103" t="str">
            <v>L4940</v>
          </cell>
          <cell r="F103" t="str">
            <v>3.C.8</v>
          </cell>
          <cell r="G103" t="str">
            <v>3.核准、撥貸</v>
          </cell>
          <cell r="H103" t="str">
            <v>核准、撥貸-銀扣授權</v>
          </cell>
          <cell r="I103" t="str">
            <v>帳號授權檔查詢</v>
          </cell>
          <cell r="J103" t="str">
            <v>03.扣款、支票繳款</v>
          </cell>
          <cell r="K103" t="str">
            <v>黃梓峻</v>
          </cell>
          <cell r="L103">
            <v>44267</v>
          </cell>
          <cell r="M103">
            <v>44295</v>
          </cell>
          <cell r="N103">
            <v>44273</v>
          </cell>
          <cell r="O103">
            <v>44292</v>
          </cell>
          <cell r="P103" t="str">
            <v>陳玫玲</v>
          </cell>
          <cell r="Q103">
            <v>44274</v>
          </cell>
          <cell r="R103" t="str">
            <v>無</v>
          </cell>
          <cell r="S103" t="str">
            <v>PJ201800012_URS_4批次作業_V1.1.doc</v>
          </cell>
          <cell r="W103" t="str">
            <v xml:space="preserve">上傳授權提回檔                       </v>
          </cell>
          <cell r="X103" t="str">
            <v>N</v>
          </cell>
        </row>
        <row r="104">
          <cell r="E104" t="str">
            <v>L3003</v>
          </cell>
          <cell r="F104" t="str">
            <v>3.D.1</v>
          </cell>
          <cell r="G104" t="str">
            <v>3.核准、撥貸</v>
          </cell>
          <cell r="H104" t="str">
            <v>核准、撥貸-撥款</v>
          </cell>
          <cell r="I104" t="str">
            <v xml:space="preserve">預約撥款明細資料查詢     </v>
          </cell>
          <cell r="J104" t="str">
            <v>02.核准、撥貸</v>
          </cell>
          <cell r="K104" t="str">
            <v>余家興_賴文育</v>
          </cell>
          <cell r="L104">
            <v>44267</v>
          </cell>
          <cell r="N104">
            <v>44267</v>
          </cell>
          <cell r="O104">
            <v>44270</v>
          </cell>
          <cell r="Q104">
            <v>44274</v>
          </cell>
          <cell r="R104" t="str">
            <v>無</v>
          </cell>
          <cell r="S104" t="str">
            <v>PJ201800012_URS_3帳務作業_V1.1(家興)</v>
          </cell>
          <cell r="U104">
            <v>44141</v>
          </cell>
          <cell r="W104" t="str">
            <v xml:space="preserve">預約撥款明細資料查詢     </v>
          </cell>
          <cell r="X104" t="str">
            <v>N</v>
          </cell>
        </row>
        <row r="105">
          <cell r="E105" t="str">
            <v>L3110</v>
          </cell>
          <cell r="F105" t="str">
            <v>3.D.1.1</v>
          </cell>
          <cell r="G105" t="str">
            <v>3.核准、撥貸</v>
          </cell>
          <cell r="H105" t="str">
            <v>核准、撥貸-撥款(L3003)</v>
          </cell>
          <cell r="I105" t="str">
            <v xml:space="preserve">預約撥款                 </v>
          </cell>
          <cell r="J105" t="str">
            <v>02.核准、撥貸</v>
          </cell>
          <cell r="K105" t="str">
            <v>余家興_賴文育</v>
          </cell>
          <cell r="L105">
            <v>44267</v>
          </cell>
          <cell r="N105">
            <v>44273</v>
          </cell>
          <cell r="O105">
            <v>44278</v>
          </cell>
          <cell r="P105"/>
          <cell r="Q105">
            <v>44274</v>
          </cell>
          <cell r="R105" t="str">
            <v>無</v>
          </cell>
          <cell r="S105" t="str">
            <v>PJ201800012_URS_3帳務作業_V1.1(家興)</v>
          </cell>
          <cell r="U105">
            <v>44130</v>
          </cell>
          <cell r="W105" t="str">
            <v xml:space="preserve">預約撥款                 </v>
          </cell>
          <cell r="X105" t="str">
            <v>Y</v>
          </cell>
        </row>
        <row r="106">
          <cell r="E106" t="str">
            <v>L3120</v>
          </cell>
          <cell r="F106" t="str">
            <v>3.D.1.1</v>
          </cell>
          <cell r="G106" t="str">
            <v>3.核准、撥貸</v>
          </cell>
          <cell r="H106" t="str">
            <v>核准、撥貸-撥款(L3003)</v>
          </cell>
          <cell r="I106" t="str">
            <v xml:space="preserve">預約撥款刪除             </v>
          </cell>
          <cell r="J106" t="str">
            <v>02.核准、撥貸</v>
          </cell>
          <cell r="K106" t="str">
            <v>余家興_賴文育</v>
          </cell>
          <cell r="L106">
            <v>44267</v>
          </cell>
          <cell r="M106"/>
          <cell r="N106">
            <v>44273</v>
          </cell>
          <cell r="O106">
            <v>44274</v>
          </cell>
          <cell r="P106"/>
          <cell r="Q106">
            <v>44274</v>
          </cell>
          <cell r="R106" t="str">
            <v>無</v>
          </cell>
          <cell r="S106" t="str">
            <v>PJ201800012_URS_3帳務作業_V1.1(家興)</v>
          </cell>
          <cell r="T106"/>
          <cell r="U106">
            <v>44141</v>
          </cell>
          <cell r="V106"/>
          <cell r="W106" t="str">
            <v xml:space="preserve">預約撥款刪除             </v>
          </cell>
          <cell r="X106" t="str">
            <v>Y</v>
          </cell>
        </row>
        <row r="107">
          <cell r="E107" t="str">
            <v>L6984</v>
          </cell>
          <cell r="F107" t="str">
            <v>3.D.1.1/3.F.1</v>
          </cell>
          <cell r="G107" t="str">
            <v>3.核准、撥貸</v>
          </cell>
          <cell r="H107" t="str">
            <v>核准、撥貸-撥款</v>
          </cell>
          <cell r="I107" t="str">
            <v>預約撥款到期作業</v>
          </cell>
          <cell r="J107" t="str">
            <v>02.核准、撥貸</v>
          </cell>
          <cell r="K107" t="str">
            <v>余家興</v>
          </cell>
          <cell r="L107">
            <v>44302</v>
          </cell>
          <cell r="M107"/>
          <cell r="N107">
            <v>44278</v>
          </cell>
          <cell r="O107">
            <v>44278</v>
          </cell>
          <cell r="P107"/>
          <cell r="Q107">
            <v>44274</v>
          </cell>
          <cell r="R107" t="str">
            <v>326</v>
          </cell>
          <cell r="S107"/>
          <cell r="T107"/>
          <cell r="W107" t="str">
            <v>預約撥款到期作業</v>
          </cell>
          <cell r="X107" t="str">
            <v>N</v>
          </cell>
        </row>
        <row r="108">
          <cell r="E108" t="str">
            <v>L3100</v>
          </cell>
          <cell r="F108" t="str">
            <v>3.D.2</v>
          </cell>
          <cell r="G108" t="str">
            <v>3.核准、撥貸</v>
          </cell>
          <cell r="H108" t="str">
            <v>核准、撥貸-撥款</v>
          </cell>
          <cell r="I108" t="str">
            <v xml:space="preserve">撥款                     </v>
          </cell>
          <cell r="J108" t="str">
            <v>02.核准、撥貸</v>
          </cell>
          <cell r="K108" t="str">
            <v>余家興_賴文育</v>
          </cell>
          <cell r="L108">
            <v>44267</v>
          </cell>
          <cell r="N108">
            <v>44278</v>
          </cell>
          <cell r="O108">
            <v>44278</v>
          </cell>
          <cell r="P108"/>
          <cell r="Q108">
            <v>44274</v>
          </cell>
          <cell r="R108" t="str">
            <v>324.</v>
          </cell>
          <cell r="S108" t="str">
            <v>PJ201800012_URS_3帳務作業_V1.1(家興)</v>
          </cell>
          <cell r="U108">
            <v>44127</v>
          </cell>
          <cell r="W108" t="str">
            <v xml:space="preserve">撥款                     </v>
          </cell>
          <cell r="X108" t="str">
            <v>Y</v>
          </cell>
        </row>
        <row r="109">
          <cell r="E109" t="str">
            <v>L3915</v>
          </cell>
          <cell r="F109" t="str">
            <v>3.D.3.1</v>
          </cell>
          <cell r="G109" t="str">
            <v>3.核准、撥貸</v>
          </cell>
          <cell r="H109" t="str">
            <v>核准、撥貸-撥款(L3001)</v>
          </cell>
          <cell r="I109" t="str">
            <v xml:space="preserve">額度資料查詢             </v>
          </cell>
          <cell r="J109" t="str">
            <v>02.核准、撥貸</v>
          </cell>
          <cell r="K109" t="str">
            <v>余家興_賴文育</v>
          </cell>
          <cell r="L109">
            <v>44267</v>
          </cell>
          <cell r="N109">
            <v>44267</v>
          </cell>
          <cell r="O109">
            <v>44270</v>
          </cell>
          <cell r="Q109">
            <v>44274</v>
          </cell>
          <cell r="R109" t="str">
            <v>無</v>
          </cell>
          <cell r="S109" t="str">
            <v>PJ201800012_URS_3帳務作業_V1.1(家興)</v>
          </cell>
          <cell r="U109">
            <v>44130</v>
          </cell>
          <cell r="W109" t="str">
            <v xml:space="preserve">額度資料查詢             </v>
          </cell>
          <cell r="X109" t="str">
            <v>N</v>
          </cell>
        </row>
        <row r="110">
          <cell r="E110" t="str">
            <v>L3002</v>
          </cell>
          <cell r="F110" t="str">
            <v>3.D.3.2</v>
          </cell>
          <cell r="G110" t="str">
            <v>3.核准、撥貸</v>
          </cell>
          <cell r="H110" t="str">
            <v>核准、撥貸-撥款(L3001)</v>
          </cell>
          <cell r="I110" t="str">
            <v xml:space="preserve">撥款明細資料查詢         </v>
          </cell>
          <cell r="J110" t="str">
            <v>02.核准、撥貸</v>
          </cell>
          <cell r="K110" t="str">
            <v>余家興_賴文育</v>
          </cell>
          <cell r="L110">
            <v>44267</v>
          </cell>
          <cell r="N110">
            <v>44267</v>
          </cell>
          <cell r="O110">
            <v>44270</v>
          </cell>
          <cell r="Q110">
            <v>44274</v>
          </cell>
          <cell r="R110" t="str">
            <v>無</v>
          </cell>
          <cell r="S110" t="str">
            <v>PJ201800012_URS_3帳務作業_V1.1(家興)</v>
          </cell>
          <cell r="U110">
            <v>44141</v>
          </cell>
          <cell r="W110" t="str">
            <v xml:space="preserve">撥款明細資料查詢         </v>
          </cell>
          <cell r="X110" t="str">
            <v>N</v>
          </cell>
        </row>
        <row r="111">
          <cell r="E111" t="str">
            <v>L3916</v>
          </cell>
          <cell r="F111" t="str">
            <v>3.D.3.2.1</v>
          </cell>
          <cell r="G111" t="str">
            <v>3.核准、撥貸</v>
          </cell>
          <cell r="H111" t="str">
            <v>核准、撥貸-撥款(L3002)</v>
          </cell>
          <cell r="I111" t="str">
            <v xml:space="preserve">撥款內容查詢             </v>
          </cell>
          <cell r="J111" t="str">
            <v>02.核准、撥貸</v>
          </cell>
          <cell r="K111" t="str">
            <v>余家興_賴文育</v>
          </cell>
          <cell r="L111">
            <v>44267</v>
          </cell>
          <cell r="N111">
            <v>44267</v>
          </cell>
          <cell r="O111">
            <v>44270</v>
          </cell>
          <cell r="Q111">
            <v>44274</v>
          </cell>
          <cell r="R111" t="str">
            <v>無</v>
          </cell>
          <cell r="S111" t="str">
            <v>PJ201800012_URS_3帳務作業_V1.1(家興)</v>
          </cell>
          <cell r="U111">
            <v>44141</v>
          </cell>
          <cell r="W111" t="str">
            <v xml:space="preserve">撥款內容查詢             </v>
          </cell>
          <cell r="X111" t="str">
            <v>N</v>
          </cell>
        </row>
        <row r="112">
          <cell r="E112" t="str">
            <v>L3004</v>
          </cell>
          <cell r="F112" t="str">
            <v>3.D.3.2.2</v>
          </cell>
          <cell r="G112" t="str">
            <v>3.核准、撥貸</v>
          </cell>
          <cell r="H112" t="str">
            <v>核准、撥貸-撥款(L3002)</v>
          </cell>
          <cell r="I112" t="str">
            <v xml:space="preserve">約定部分償還明細資料查詢 </v>
          </cell>
          <cell r="J112" t="str">
            <v>06.部分償還、轉催呆、結案、清償</v>
          </cell>
          <cell r="K112" t="str">
            <v>余家興_賴文育</v>
          </cell>
          <cell r="L112">
            <v>44281</v>
          </cell>
          <cell r="N112">
            <v>44273</v>
          </cell>
          <cell r="O112">
            <v>44278</v>
          </cell>
          <cell r="P112"/>
          <cell r="Q112">
            <v>44274</v>
          </cell>
          <cell r="R112" t="str">
            <v>無</v>
          </cell>
          <cell r="S112" t="str">
            <v>PJ201800012_URS_3帳務作業_V1.1(家興)</v>
          </cell>
          <cell r="U112">
            <v>44141</v>
          </cell>
          <cell r="W112" t="str">
            <v xml:space="preserve">約定部分償還明細資料查詢 </v>
          </cell>
          <cell r="X112" t="str">
            <v>N</v>
          </cell>
        </row>
        <row r="113">
          <cell r="E113" t="str">
            <v>L3130</v>
          </cell>
          <cell r="F113" t="str">
            <v>3.D.3.2.2.1</v>
          </cell>
          <cell r="G113" t="str">
            <v>3.核准、撥貸</v>
          </cell>
          <cell r="H113" t="str">
            <v>核准、撥貸-撥款(L3004)</v>
          </cell>
          <cell r="I113" t="str">
            <v xml:space="preserve">約定部分償還登錄         </v>
          </cell>
          <cell r="J113" t="str">
            <v>02.核准、撥貸</v>
          </cell>
          <cell r="K113" t="str">
            <v>余家興_賴文育</v>
          </cell>
          <cell r="L113">
            <v>44267</v>
          </cell>
          <cell r="N113">
            <v>44267</v>
          </cell>
          <cell r="O113">
            <v>44270</v>
          </cell>
          <cell r="Q113">
            <v>44274</v>
          </cell>
          <cell r="R113" t="str">
            <v>無</v>
          </cell>
          <cell r="S113" t="str">
            <v>PJ201800012_URS_3帳務作業_V1.1(家興)</v>
          </cell>
          <cell r="U113">
            <v>44141</v>
          </cell>
          <cell r="W113" t="str">
            <v xml:space="preserve">約定部分償還登錄         </v>
          </cell>
          <cell r="X113" t="str">
            <v>N</v>
          </cell>
        </row>
        <row r="114">
          <cell r="E114" t="str">
            <v>L4101</v>
          </cell>
          <cell r="F114" t="str">
            <v>3.E.1</v>
          </cell>
          <cell r="G114" t="str">
            <v>3.核准、撥貸</v>
          </cell>
          <cell r="H114" t="str">
            <v>核准、撥貸-撥款</v>
          </cell>
          <cell r="I114" t="str">
            <v xml:space="preserve">撥款匯款作業                         </v>
          </cell>
          <cell r="J114" t="str">
            <v>02.核准、撥貸</v>
          </cell>
          <cell r="K114" t="str">
            <v>黃梓峻</v>
          </cell>
          <cell r="L114">
            <v>44253</v>
          </cell>
          <cell r="N114">
            <v>44236</v>
          </cell>
          <cell r="O114">
            <v>44236</v>
          </cell>
          <cell r="Q114">
            <v>44274</v>
          </cell>
          <cell r="R114" t="str">
            <v>1142、1143</v>
          </cell>
          <cell r="S114" t="str">
            <v>PJ201800012_URS_4批次作業_V1.1.doc</v>
          </cell>
          <cell r="U114"/>
          <cell r="W114" t="str">
            <v xml:space="preserve">撥款匯款作業                         </v>
          </cell>
          <cell r="X114" t="str">
            <v>N</v>
          </cell>
        </row>
        <row r="115">
          <cell r="E115" t="str">
            <v>L4001</v>
          </cell>
          <cell r="F115" t="str">
            <v>3.E.2</v>
          </cell>
          <cell r="G115" t="str">
            <v>3.核准、撥貸</v>
          </cell>
          <cell r="H115" t="str">
            <v>核准、撥貸-撥款</v>
          </cell>
          <cell r="I115" t="str">
            <v xml:space="preserve">撥款匯款彙總查詢                     </v>
          </cell>
          <cell r="J115" t="str">
            <v>02.核准、撥貸</v>
          </cell>
          <cell r="K115" t="str">
            <v>黃梓峻</v>
          </cell>
          <cell r="L115">
            <v>44253</v>
          </cell>
          <cell r="N115">
            <v>44236</v>
          </cell>
          <cell r="O115">
            <v>44222</v>
          </cell>
          <cell r="Q115">
            <v>44274</v>
          </cell>
          <cell r="R115" t="str">
            <v>950</v>
          </cell>
          <cell r="S115" t="str">
            <v>PJ201800012_URS_4批次作業_V1.1.doc</v>
          </cell>
          <cell r="U115"/>
          <cell r="W115" t="str">
            <v xml:space="preserve">撥款匯款彙總查詢                     </v>
          </cell>
          <cell r="X115" t="str">
            <v>N</v>
          </cell>
        </row>
        <row r="116">
          <cell r="E116" t="str">
            <v>L4901</v>
          </cell>
          <cell r="F116" t="str">
            <v>3.E.2.1</v>
          </cell>
          <cell r="G116" t="str">
            <v>3.核准、撥貸</v>
          </cell>
          <cell r="H116" t="str">
            <v>核准、撥貸-撥款</v>
          </cell>
          <cell r="I116" t="str">
            <v xml:space="preserve">撥款匯款記錄檔查詢                   </v>
          </cell>
          <cell r="J116" t="str">
            <v>02.核准、撥貸</v>
          </cell>
          <cell r="K116" t="str">
            <v>黃梓峻</v>
          </cell>
          <cell r="L116">
            <v>44253</v>
          </cell>
          <cell r="N116">
            <v>44236</v>
          </cell>
          <cell r="O116">
            <v>44236</v>
          </cell>
          <cell r="Q116">
            <v>44274</v>
          </cell>
          <cell r="R116" t="str">
            <v>1144</v>
          </cell>
          <cell r="S116" t="str">
            <v>PJ201800012_URS_4批次作業_V1.1.doc</v>
          </cell>
          <cell r="U116"/>
          <cell r="W116" t="str">
            <v xml:space="preserve">撥款匯款記錄檔查詢                   </v>
          </cell>
          <cell r="X116" t="str">
            <v>N</v>
          </cell>
        </row>
        <row r="117">
          <cell r="E117" t="str">
            <v>L6904</v>
          </cell>
          <cell r="F117" t="str">
            <v>3.F.2</v>
          </cell>
          <cell r="G117" t="str">
            <v>3.核准、撥貸</v>
          </cell>
          <cell r="H117" t="str">
            <v>核准、撥貸</v>
          </cell>
          <cell r="I117" t="str">
            <v>日結彙計查詢</v>
          </cell>
          <cell r="J117" t="str">
            <v>02.核准、撥貸</v>
          </cell>
          <cell r="K117" t="str">
            <v>楊智誠_陳綺萍</v>
          </cell>
          <cell r="L117">
            <v>44293</v>
          </cell>
          <cell r="N117">
            <v>44272</v>
          </cell>
          <cell r="O117">
            <v>44273</v>
          </cell>
          <cell r="P117" t="str">
            <v>陳玫玲</v>
          </cell>
          <cell r="Q117">
            <v>44274</v>
          </cell>
          <cell r="R117" t="str">
            <v>無</v>
          </cell>
          <cell r="S117" t="str">
            <v>PJ201800012_URS_6共同作業_V1.2(智誠).docx</v>
          </cell>
          <cell r="W117" t="str">
            <v>會計總帳查詢</v>
          </cell>
          <cell r="X117" t="str">
            <v>N</v>
          </cell>
        </row>
        <row r="118">
          <cell r="E118" t="str">
            <v>L6905</v>
          </cell>
          <cell r="F118" t="str">
            <v>3.F.2</v>
          </cell>
          <cell r="G118" t="str">
            <v>3.核准、撥貸</v>
          </cell>
          <cell r="H118" t="str">
            <v>核准、撥貸</v>
          </cell>
          <cell r="I118" t="str">
            <v>日結明細查詢</v>
          </cell>
          <cell r="J118" t="str">
            <v>02.核准、撥貸</v>
          </cell>
          <cell r="K118" t="str">
            <v>楊智誠_陳綺萍</v>
          </cell>
          <cell r="L118">
            <v>44293</v>
          </cell>
          <cell r="N118">
            <v>44272</v>
          </cell>
          <cell r="O118">
            <v>44273</v>
          </cell>
          <cell r="P118" t="str">
            <v>陳玫玲</v>
          </cell>
          <cell r="Q118">
            <v>44274</v>
          </cell>
          <cell r="R118" t="str">
            <v>無</v>
          </cell>
          <cell r="S118" t="str">
            <v>PJ201800012_URS_6共同作業_V1.2(智誠).docx</v>
          </cell>
          <cell r="W118" t="str">
            <v>會計帳務明細查詢</v>
          </cell>
          <cell r="X118" t="str">
            <v>N</v>
          </cell>
        </row>
        <row r="119">
          <cell r="E119" t="str">
            <v>L6906</v>
          </cell>
          <cell r="F119" t="str">
            <v>3.F.2</v>
          </cell>
          <cell r="G119" t="str">
            <v>3.核准、撥貸</v>
          </cell>
          <cell r="H119" t="str">
            <v>核准、撥貸</v>
          </cell>
          <cell r="I119" t="str">
            <v>會計分錄查詢</v>
          </cell>
          <cell r="J119" t="str">
            <v>02.核准、撥貸</v>
          </cell>
          <cell r="K119" t="str">
            <v>楊智誠_陳綺萍</v>
          </cell>
          <cell r="L119">
            <v>44281</v>
          </cell>
          <cell r="N119">
            <v>44272</v>
          </cell>
          <cell r="O119">
            <v>44273</v>
          </cell>
          <cell r="P119" t="str">
            <v>陳玫玲</v>
          </cell>
          <cell r="Q119">
            <v>44274</v>
          </cell>
          <cell r="R119" t="str">
            <v>無</v>
          </cell>
          <cell r="S119" t="str">
            <v>PJ201800012_URS_6共同作業_V1.2(智誠).docx</v>
          </cell>
          <cell r="W119" t="str">
            <v>日結彙計查詢</v>
          </cell>
          <cell r="X119" t="str">
            <v>N</v>
          </cell>
        </row>
        <row r="120">
          <cell r="E120" t="str">
            <v>L6907</v>
          </cell>
          <cell r="F120" t="str">
            <v>3.F.3</v>
          </cell>
          <cell r="G120" t="str">
            <v>3.核准、撥貸</v>
          </cell>
          <cell r="H120" t="str">
            <v>核准、撥貸</v>
          </cell>
          <cell r="I120" t="str">
            <v>未銷帳餘額明細查詢</v>
          </cell>
          <cell r="J120" t="str">
            <v>02.核准、撥貸</v>
          </cell>
          <cell r="K120" t="str">
            <v>楊智誠_陳綺萍</v>
          </cell>
          <cell r="L120">
            <v>44293</v>
          </cell>
          <cell r="N120">
            <v>44272</v>
          </cell>
          <cell r="O120">
            <v>44273</v>
          </cell>
          <cell r="P120" t="str">
            <v>陳玫玲</v>
          </cell>
          <cell r="Q120">
            <v>44274</v>
          </cell>
          <cell r="R120" t="str">
            <v>無</v>
          </cell>
          <cell r="S120" t="str">
            <v>PJ201800012_URS_6共同作業_V1.2(智誠).docx</v>
          </cell>
          <cell r="W120" t="str">
            <v>日結明細查詢</v>
          </cell>
          <cell r="X120" t="str">
            <v>N</v>
          </cell>
        </row>
        <row r="121">
          <cell r="E121" t="str">
            <v>L6908</v>
          </cell>
          <cell r="F121" t="str">
            <v>3.F.3</v>
          </cell>
          <cell r="G121" t="str">
            <v>3.核准、撥貸</v>
          </cell>
          <cell r="H121" t="str">
            <v>核准、撥貸</v>
          </cell>
          <cell r="I121" t="str">
            <v>銷帳歷史明細查詢</v>
          </cell>
          <cell r="J121" t="str">
            <v>02.核准、撥貸</v>
          </cell>
          <cell r="K121" t="str">
            <v>楊智誠_陳綺萍</v>
          </cell>
          <cell r="L121">
            <v>44293</v>
          </cell>
          <cell r="N121">
            <v>44272</v>
          </cell>
          <cell r="O121">
            <v>44273</v>
          </cell>
          <cell r="P121" t="str">
            <v>陳玫玲</v>
          </cell>
          <cell r="Q121">
            <v>44274</v>
          </cell>
          <cell r="R121" t="str">
            <v>無</v>
          </cell>
          <cell r="S121" t="str">
            <v>PJ201800012_URS_6共同作業_V1.2(智誠).docx</v>
          </cell>
          <cell r="W121" t="str">
            <v>會計分錄查詢</v>
          </cell>
          <cell r="X121" t="str">
            <v>N</v>
          </cell>
        </row>
        <row r="122">
          <cell r="E122" t="str">
            <v>L6031</v>
          </cell>
          <cell r="F122" t="str">
            <v>8.1</v>
          </cell>
          <cell r="G122" t="str">
            <v>8.利率變動</v>
          </cell>
          <cell r="H122" t="str">
            <v>利率變動</v>
          </cell>
          <cell r="I122" t="str">
            <v>指標利率資料</v>
          </cell>
          <cell r="J122" t="str">
            <v>01.基本資料、商品建立</v>
          </cell>
          <cell r="K122" t="str">
            <v>楊智誠_陳綺萍</v>
          </cell>
          <cell r="L122">
            <v>44274</v>
          </cell>
          <cell r="M122"/>
          <cell r="N122">
            <v>44272</v>
          </cell>
          <cell r="O122">
            <v>44273</v>
          </cell>
          <cell r="P122" t="str">
            <v>陳玫玲</v>
          </cell>
          <cell r="Q122">
            <v>44274</v>
          </cell>
          <cell r="R122" t="str">
            <v>無</v>
          </cell>
          <cell r="S122" t="str">
            <v>PJ201800012_URS_6共同作業_V1.2(智誠).docx</v>
          </cell>
          <cell r="T122"/>
          <cell r="U122"/>
          <cell r="V122"/>
          <cell r="W122" t="str">
            <v>未銷帳餘額明細查詢</v>
          </cell>
          <cell r="X122" t="str">
            <v>N</v>
          </cell>
        </row>
        <row r="123">
          <cell r="E123" t="str">
            <v>L6032</v>
          </cell>
          <cell r="F123" t="str">
            <v>8.1</v>
          </cell>
          <cell r="G123" t="str">
            <v>8.利率變動</v>
          </cell>
          <cell r="H123" t="str">
            <v>利率變動</v>
          </cell>
          <cell r="I123" t="str">
            <v>指標利率資料查詢</v>
          </cell>
          <cell r="J123" t="str">
            <v>01.基本資料、商品建立</v>
          </cell>
          <cell r="K123" t="str">
            <v>楊智誠_陳綺萍</v>
          </cell>
          <cell r="L123">
            <v>44274</v>
          </cell>
          <cell r="N123">
            <v>44272</v>
          </cell>
          <cell r="O123">
            <v>44274</v>
          </cell>
          <cell r="P123" t="str">
            <v>陳玫玲</v>
          </cell>
          <cell r="Q123">
            <v>44274</v>
          </cell>
          <cell r="R123" t="str">
            <v>無</v>
          </cell>
          <cell r="S123" t="str">
            <v>PJ201800012_URS_6共同作業_V1.2(智誠).docx</v>
          </cell>
          <cell r="W123" t="str">
            <v>銷帳歷史明細查詢</v>
          </cell>
          <cell r="X123" t="str">
            <v>N</v>
          </cell>
        </row>
        <row r="124">
          <cell r="E124" t="str">
            <v>L6301</v>
          </cell>
          <cell r="F124" t="str">
            <v>8.1.1</v>
          </cell>
          <cell r="G124" t="str">
            <v>8.利率變動</v>
          </cell>
          <cell r="H124" t="str">
            <v>利率變動</v>
          </cell>
          <cell r="I124" t="str">
            <v>指標利率種類維護</v>
          </cell>
          <cell r="J124" t="str">
            <v>01.基本資料、商品建立</v>
          </cell>
          <cell r="K124" t="str">
            <v>楊智誠_陳綺萍</v>
          </cell>
          <cell r="L124">
            <v>44274</v>
          </cell>
          <cell r="N124">
            <v>44280</v>
          </cell>
          <cell r="O124">
            <v>44280</v>
          </cell>
          <cell r="P124" t="str">
            <v>陳玫玲</v>
          </cell>
          <cell r="Q124">
            <v>44281</v>
          </cell>
          <cell r="R124" t="str">
            <v>720(錯誤訊息不明確)</v>
          </cell>
          <cell r="S124" t="str">
            <v>PJ201800012_URS_6共同作業_V1.2(智誠).docx</v>
          </cell>
          <cell r="W124" t="str">
            <v>其他傳票輸入</v>
          </cell>
          <cell r="X124" t="str">
            <v>Y</v>
          </cell>
        </row>
        <row r="125">
          <cell r="E125" t="str">
            <v>L4500</v>
          </cell>
          <cell r="F125" t="str">
            <v>4.2.1</v>
          </cell>
          <cell r="G125" t="str">
            <v>4.扣款、支票繳款</v>
          </cell>
          <cell r="H125" t="str">
            <v>扣款、支票繳款</v>
          </cell>
          <cell r="I125" t="str">
            <v>設定員工扣薪日程表</v>
          </cell>
          <cell r="J125" t="str">
            <v>03.扣款、支票繳款</v>
          </cell>
          <cell r="K125" t="str">
            <v>黃梓峻</v>
          </cell>
          <cell r="L125">
            <v>44274</v>
          </cell>
          <cell r="M125">
            <v>44302</v>
          </cell>
          <cell r="N125">
            <v>44295</v>
          </cell>
          <cell r="O125">
            <v>44298</v>
          </cell>
          <cell r="P125" t="str">
            <v>陳玫玲</v>
          </cell>
          <cell r="Q125">
            <v>44281</v>
          </cell>
          <cell r="R125" t="str">
            <v>無</v>
          </cell>
          <cell r="S125" t="str">
            <v>PJ201800012_URS_4批次作業_V1.1.doc</v>
          </cell>
          <cell r="W125" t="str">
            <v>設定員工扣薪日程表</v>
          </cell>
          <cell r="X125" t="str">
            <v>N</v>
          </cell>
        </row>
        <row r="126">
          <cell r="E126" t="str">
            <v>L4950</v>
          </cell>
          <cell r="F126" t="str">
            <v>4.2.2</v>
          </cell>
          <cell r="G126" t="str">
            <v>4.扣款、支票繳款</v>
          </cell>
          <cell r="H126" t="str">
            <v>扣款、支票繳款</v>
          </cell>
          <cell r="I126" t="str">
            <v xml:space="preserve">員工扣薪設定檢核表    </v>
          </cell>
          <cell r="J126" t="str">
            <v>03.扣款、支票繳款</v>
          </cell>
          <cell r="K126" t="str">
            <v>黃梓峻</v>
          </cell>
          <cell r="L126">
            <v>44274</v>
          </cell>
          <cell r="M126">
            <v>44302</v>
          </cell>
          <cell r="N126">
            <v>44295</v>
          </cell>
          <cell r="O126">
            <v>44298</v>
          </cell>
          <cell r="P126" t="str">
            <v>陳玫玲</v>
          </cell>
          <cell r="Q126">
            <v>44281</v>
          </cell>
          <cell r="R126" t="str">
            <v>無</v>
          </cell>
          <cell r="S126" t="str">
            <v>PJ201800012_URS_4批次作業_V1.1.doc</v>
          </cell>
          <cell r="W126" t="str">
            <v xml:space="preserve">員工扣薪設定檢核表    </v>
          </cell>
          <cell r="X126" t="str">
            <v>N</v>
          </cell>
        </row>
        <row r="127">
          <cell r="E127" t="str">
            <v>L4510</v>
          </cell>
          <cell r="F127" t="str">
            <v>4.2.3</v>
          </cell>
          <cell r="G127" t="str">
            <v>4.扣款、支票繳款</v>
          </cell>
          <cell r="H127" t="str">
            <v>扣款、支票繳款</v>
          </cell>
          <cell r="I127" t="str">
            <v>產出員工扣薪明細檔</v>
          </cell>
          <cell r="J127" t="str">
            <v>03.扣款、支票繳款</v>
          </cell>
          <cell r="K127" t="str">
            <v>黃梓峻</v>
          </cell>
          <cell r="L127">
            <v>44274</v>
          </cell>
          <cell r="M127">
            <v>44302</v>
          </cell>
          <cell r="N127">
            <v>44295</v>
          </cell>
          <cell r="O127">
            <v>44300</v>
          </cell>
          <cell r="P127" t="str">
            <v>陳玫玲</v>
          </cell>
          <cell r="Q127">
            <v>44281</v>
          </cell>
          <cell r="R127" t="str">
            <v>無</v>
          </cell>
          <cell r="S127" t="str">
            <v>PJ201800012_URS_4批次作業_V1.1.doc</v>
          </cell>
          <cell r="W127" t="str">
            <v>產出員工扣薪明細檔</v>
          </cell>
          <cell r="X127" t="str">
            <v>N</v>
          </cell>
        </row>
        <row r="128">
          <cell r="E128" t="str">
            <v>L4511</v>
          </cell>
          <cell r="F128" t="str">
            <v>4.2.4</v>
          </cell>
          <cell r="G128" t="str">
            <v>4.扣款、支票繳款</v>
          </cell>
          <cell r="H128" t="str">
            <v>扣款、支票繳款</v>
          </cell>
          <cell r="I128" t="str">
            <v>產出員工扣薪媒體檔</v>
          </cell>
          <cell r="J128" t="str">
            <v>03.扣款、支票繳款</v>
          </cell>
          <cell r="K128" t="str">
            <v>黃梓峻</v>
          </cell>
          <cell r="L128">
            <v>44274</v>
          </cell>
          <cell r="M128">
            <v>44302</v>
          </cell>
          <cell r="N128">
            <v>44295</v>
          </cell>
          <cell r="O128">
            <v>44298</v>
          </cell>
          <cell r="P128" t="str">
            <v>陳玫玲</v>
          </cell>
          <cell r="Q128">
            <v>44281</v>
          </cell>
          <cell r="R128" t="str">
            <v>無</v>
          </cell>
          <cell r="S128" t="str">
            <v>PJ201800012_URS_4批次作業_V1.1.doc</v>
          </cell>
          <cell r="W128" t="str">
            <v>產出員工扣薪媒體檔</v>
          </cell>
          <cell r="X128" t="str">
            <v>N</v>
          </cell>
        </row>
        <row r="129">
          <cell r="E129" t="str">
            <v>L4951</v>
          </cell>
          <cell r="F129" t="str">
            <v>4.2.5</v>
          </cell>
          <cell r="G129" t="str">
            <v>4.扣款、支票繳款</v>
          </cell>
          <cell r="H129" t="str">
            <v>扣款、支票繳款</v>
          </cell>
          <cell r="I129" t="str">
            <v>員工扣薪媒體檔查詢</v>
          </cell>
          <cell r="J129" t="str">
            <v>03.扣款、支票繳款</v>
          </cell>
          <cell r="K129" t="str">
            <v>黃梓峻</v>
          </cell>
          <cell r="L129">
            <v>44274</v>
          </cell>
          <cell r="M129">
            <v>44302</v>
          </cell>
          <cell r="N129">
            <v>44295</v>
          </cell>
          <cell r="O129">
            <v>44298</v>
          </cell>
          <cell r="P129" t="str">
            <v>陳玫玲</v>
          </cell>
          <cell r="Q129">
            <v>44281</v>
          </cell>
          <cell r="R129" t="str">
            <v>無</v>
          </cell>
          <cell r="S129" t="str">
            <v>PJ201800012_URS_4批次作業_V1.1.doc</v>
          </cell>
          <cell r="W129" t="str">
            <v>員工扣薪媒體檔查詢</v>
          </cell>
          <cell r="X129" t="str">
            <v>N</v>
          </cell>
        </row>
        <row r="130">
          <cell r="E130" t="str">
            <v>L4512</v>
          </cell>
          <cell r="F130" t="str">
            <v>4.2.6</v>
          </cell>
          <cell r="G130" t="str">
            <v>4.扣款、支票繳款</v>
          </cell>
          <cell r="H130" t="str">
            <v>扣款、支票繳款</v>
          </cell>
          <cell r="I130" t="str">
            <v>員工扣薪媒體檔維護</v>
          </cell>
          <cell r="J130" t="str">
            <v>03.扣款、支票繳款</v>
          </cell>
          <cell r="K130" t="str">
            <v>黃梓峻</v>
          </cell>
          <cell r="L130">
            <v>44274</v>
          </cell>
          <cell r="M130">
            <v>44302</v>
          </cell>
          <cell r="N130">
            <v>44295</v>
          </cell>
          <cell r="O130">
            <v>44298</v>
          </cell>
          <cell r="P130" t="str">
            <v>陳玫玲</v>
          </cell>
          <cell r="Q130">
            <v>44281</v>
          </cell>
          <cell r="R130" t="str">
            <v>無</v>
          </cell>
          <cell r="S130" t="str">
            <v>PJ201800012_URS_4批次作業_V1.1.doc</v>
          </cell>
          <cell r="W130" t="str">
            <v>員工扣薪媒體檔維護</v>
          </cell>
          <cell r="X130" t="str">
            <v>N</v>
          </cell>
        </row>
        <row r="131">
          <cell r="E131" t="str">
            <v>L4200</v>
          </cell>
          <cell r="F131" t="str">
            <v>4.2.7</v>
          </cell>
          <cell r="G131" t="str">
            <v>4.扣款、支票繳款</v>
          </cell>
          <cell r="H131" t="str">
            <v>扣款、支票繳款、繳息還本-銀扣05</v>
          </cell>
          <cell r="I131" t="str">
            <v xml:space="preserve">入帳檔上傳作業                       </v>
          </cell>
          <cell r="J131" t="str">
            <v>03.扣款、支票繳款</v>
          </cell>
          <cell r="K131" t="str">
            <v>黃梓峻</v>
          </cell>
          <cell r="L131">
            <v>44253</v>
          </cell>
          <cell r="M131"/>
          <cell r="N131">
            <v>44222</v>
          </cell>
          <cell r="O131">
            <v>44222</v>
          </cell>
          <cell r="Q131">
            <v>44281</v>
          </cell>
          <cell r="R131" t="str">
            <v>無</v>
          </cell>
          <cell r="S131" t="str">
            <v>PJ201800012_URS_4批次作業_V1.1.doc</v>
          </cell>
          <cell r="U131"/>
          <cell r="V131" t="str">
            <v>繳息還本-銀扣</v>
          </cell>
          <cell r="W131" t="str">
            <v xml:space="preserve">入帳檔上傳作業                       </v>
          </cell>
          <cell r="X131" t="str">
            <v>N</v>
          </cell>
        </row>
        <row r="132">
          <cell r="E132" t="str">
            <v>L4002</v>
          </cell>
          <cell r="F132" t="str">
            <v>4.2.8</v>
          </cell>
          <cell r="G132" t="str">
            <v>4.扣款、支票繳款</v>
          </cell>
          <cell r="H132" t="str">
            <v>扣款、支票繳款、繳息還本-銀扣08</v>
          </cell>
          <cell r="I132" t="str">
            <v xml:space="preserve">整批入帳作業                         </v>
          </cell>
          <cell r="J132" t="str">
            <v>03.扣款、支票繳款</v>
          </cell>
          <cell r="K132" t="str">
            <v>黃梓峻</v>
          </cell>
          <cell r="L132">
            <v>44253</v>
          </cell>
          <cell r="N132">
            <v>44222</v>
          </cell>
          <cell r="O132">
            <v>44222</v>
          </cell>
          <cell r="Q132">
            <v>44281</v>
          </cell>
          <cell r="R132" t="str">
            <v>558</v>
          </cell>
          <cell r="S132" t="str">
            <v>PJ201800012_URS_4批次作業_V1.1.doc</v>
          </cell>
          <cell r="U132"/>
          <cell r="V132" t="str">
            <v>繳息還本-銀扣</v>
          </cell>
          <cell r="W132" t="str">
            <v xml:space="preserve">整批入帳作業                         </v>
          </cell>
          <cell r="X132" t="str">
            <v>N</v>
          </cell>
        </row>
        <row r="133">
          <cell r="E133" t="str">
            <v>L4520</v>
          </cell>
          <cell r="F133" t="str">
            <v>4.2.9</v>
          </cell>
          <cell r="G133" t="str">
            <v>4.扣款、支票繳款</v>
          </cell>
          <cell r="H133" t="str">
            <v>扣款、支票繳款</v>
          </cell>
          <cell r="I133" t="str">
            <v xml:space="preserve">產生員工扣薪回傳報表      </v>
          </cell>
          <cell r="J133" t="str">
            <v>03.扣款、支票繳款</v>
          </cell>
          <cell r="K133" t="str">
            <v>黃梓峻</v>
          </cell>
          <cell r="L133">
            <v>44274</v>
          </cell>
          <cell r="M133">
            <v>44302</v>
          </cell>
          <cell r="N133">
            <v>44295</v>
          </cell>
          <cell r="O133">
            <v>44298</v>
          </cell>
          <cell r="P133" t="str">
            <v>陳玫玲</v>
          </cell>
          <cell r="Q133">
            <v>44281</v>
          </cell>
          <cell r="R133" t="str">
            <v>無</v>
          </cell>
          <cell r="S133" t="str">
            <v>PJ201800012_URS_4批次作業_V1.1.doc</v>
          </cell>
          <cell r="W133" t="str">
            <v xml:space="preserve">產生員工扣薪回傳報表      </v>
          </cell>
          <cell r="X133" t="str">
            <v>N</v>
          </cell>
        </row>
        <row r="134">
          <cell r="E134" t="str">
            <v>L6063</v>
          </cell>
          <cell r="F134" t="str">
            <v>3.A.8</v>
          </cell>
          <cell r="G134" t="str">
            <v>1.基本資料、商品建立</v>
          </cell>
          <cell r="H134" t="str">
            <v>基本資料、商品建立</v>
          </cell>
          <cell r="I134" t="str">
            <v>擔保品代號資料查詢</v>
          </cell>
          <cell r="J134" t="str">
            <v>01.基本資料、商品建立</v>
          </cell>
          <cell r="K134" t="str">
            <v>楊智誠_陳綺萍</v>
          </cell>
          <cell r="L134">
            <v>44281</v>
          </cell>
          <cell r="M134">
            <v>44267</v>
          </cell>
          <cell r="N134">
            <v>44264</v>
          </cell>
          <cell r="O134">
            <v>44266</v>
          </cell>
          <cell r="P134" t="str">
            <v>陳玫玲</v>
          </cell>
          <cell r="Q134">
            <v>44281</v>
          </cell>
          <cell r="R134" t="str">
            <v>無</v>
          </cell>
          <cell r="S134" t="str">
            <v>PJ201800012_URS_6共同作業_V1.2(智誠).docx</v>
          </cell>
          <cell r="W134" t="str">
            <v xml:space="preserve">業務關帳作業        </v>
          </cell>
          <cell r="X134" t="str">
            <v>N</v>
          </cell>
        </row>
        <row r="135">
          <cell r="E135" t="str">
            <v>L4701</v>
          </cell>
          <cell r="F135" t="str">
            <v>4.3.3</v>
          </cell>
          <cell r="G135" t="str">
            <v>4.扣款、支票繳款</v>
          </cell>
          <cell r="H135" t="str">
            <v>扣款、支票繳款</v>
          </cell>
          <cell r="I135" t="str">
            <v xml:space="preserve">票據媒體製作                         </v>
          </cell>
          <cell r="J135" t="str">
            <v>03.扣款、支票繳款</v>
          </cell>
          <cell r="K135" t="str">
            <v>黃梓峻</v>
          </cell>
          <cell r="L135">
            <v>44253</v>
          </cell>
          <cell r="N135">
            <v>44236</v>
          </cell>
          <cell r="O135">
            <v>44236</v>
          </cell>
          <cell r="Q135">
            <v>44281</v>
          </cell>
          <cell r="R135" t="str">
            <v>1105</v>
          </cell>
          <cell r="S135" t="str">
            <v>PJ201800012_URS_4批次作業_V1.1.doc</v>
          </cell>
          <cell r="W135" t="str">
            <v xml:space="preserve">票據媒體製作                         </v>
          </cell>
          <cell r="X135" t="str">
            <v>N</v>
          </cell>
        </row>
        <row r="136">
          <cell r="E136" t="str">
            <v>L3210</v>
          </cell>
          <cell r="F136" t="str">
            <v>4.4.1</v>
          </cell>
          <cell r="G136" t="str">
            <v>4.扣款、支票繳款</v>
          </cell>
          <cell r="H136" t="str">
            <v>扣款、支票繳款；暫收登錄、退還</v>
          </cell>
          <cell r="I136" t="str">
            <v xml:space="preserve">暫收款登錄               </v>
          </cell>
          <cell r="J136" t="str">
            <v>05.暫收登錄、退還</v>
          </cell>
          <cell r="K136" t="str">
            <v>余家興_賴文育</v>
          </cell>
          <cell r="L136">
            <v>44274</v>
          </cell>
          <cell r="M136">
            <v>44286</v>
          </cell>
          <cell r="N136">
            <v>44285</v>
          </cell>
          <cell r="O136">
            <v>44286</v>
          </cell>
          <cell r="Q136">
            <v>44281</v>
          </cell>
          <cell r="R136" t="str">
            <v>無</v>
          </cell>
          <cell r="S136"/>
          <cell r="U136">
            <v>44146</v>
          </cell>
          <cell r="W136" t="str">
            <v xml:space="preserve">暫收款登錄               </v>
          </cell>
          <cell r="X136" t="str">
            <v>Y</v>
          </cell>
        </row>
        <row r="137">
          <cell r="E137" t="str">
            <v>L3007</v>
          </cell>
          <cell r="F137" t="str">
            <v>4.4.2</v>
          </cell>
          <cell r="G137" t="str">
            <v>4.扣款、支票繳款</v>
          </cell>
          <cell r="H137" t="str">
            <v>扣款、支票繳款</v>
          </cell>
          <cell r="I137" t="str">
            <v xml:space="preserve">暫收支票明細資料查詢     </v>
          </cell>
          <cell r="J137" t="str">
            <v>05.暫收登錄、退還</v>
          </cell>
          <cell r="K137" t="str">
            <v>余家興_賴文育</v>
          </cell>
          <cell r="L137">
            <v>44274</v>
          </cell>
          <cell r="N137">
            <v>44278</v>
          </cell>
          <cell r="O137">
            <v>44278</v>
          </cell>
          <cell r="P137"/>
          <cell r="Q137">
            <v>44281</v>
          </cell>
          <cell r="R137" t="str">
            <v>無</v>
          </cell>
          <cell r="S137"/>
          <cell r="U137">
            <v>44146</v>
          </cell>
          <cell r="W137" t="str">
            <v xml:space="preserve">暫收支票明細資料查詢     </v>
          </cell>
          <cell r="X137" t="str">
            <v>N</v>
          </cell>
        </row>
        <row r="138">
          <cell r="E138" t="str">
            <v>L3008</v>
          </cell>
          <cell r="F138" t="str">
            <v>4.4.3</v>
          </cell>
          <cell r="G138" t="str">
            <v>4.扣款、支票繳款</v>
          </cell>
          <cell r="H138" t="str">
            <v>扣款、支票繳款</v>
          </cell>
          <cell r="I138" t="str">
            <v>支票明細資料查詢-依客戶</v>
          </cell>
          <cell r="J138" t="str">
            <v>05.暫收登錄、退還</v>
          </cell>
          <cell r="K138" t="str">
            <v>余家興_賴文育</v>
          </cell>
          <cell r="L138">
            <v>44274</v>
          </cell>
          <cell r="N138">
            <v>44278</v>
          </cell>
          <cell r="O138">
            <v>44278</v>
          </cell>
          <cell r="P138"/>
          <cell r="Q138">
            <v>44281</v>
          </cell>
          <cell r="R138" t="str">
            <v>無</v>
          </cell>
          <cell r="S138"/>
          <cell r="U138">
            <v>44146</v>
          </cell>
          <cell r="W138" t="str">
            <v>支票明細資料查詢-依客戶</v>
          </cell>
          <cell r="X138" t="str">
            <v>N</v>
          </cell>
        </row>
        <row r="139">
          <cell r="E139" t="str">
            <v>L3009</v>
          </cell>
          <cell r="F139" t="str">
            <v>4.4.4</v>
          </cell>
          <cell r="G139" t="str">
            <v>4.扣款、支票繳款</v>
          </cell>
          <cell r="H139" t="str">
            <v>扣款、支票繳款</v>
          </cell>
          <cell r="I139" t="str">
            <v>支票明細資料查詢-全部</v>
          </cell>
          <cell r="J139" t="str">
            <v>05.暫收登錄、退還</v>
          </cell>
          <cell r="K139" t="str">
            <v>余家興_賴文育</v>
          </cell>
          <cell r="L139">
            <v>44274</v>
          </cell>
          <cell r="N139">
            <v>44278</v>
          </cell>
          <cell r="O139">
            <v>44278</v>
          </cell>
          <cell r="P139"/>
          <cell r="Q139">
            <v>44281</v>
          </cell>
          <cell r="R139" t="str">
            <v>無</v>
          </cell>
          <cell r="S139"/>
          <cell r="U139">
            <v>44146</v>
          </cell>
          <cell r="W139" t="str">
            <v>支票明細資料查詢-全部</v>
          </cell>
          <cell r="X139" t="str">
            <v>N</v>
          </cell>
        </row>
        <row r="140">
          <cell r="E140" t="str">
            <v>L3220</v>
          </cell>
          <cell r="F140" t="str">
            <v>4.4.5</v>
          </cell>
          <cell r="G140" t="str">
            <v>4.扣款、支票繳款</v>
          </cell>
          <cell r="H140" t="str">
            <v>扣款、支票繳款；暫收登錄、退還</v>
          </cell>
          <cell r="I140" t="str">
            <v xml:space="preserve">暫收款退還               </v>
          </cell>
          <cell r="J140" t="str">
            <v>05.暫收登錄、退還</v>
          </cell>
          <cell r="K140" t="str">
            <v>余家興_賴文育</v>
          </cell>
          <cell r="L140">
            <v>44274</v>
          </cell>
          <cell r="M140">
            <v>44286</v>
          </cell>
          <cell r="N140">
            <v>44285</v>
          </cell>
          <cell r="O140">
            <v>44286</v>
          </cell>
          <cell r="Q140">
            <v>44281</v>
          </cell>
          <cell r="R140" t="str">
            <v>無</v>
          </cell>
          <cell r="S140"/>
          <cell r="U140">
            <v>44148</v>
          </cell>
          <cell r="W140" t="str">
            <v xml:space="preserve">暫收款退還               </v>
          </cell>
          <cell r="X140" t="str">
            <v>Y</v>
          </cell>
        </row>
        <row r="141">
          <cell r="E141" t="str">
            <v>L3230</v>
          </cell>
          <cell r="F141" t="str">
            <v>4.4.6</v>
          </cell>
          <cell r="G141" t="str">
            <v>4.扣款、支票繳款</v>
          </cell>
          <cell r="H141" t="str">
            <v>扣款、支票繳款；暫收登錄、退還</v>
          </cell>
          <cell r="I141" t="str">
            <v>暫收款銷帳</v>
          </cell>
          <cell r="J141" t="str">
            <v>05.暫收登錄、退還</v>
          </cell>
          <cell r="K141" t="str">
            <v>余家興_賴文育</v>
          </cell>
          <cell r="L141">
            <v>44274</v>
          </cell>
          <cell r="M141">
            <v>44286</v>
          </cell>
          <cell r="N141">
            <v>44285</v>
          </cell>
          <cell r="O141">
            <v>44286</v>
          </cell>
          <cell r="Q141">
            <v>44281</v>
          </cell>
          <cell r="R141" t="str">
            <v>無</v>
          </cell>
          <cell r="S141"/>
          <cell r="U141">
            <v>44148</v>
          </cell>
          <cell r="W141" t="str">
            <v>暫收款銷帳</v>
          </cell>
          <cell r="X141" t="str">
            <v>Y</v>
          </cell>
        </row>
        <row r="142">
          <cell r="E142" t="str">
            <v>L4210</v>
          </cell>
          <cell r="F142" t="str">
            <v>5.1.2</v>
          </cell>
          <cell r="G142" t="str">
            <v>5.繳息還本</v>
          </cell>
          <cell r="H142" t="str">
            <v>繳息還本</v>
          </cell>
          <cell r="I142" t="str">
            <v xml:space="preserve">其他還款來源建檔                     </v>
          </cell>
          <cell r="J142" t="str">
            <v>03.扣款、支票繳款</v>
          </cell>
          <cell r="K142" t="str">
            <v>黃梓峻</v>
          </cell>
          <cell r="L142">
            <v>44253</v>
          </cell>
          <cell r="M142"/>
          <cell r="N142">
            <v>44222</v>
          </cell>
          <cell r="O142">
            <v>44222</v>
          </cell>
          <cell r="Q142">
            <v>44281</v>
          </cell>
          <cell r="R142" t="str">
            <v>無</v>
          </cell>
          <cell r="S142" t="str">
            <v>PJ201800012_URS_4批次作業_V1.1.doc</v>
          </cell>
          <cell r="U142"/>
          <cell r="V142"/>
          <cell r="W142" t="str">
            <v xml:space="preserve">其他還款來源建檔                     </v>
          </cell>
          <cell r="X142" t="str">
            <v>N</v>
          </cell>
        </row>
        <row r="143">
          <cell r="E143" t="str">
            <v>L4921</v>
          </cell>
          <cell r="F143" t="str">
            <v>5.1.2.1</v>
          </cell>
          <cell r="G143" t="str">
            <v>5.繳息還本</v>
          </cell>
          <cell r="H143" t="str">
            <v>繳息還本</v>
          </cell>
          <cell r="I143" t="str">
            <v xml:space="preserve">其他還款來源建檔查詢                 </v>
          </cell>
          <cell r="J143" t="str">
            <v>03.扣款、支票繳款</v>
          </cell>
          <cell r="K143" t="str">
            <v>黃梓峻</v>
          </cell>
          <cell r="L143">
            <v>44253</v>
          </cell>
          <cell r="N143">
            <v>44222</v>
          </cell>
          <cell r="O143">
            <v>44222</v>
          </cell>
          <cell r="Q143">
            <v>44281</v>
          </cell>
          <cell r="R143" t="str">
            <v>無</v>
          </cell>
          <cell r="S143" t="str">
            <v>PJ201800012_URS_4批次作業_V1.1.doc</v>
          </cell>
          <cell r="U143"/>
          <cell r="V143"/>
          <cell r="W143" t="str">
            <v xml:space="preserve">其他還款來源建檔查詢                 </v>
          </cell>
          <cell r="X143" t="str">
            <v>N</v>
          </cell>
        </row>
        <row r="144">
          <cell r="E144" t="str">
            <v>L4930</v>
          </cell>
          <cell r="F144" t="str">
            <v>5.1.3.1</v>
          </cell>
          <cell r="G144" t="str">
            <v>5.繳息還本</v>
          </cell>
          <cell r="H144" t="str">
            <v>繳息還本-銀扣09</v>
          </cell>
          <cell r="I144" t="str">
            <v xml:space="preserve">虛擬轉暫收查詢      </v>
          </cell>
          <cell r="J144" t="str">
            <v>03.扣款、支票繳款</v>
          </cell>
          <cell r="K144" t="str">
            <v>黃梓峻</v>
          </cell>
          <cell r="L144">
            <v>44253</v>
          </cell>
          <cell r="N144">
            <v>44222</v>
          </cell>
          <cell r="O144">
            <v>44222</v>
          </cell>
          <cell r="Q144">
            <v>44281</v>
          </cell>
          <cell r="R144" t="str">
            <v>無</v>
          </cell>
          <cell r="S144" t="str">
            <v>PJ201800012_URS_4批次作業_V1.1.doc</v>
          </cell>
          <cell r="U144"/>
          <cell r="V144" t="str">
            <v>繳息還本-銀扣</v>
          </cell>
          <cell r="W144" t="str">
            <v xml:space="preserve">虛擬轉暫收查詢      </v>
          </cell>
          <cell r="X144" t="str">
            <v>N</v>
          </cell>
        </row>
        <row r="145">
          <cell r="E145" t="str">
            <v>L420A</v>
          </cell>
          <cell r="F145" t="str">
            <v>5.1.3.2</v>
          </cell>
          <cell r="G145" t="str">
            <v>5.繳息還本</v>
          </cell>
          <cell r="H145" t="str">
            <v>繳息還本</v>
          </cell>
          <cell r="I145" t="str">
            <v>整批入帳檔檢核作業</v>
          </cell>
          <cell r="J145" t="str">
            <v>03.扣款、支票繳款</v>
          </cell>
          <cell r="K145" t="str">
            <v>黃梓峻</v>
          </cell>
          <cell r="L145">
            <v>44253</v>
          </cell>
          <cell r="M145"/>
          <cell r="N145">
            <v>44222</v>
          </cell>
          <cell r="O145">
            <v>44222</v>
          </cell>
          <cell r="Q145">
            <v>44281</v>
          </cell>
          <cell r="R145" t="str">
            <v>無</v>
          </cell>
          <cell r="S145" t="str">
            <v>PJ201800012_URS_4批次作業_V1.1.doc</v>
          </cell>
          <cell r="V145" t="str">
            <v>繳息還本-銀扣</v>
          </cell>
          <cell r="W145" t="str">
            <v>整批入帳檔檢核作業</v>
          </cell>
          <cell r="X145" t="str">
            <v>N</v>
          </cell>
        </row>
        <row r="146">
          <cell r="E146" t="str">
            <v>L420B</v>
          </cell>
          <cell r="F146" t="str">
            <v>5.1.3.3</v>
          </cell>
          <cell r="G146" t="str">
            <v>5.繳息還本</v>
          </cell>
          <cell r="H146" t="str">
            <v>繳息還本</v>
          </cell>
          <cell r="I146" t="str">
            <v>整批入帳檔入帳作業</v>
          </cell>
          <cell r="J146" t="str">
            <v>03.扣款、支票繳款</v>
          </cell>
          <cell r="K146" t="str">
            <v>黃梓峻</v>
          </cell>
          <cell r="L146">
            <v>44253</v>
          </cell>
          <cell r="M146"/>
          <cell r="N146">
            <v>44222</v>
          </cell>
          <cell r="O146">
            <v>44222</v>
          </cell>
          <cell r="Q146">
            <v>44281</v>
          </cell>
          <cell r="R146" t="str">
            <v>無</v>
          </cell>
          <cell r="S146" t="str">
            <v>PJ201800012_URS_4批次作業_V1.1.doc</v>
          </cell>
          <cell r="V146" t="str">
            <v>繳息還本-銀扣</v>
          </cell>
          <cell r="W146" t="str">
            <v>整批入帳檔入帳作業</v>
          </cell>
          <cell r="X146" t="str">
            <v>N</v>
          </cell>
        </row>
        <row r="147">
          <cell r="E147" t="str">
            <v>L420C</v>
          </cell>
          <cell r="F147" t="str">
            <v>5.1.3.4</v>
          </cell>
          <cell r="G147" t="str">
            <v>5.繳息還本</v>
          </cell>
          <cell r="H147" t="str">
            <v>繳息還本</v>
          </cell>
          <cell r="I147" t="str">
            <v>虛擬轉暫收執行</v>
          </cell>
          <cell r="J147" t="str">
            <v>03.扣款、支票繳款</v>
          </cell>
          <cell r="K147" t="str">
            <v>黃梓峻</v>
          </cell>
          <cell r="L147">
            <v>44253</v>
          </cell>
          <cell r="M147"/>
          <cell r="N147">
            <v>44222</v>
          </cell>
          <cell r="O147">
            <v>44222</v>
          </cell>
          <cell r="Q147">
            <v>44281</v>
          </cell>
          <cell r="R147" t="str">
            <v>無</v>
          </cell>
          <cell r="S147" t="str">
            <v>PJ201800012_URS_4批次作業_V1.1.doc</v>
          </cell>
          <cell r="U147"/>
          <cell r="V147" t="str">
            <v>繳息還本-銀扣</v>
          </cell>
          <cell r="W147" t="str">
            <v>虛擬轉暫收執行</v>
          </cell>
          <cell r="X147" t="str">
            <v>N</v>
          </cell>
        </row>
        <row r="148">
          <cell r="E148" t="str">
            <v>L4920</v>
          </cell>
          <cell r="F148" t="str">
            <v>5.1.4</v>
          </cell>
          <cell r="G148" t="str">
            <v>5.繳息還本</v>
          </cell>
          <cell r="H148" t="str">
            <v>繳息還本-銀扣06</v>
          </cell>
          <cell r="I148" t="str">
            <v xml:space="preserve">整批入帳明細查詢[L4002數字鍵]        </v>
          </cell>
          <cell r="J148" t="str">
            <v>03.扣款、支票繳款</v>
          </cell>
          <cell r="K148" t="str">
            <v>黃梓峻</v>
          </cell>
          <cell r="L148">
            <v>44253</v>
          </cell>
          <cell r="N148">
            <v>44222</v>
          </cell>
          <cell r="O148">
            <v>44222</v>
          </cell>
          <cell r="Q148">
            <v>44281</v>
          </cell>
          <cell r="R148" t="str">
            <v>884</v>
          </cell>
          <cell r="S148" t="str">
            <v>PJ201800012_URS_4批次作業_V1.1.doc</v>
          </cell>
          <cell r="U148"/>
          <cell r="V148" t="str">
            <v>繳息還本-銀扣</v>
          </cell>
          <cell r="W148" t="str">
            <v xml:space="preserve">整批入帳明細查詢[L4002數字鍵]        </v>
          </cell>
          <cell r="X148" t="str">
            <v>N</v>
          </cell>
        </row>
        <row r="149">
          <cell r="E149" t="str">
            <v>L4201</v>
          </cell>
          <cell r="F149" t="str">
            <v>5.1.4.1</v>
          </cell>
          <cell r="G149" t="str">
            <v>5.繳息還本</v>
          </cell>
          <cell r="H149" t="str">
            <v>繳息還本</v>
          </cell>
          <cell r="I149" t="str">
            <v>匯款轉帳明細維護[L4920還款來源數字鍵]</v>
          </cell>
          <cell r="J149" t="str">
            <v>03.扣款、支票繳款</v>
          </cell>
          <cell r="K149" t="str">
            <v>黃梓峻</v>
          </cell>
          <cell r="L149">
            <v>44253</v>
          </cell>
          <cell r="M149"/>
          <cell r="N149">
            <v>44222</v>
          </cell>
          <cell r="O149">
            <v>44222</v>
          </cell>
          <cell r="Q149">
            <v>44281</v>
          </cell>
          <cell r="R149" t="str">
            <v>無</v>
          </cell>
          <cell r="S149" t="str">
            <v>PJ201800012_URS_4批次作業_V1.1.doc</v>
          </cell>
          <cell r="U149"/>
          <cell r="V149"/>
          <cell r="W149" t="str">
            <v>匯款轉帳明細維護[L4902還款來源數字鍵]</v>
          </cell>
          <cell r="X149" t="str">
            <v>N</v>
          </cell>
        </row>
        <row r="150">
          <cell r="E150" t="str">
            <v>L4202</v>
          </cell>
          <cell r="F150" t="str">
            <v>5.1.4.2</v>
          </cell>
          <cell r="G150" t="str">
            <v>5.繳息還本</v>
          </cell>
          <cell r="H150" t="str">
            <v>繳息還本</v>
          </cell>
          <cell r="I150" t="str">
            <v>銀行扣款明細維護[L4920還款來源數字鍵]</v>
          </cell>
          <cell r="J150" t="str">
            <v>03.扣款、支票繳款</v>
          </cell>
          <cell r="K150" t="str">
            <v>黃梓峻</v>
          </cell>
          <cell r="L150">
            <v>44253</v>
          </cell>
          <cell r="M150"/>
          <cell r="N150">
            <v>44222</v>
          </cell>
          <cell r="O150">
            <v>44222</v>
          </cell>
          <cell r="Q150">
            <v>44281</v>
          </cell>
          <cell r="R150" t="str">
            <v>無</v>
          </cell>
          <cell r="S150" t="str">
            <v>PJ201800012_URS_4批次作業_V1.1.doc</v>
          </cell>
          <cell r="U150"/>
          <cell r="V150" t="str">
            <v>繳息還本-銀扣</v>
          </cell>
          <cell r="W150" t="str">
            <v>銀行扣款明細維護[L4902還款來源數字鍵]</v>
          </cell>
          <cell r="X150" t="str">
            <v>N</v>
          </cell>
        </row>
        <row r="151">
          <cell r="E151" t="str">
            <v>L4203</v>
          </cell>
          <cell r="F151" t="str">
            <v>5.1.4.3</v>
          </cell>
          <cell r="G151" t="str">
            <v>5.繳息還本</v>
          </cell>
          <cell r="H151" t="str">
            <v>繳息還本</v>
          </cell>
          <cell r="I151" t="str">
            <v>郵局扣款明細維護[L4920還款來源數字鍵]</v>
          </cell>
          <cell r="J151" t="str">
            <v>03.扣款、支票繳款</v>
          </cell>
          <cell r="K151" t="str">
            <v>黃梓峻</v>
          </cell>
          <cell r="L151">
            <v>44253</v>
          </cell>
          <cell r="M151"/>
          <cell r="N151">
            <v>44222</v>
          </cell>
          <cell r="O151">
            <v>44222</v>
          </cell>
          <cell r="Q151">
            <v>44281</v>
          </cell>
          <cell r="R151" t="str">
            <v>無</v>
          </cell>
          <cell r="S151" t="str">
            <v>PJ201800012_URS_4批次作業_V1.1.doc</v>
          </cell>
          <cell r="U151"/>
          <cell r="V151" t="str">
            <v>繳息還本-銀扣</v>
          </cell>
          <cell r="W151" t="str">
            <v>郵局扣款明細維護[L4902還款來源數字鍵]</v>
          </cell>
          <cell r="X151" t="str">
            <v>N</v>
          </cell>
        </row>
        <row r="152">
          <cell r="E152" t="str">
            <v>L4204</v>
          </cell>
          <cell r="F152" t="str">
            <v>5.1.4.4</v>
          </cell>
          <cell r="G152" t="str">
            <v>5.繳息還本</v>
          </cell>
          <cell r="H152" t="str">
            <v>繳息還本</v>
          </cell>
          <cell r="I152" t="str">
            <v>員工扣薪明細維護[L4920還款來源數字鍵]</v>
          </cell>
          <cell r="J152" t="str">
            <v>03.扣款、支票繳款</v>
          </cell>
          <cell r="K152" t="str">
            <v>黃梓峻</v>
          </cell>
          <cell r="L152">
            <v>44253</v>
          </cell>
          <cell r="M152"/>
          <cell r="N152">
            <v>44222</v>
          </cell>
          <cell r="O152">
            <v>44222</v>
          </cell>
          <cell r="Q152">
            <v>44281</v>
          </cell>
          <cell r="R152" t="str">
            <v>無</v>
          </cell>
          <cell r="S152" t="str">
            <v>PJ201800012_URS_4批次作業_V1.1.doc</v>
          </cell>
          <cell r="U152"/>
          <cell r="V152"/>
          <cell r="W152" t="str">
            <v>員工扣薪明細維護[L4902還款來源數字鍵]</v>
          </cell>
          <cell r="X152" t="str">
            <v>N</v>
          </cell>
        </row>
        <row r="153">
          <cell r="E153" t="str">
            <v>L4205</v>
          </cell>
          <cell r="F153" t="str">
            <v>5.1.4.5</v>
          </cell>
          <cell r="G153" t="str">
            <v>5.繳息還本</v>
          </cell>
          <cell r="H153" t="str">
            <v>繳息還本</v>
          </cell>
          <cell r="I153" t="str">
            <v>支票兌現明細維護[L4920還款來源數字鍵]</v>
          </cell>
          <cell r="J153" t="str">
            <v>03.扣款、支票繳款</v>
          </cell>
          <cell r="K153" t="str">
            <v>黃梓峻</v>
          </cell>
          <cell r="L153">
            <v>44253</v>
          </cell>
          <cell r="M153"/>
          <cell r="N153">
            <v>44222</v>
          </cell>
          <cell r="O153">
            <v>44222</v>
          </cell>
          <cell r="Q153">
            <v>44281</v>
          </cell>
          <cell r="R153" t="str">
            <v>無</v>
          </cell>
          <cell r="S153" t="str">
            <v>PJ201800012_URS_4批次作業_V1.1.doc</v>
          </cell>
          <cell r="U153"/>
          <cell r="V153"/>
          <cell r="W153" t="str">
            <v>支票兌現明細維護[L4902還款來源數字鍵]</v>
          </cell>
          <cell r="X153" t="str">
            <v>N</v>
          </cell>
        </row>
        <row r="154">
          <cell r="E154" t="str">
            <v>L4702</v>
          </cell>
          <cell r="F154" t="str">
            <v>5.1.5</v>
          </cell>
          <cell r="G154" t="str">
            <v>5.繳息還本</v>
          </cell>
          <cell r="H154" t="str">
            <v>繳息還本</v>
          </cell>
          <cell r="I154" t="str">
            <v xml:space="preserve">產生放款本息攤還表暨繳息通知單       </v>
          </cell>
          <cell r="J154" t="str">
            <v>03.扣款、支票繳款</v>
          </cell>
          <cell r="K154" t="str">
            <v>黃梓峻</v>
          </cell>
          <cell r="L154">
            <v>44253</v>
          </cell>
          <cell r="N154">
            <v>44253</v>
          </cell>
          <cell r="O154">
            <v>44222</v>
          </cell>
          <cell r="Q154">
            <v>44281</v>
          </cell>
          <cell r="R154" t="str">
            <v>無</v>
          </cell>
          <cell r="S154" t="str">
            <v>PJ201800012_URS_4批次作業_V1.1.doc</v>
          </cell>
          <cell r="W154" t="str">
            <v xml:space="preserve">產生放款本息攤還表暨繳息通知單       </v>
          </cell>
          <cell r="X154" t="str">
            <v>N</v>
          </cell>
        </row>
        <row r="155">
          <cell r="E155" t="str">
            <v>L4703</v>
          </cell>
          <cell r="F155" t="str">
            <v>5.1.6</v>
          </cell>
          <cell r="G155" t="str">
            <v>5.繳息還本</v>
          </cell>
          <cell r="H155" t="str">
            <v>繳息還本-銀扣14</v>
          </cell>
          <cell r="I155" t="str">
            <v xml:space="preserve">產生滯繳通知單                       </v>
          </cell>
          <cell r="J155" t="str">
            <v>03.扣款、支票繳款</v>
          </cell>
          <cell r="K155" t="str">
            <v>黃梓峻</v>
          </cell>
          <cell r="L155">
            <v>44253</v>
          </cell>
          <cell r="N155">
            <v>44253</v>
          </cell>
          <cell r="O155">
            <v>44222</v>
          </cell>
          <cell r="Q155">
            <v>44281</v>
          </cell>
          <cell r="R155" t="str">
            <v>無</v>
          </cell>
          <cell r="S155" t="str">
            <v>PJ201800012_URS_4批次作業_V1.1.doc</v>
          </cell>
          <cell r="W155" t="str">
            <v xml:space="preserve">產生滯繳通知單                       </v>
          </cell>
          <cell r="X155" t="str">
            <v>N</v>
          </cell>
        </row>
        <row r="156">
          <cell r="E156" t="str">
            <v>L4925</v>
          </cell>
          <cell r="F156" t="str">
            <v>5.1.7</v>
          </cell>
          <cell r="G156" t="str">
            <v>5.繳息還本</v>
          </cell>
          <cell r="H156" t="str">
            <v>繳息還本-銀扣07</v>
          </cell>
          <cell r="I156" t="str">
            <v xml:space="preserve">整批入帳明細查詢(By日期區間)         </v>
          </cell>
          <cell r="J156" t="str">
            <v>03.扣款、支票繳款</v>
          </cell>
          <cell r="K156" t="str">
            <v>黃梓峻</v>
          </cell>
          <cell r="L156">
            <v>44253</v>
          </cell>
          <cell r="N156">
            <v>44222</v>
          </cell>
          <cell r="O156">
            <v>44222</v>
          </cell>
          <cell r="Q156">
            <v>44281</v>
          </cell>
          <cell r="R156" t="str">
            <v>無</v>
          </cell>
          <cell r="S156" t="str">
            <v>PJ201800012_URS_4批次作業_V1.1.doc</v>
          </cell>
          <cell r="U156"/>
          <cell r="V156" t="str">
            <v>繳息還本-銀扣</v>
          </cell>
          <cell r="W156" t="str">
            <v xml:space="preserve">整批入帳明細查詢(By日期區間)         </v>
          </cell>
          <cell r="X156" t="str">
            <v>N</v>
          </cell>
        </row>
        <row r="157">
          <cell r="E157" t="str">
            <v>L3921</v>
          </cell>
          <cell r="F157" t="str">
            <v>5.3.1</v>
          </cell>
          <cell r="G157" t="str">
            <v>5.繳息還本</v>
          </cell>
          <cell r="H157" t="str">
            <v>繳息還本</v>
          </cell>
          <cell r="I157" t="str">
            <v xml:space="preserve">回收試算                 </v>
          </cell>
          <cell r="J157" t="str">
            <v>04.繳息還本</v>
          </cell>
          <cell r="K157" t="str">
            <v>余家興_賴文育</v>
          </cell>
          <cell r="L157">
            <v>44274</v>
          </cell>
          <cell r="M157">
            <v>44295</v>
          </cell>
          <cell r="N157">
            <v>44281</v>
          </cell>
          <cell r="O157">
            <v>44286</v>
          </cell>
          <cell r="Q157">
            <v>44281</v>
          </cell>
          <cell r="R157" t="str">
            <v>無</v>
          </cell>
          <cell r="S157"/>
          <cell r="U157">
            <v>44151</v>
          </cell>
          <cell r="W157" t="str">
            <v xml:space="preserve">回收試算                 </v>
          </cell>
          <cell r="X157" t="str">
            <v>N</v>
          </cell>
        </row>
        <row r="158">
          <cell r="E158" t="str">
            <v>L3200</v>
          </cell>
          <cell r="F158" t="str">
            <v>5.3.2</v>
          </cell>
          <cell r="G158" t="str">
            <v>5.繳息還本</v>
          </cell>
          <cell r="H158" t="str">
            <v>繳息還本</v>
          </cell>
          <cell r="I158" t="str">
            <v xml:space="preserve">回收登錄                 </v>
          </cell>
          <cell r="J158" t="str">
            <v>04.繳息還本</v>
          </cell>
          <cell r="K158" t="str">
            <v>余家興_賴文育</v>
          </cell>
          <cell r="L158">
            <v>44274</v>
          </cell>
          <cell r="M158">
            <v>44309</v>
          </cell>
          <cell r="N158"/>
          <cell r="Q158">
            <v>44281</v>
          </cell>
          <cell r="R158" t="str">
            <v>無</v>
          </cell>
          <cell r="S158"/>
          <cell r="U158">
            <v>44152</v>
          </cell>
          <cell r="W158" t="str">
            <v xml:space="preserve">回收登錄                 </v>
          </cell>
          <cell r="X158" t="str">
            <v>Y</v>
          </cell>
        </row>
        <row r="159">
          <cell r="E159" t="str">
            <v>L3911</v>
          </cell>
          <cell r="F159" t="str">
            <v>5.3.3</v>
          </cell>
          <cell r="G159" t="str">
            <v>5.繳息還本</v>
          </cell>
          <cell r="H159" t="str">
            <v>繳息還本-銀扣10</v>
          </cell>
          <cell r="I159" t="str">
            <v xml:space="preserve">繳息情形查詢             </v>
          </cell>
          <cell r="J159" t="str">
            <v>04.繳息還本</v>
          </cell>
          <cell r="K159" t="str">
            <v>余家興_賴文育</v>
          </cell>
          <cell r="L159">
            <v>44274</v>
          </cell>
          <cell r="M159">
            <v>44295</v>
          </cell>
          <cell r="N159">
            <v>44281</v>
          </cell>
          <cell r="O159">
            <v>44286</v>
          </cell>
          <cell r="Q159">
            <v>44281</v>
          </cell>
          <cell r="R159" t="str">
            <v>無</v>
          </cell>
          <cell r="S159"/>
          <cell r="U159">
            <v>44152</v>
          </cell>
          <cell r="W159" t="str">
            <v xml:space="preserve">繳息情形查詢             </v>
          </cell>
          <cell r="X159" t="str">
            <v>N</v>
          </cell>
        </row>
        <row r="160">
          <cell r="E160" t="str">
            <v>L3912</v>
          </cell>
          <cell r="F160" t="str">
            <v>5.3.3.1</v>
          </cell>
          <cell r="G160" t="str">
            <v>5.繳息還本</v>
          </cell>
          <cell r="H160" t="str">
            <v>繳息還本</v>
          </cell>
          <cell r="I160" t="str">
            <v xml:space="preserve">交易內容查詢             </v>
          </cell>
          <cell r="J160" t="str">
            <v>02.核准、撥貸</v>
          </cell>
          <cell r="K160" t="str">
            <v>余家興_賴文育</v>
          </cell>
          <cell r="L160">
            <v>44267</v>
          </cell>
          <cell r="M160">
            <v>44295</v>
          </cell>
          <cell r="N160">
            <v>44286</v>
          </cell>
          <cell r="Q160">
            <v>44281</v>
          </cell>
          <cell r="R160" t="str">
            <v>無</v>
          </cell>
          <cell r="S160"/>
          <cell r="U160">
            <v>44141</v>
          </cell>
          <cell r="W160" t="str">
            <v xml:space="preserve">交易內容查詢             </v>
          </cell>
          <cell r="X160" t="str">
            <v>N</v>
          </cell>
        </row>
        <row r="161">
          <cell r="E161" t="str">
            <v>L3005</v>
          </cell>
          <cell r="F161" t="str">
            <v>5.3.4</v>
          </cell>
          <cell r="G161" t="str">
            <v>5.繳息還本</v>
          </cell>
          <cell r="H161" t="str">
            <v>繳息還本</v>
          </cell>
          <cell r="I161" t="str">
            <v xml:space="preserve">交易明細資料查詢         </v>
          </cell>
          <cell r="J161" t="str">
            <v>02.核准、撥貸</v>
          </cell>
          <cell r="K161" t="str">
            <v>余家興_賴文育</v>
          </cell>
          <cell r="L161">
            <v>44267</v>
          </cell>
          <cell r="N161">
            <v>44267</v>
          </cell>
          <cell r="O161">
            <v>44270</v>
          </cell>
          <cell r="P161"/>
          <cell r="Q161">
            <v>44281</v>
          </cell>
          <cell r="R161" t="str">
            <v>無</v>
          </cell>
          <cell r="S161"/>
          <cell r="U161">
            <v>44127</v>
          </cell>
          <cell r="W161" t="str">
            <v xml:space="preserve">交易明細資料查詢         </v>
          </cell>
          <cell r="X161" t="str">
            <v>N</v>
          </cell>
        </row>
        <row r="162">
          <cell r="E162" t="str">
            <v>L6603</v>
          </cell>
          <cell r="F162" t="str">
            <v>3.A.8</v>
          </cell>
          <cell r="G162" t="str">
            <v>1.基本資料、商品建立</v>
          </cell>
          <cell r="H162" t="str">
            <v>基本資料、商品建立</v>
          </cell>
          <cell r="I162" t="str">
            <v>擔保品代號資料維護</v>
          </cell>
          <cell r="J162" t="str">
            <v>01.基本資料、商品建立</v>
          </cell>
          <cell r="K162" t="str">
            <v>楊智誠_陳綺萍</v>
          </cell>
          <cell r="L162">
            <v>44281</v>
          </cell>
          <cell r="N162">
            <v>44280</v>
          </cell>
          <cell r="O162">
            <v>44281</v>
          </cell>
          <cell r="P162" t="str">
            <v>陳玫玲</v>
          </cell>
          <cell r="Q162">
            <v>44281</v>
          </cell>
          <cell r="R162" t="str">
            <v>無</v>
          </cell>
          <cell r="S162" t="str">
            <v>PJ201800012_URS_6共同作業_V1.2(智誠).docx</v>
          </cell>
          <cell r="W162" t="str">
            <v>交易分錄清單查詢</v>
          </cell>
          <cell r="X162" t="str">
            <v>N</v>
          </cell>
        </row>
        <row r="163">
          <cell r="E163" t="str">
            <v>L3925</v>
          </cell>
          <cell r="F163" t="str">
            <v>5.3.5</v>
          </cell>
          <cell r="G163" t="str">
            <v>5.繳息還本</v>
          </cell>
          <cell r="H163" t="str">
            <v>繳息還本</v>
          </cell>
          <cell r="I163" t="str">
            <v xml:space="preserve">還款分配試算             </v>
          </cell>
          <cell r="J163" t="str">
            <v>04.繳息還本</v>
          </cell>
          <cell r="K163" t="str">
            <v>余家興_賴文育</v>
          </cell>
          <cell r="L163">
            <v>44274</v>
          </cell>
          <cell r="M163">
            <v>44295</v>
          </cell>
          <cell r="N163">
            <v>44281</v>
          </cell>
          <cell r="O163">
            <v>44294</v>
          </cell>
          <cell r="Q163">
            <v>44281</v>
          </cell>
          <cell r="R163" t="str">
            <v>無</v>
          </cell>
          <cell r="S163"/>
          <cell r="U163">
            <v>44152</v>
          </cell>
          <cell r="W163" t="str">
            <v xml:space="preserve">還款分配試算             </v>
          </cell>
          <cell r="X163" t="str">
            <v>N</v>
          </cell>
        </row>
        <row r="164">
          <cell r="E164" t="str">
            <v>L3926</v>
          </cell>
          <cell r="F164" t="str">
            <v>5.3.6</v>
          </cell>
          <cell r="G164" t="str">
            <v>5.繳息還本</v>
          </cell>
          <cell r="H164" t="str">
            <v>繳息還本</v>
          </cell>
          <cell r="I164" t="str">
            <v xml:space="preserve">變更期款試算             </v>
          </cell>
          <cell r="J164" t="str">
            <v>09.變更、展期</v>
          </cell>
          <cell r="K164" t="str">
            <v>余家興_賴文育</v>
          </cell>
          <cell r="L164">
            <v>44288</v>
          </cell>
          <cell r="M164">
            <v>44295</v>
          </cell>
          <cell r="N164">
            <v>44281</v>
          </cell>
          <cell r="O164">
            <v>44295</v>
          </cell>
          <cell r="P164"/>
          <cell r="Q164">
            <v>44281</v>
          </cell>
          <cell r="R164" t="str">
            <v>無</v>
          </cell>
          <cell r="S164"/>
          <cell r="U164">
            <v>44152</v>
          </cell>
          <cell r="W164" t="str">
            <v xml:space="preserve">變更期款試算             </v>
          </cell>
          <cell r="X164" t="str">
            <v>N</v>
          </cell>
        </row>
        <row r="165">
          <cell r="E165" t="str">
            <v>L6001</v>
          </cell>
          <cell r="F165" t="str">
            <v>5.3.7</v>
          </cell>
          <cell r="G165" t="str">
            <v>5.繳息還本</v>
          </cell>
          <cell r="H165" t="str">
            <v>繳息還本-銀扣13、利率變動：員工身分變動08</v>
          </cell>
          <cell r="I165" t="str">
            <v xml:space="preserve">應處理清單      </v>
          </cell>
          <cell r="J165" t="str">
            <v>01.基本資料、商品建立</v>
          </cell>
          <cell r="K165" t="str">
            <v>余家興</v>
          </cell>
          <cell r="L165">
            <v>44286</v>
          </cell>
          <cell r="M165">
            <v>44302</v>
          </cell>
          <cell r="N165">
            <v>44286</v>
          </cell>
          <cell r="O165">
            <v>44287</v>
          </cell>
          <cell r="P165" t="str">
            <v>陳玫玲</v>
          </cell>
          <cell r="Q165">
            <v>44281</v>
          </cell>
          <cell r="R165" t="str">
            <v>無</v>
          </cell>
          <cell r="S165"/>
          <cell r="T165"/>
          <cell r="W165" t="str">
            <v xml:space="preserve">應處理清單      </v>
          </cell>
          <cell r="X165" t="str">
            <v>N</v>
          </cell>
        </row>
        <row r="166">
          <cell r="E166" t="str">
            <v>L492A</v>
          </cell>
          <cell r="F166" t="str">
            <v>6.1.1.1</v>
          </cell>
          <cell r="G166" t="str">
            <v>6.暫收登錄、退還</v>
          </cell>
          <cell r="H166" t="str">
            <v>暫收登錄、退還</v>
          </cell>
          <cell r="I166" t="str">
            <v xml:space="preserve">已入帳未還款查詢(By戶號)              </v>
          </cell>
          <cell r="J166" t="str">
            <v>03.扣款、支票繳款</v>
          </cell>
          <cell r="K166" t="str">
            <v>黃梓峻</v>
          </cell>
          <cell r="L166">
            <v>44253</v>
          </cell>
          <cell r="N166">
            <v>44222</v>
          </cell>
          <cell r="O166">
            <v>44222</v>
          </cell>
          <cell r="Q166">
            <v>44288</v>
          </cell>
          <cell r="R166" t="str">
            <v>無</v>
          </cell>
          <cell r="S166" t="str">
            <v>PJ201800012_URS_4批次作業_V1.1.doc</v>
          </cell>
          <cell r="U166"/>
          <cell r="V166"/>
          <cell r="W166" t="str">
            <v xml:space="preserve">已入帳未還款查詢(By戶號)              </v>
          </cell>
          <cell r="X166" t="str">
            <v>N</v>
          </cell>
        </row>
        <row r="167">
          <cell r="E167" t="str">
            <v>L3943</v>
          </cell>
          <cell r="F167" t="str">
            <v>6.1.4.1</v>
          </cell>
          <cell r="G167" t="str">
            <v>6.暫收登錄、退還</v>
          </cell>
          <cell r="H167" t="str">
            <v>暫收登錄、退還</v>
          </cell>
          <cell r="I167" t="str">
            <v xml:space="preserve">支票內容查詢             </v>
          </cell>
          <cell r="J167" t="str">
            <v>05.暫收登錄、退還</v>
          </cell>
          <cell r="K167" t="str">
            <v>余家興_賴文育</v>
          </cell>
          <cell r="L167">
            <v>44274</v>
          </cell>
          <cell r="N167">
            <v>44286</v>
          </cell>
          <cell r="O167">
            <v>44286</v>
          </cell>
          <cell r="Q167">
            <v>44288</v>
          </cell>
          <cell r="R167" t="str">
            <v>無</v>
          </cell>
          <cell r="S167"/>
          <cell r="U167">
            <v>44146</v>
          </cell>
          <cell r="W167" t="str">
            <v xml:space="preserve">支票內容查詢             </v>
          </cell>
          <cell r="X167" t="str">
            <v>N</v>
          </cell>
        </row>
        <row r="168">
          <cell r="E168" t="str">
            <v>L3922</v>
          </cell>
          <cell r="F168" t="str">
            <v>7.3.1</v>
          </cell>
          <cell r="G168" t="str">
            <v>7.部分償還、轉催呆、結案、清償</v>
          </cell>
          <cell r="H168" t="str">
            <v>部分償還、轉催呆、結案、清償</v>
          </cell>
          <cell r="I168" t="str">
            <v xml:space="preserve">結案試算                 </v>
          </cell>
          <cell r="J168" t="str">
            <v>06.部分償還、轉催呆、結案、清償</v>
          </cell>
          <cell r="K168" t="str">
            <v>余家興_賴文育</v>
          </cell>
          <cell r="L168">
            <v>44281</v>
          </cell>
          <cell r="N168">
            <v>44292</v>
          </cell>
          <cell r="O168">
            <v>44298</v>
          </cell>
          <cell r="P168"/>
          <cell r="Q168">
            <v>44295</v>
          </cell>
          <cell r="R168" t="str">
            <v>無</v>
          </cell>
          <cell r="S168"/>
          <cell r="U168">
            <v>44152</v>
          </cell>
          <cell r="W168" t="str">
            <v xml:space="preserve">結案試算                 </v>
          </cell>
          <cell r="X168" t="str">
            <v>N</v>
          </cell>
        </row>
        <row r="169">
          <cell r="E169" t="str">
            <v>L2631</v>
          </cell>
          <cell r="F169" t="str">
            <v>7.3.2</v>
          </cell>
          <cell r="G169" t="str">
            <v>7.部分償還、轉催呆、結案、清償</v>
          </cell>
          <cell r="H169" t="str">
            <v>部分償還、轉催呆、結案、清償</v>
          </cell>
          <cell r="I169" t="str">
            <v xml:space="preserve">清償作業                                </v>
          </cell>
          <cell r="J169" t="str">
            <v>06.部分償還、轉催呆、結案、清償</v>
          </cell>
          <cell r="K169" t="str">
            <v>余家興</v>
          </cell>
          <cell r="L169">
            <v>44281</v>
          </cell>
          <cell r="N169">
            <v>44294</v>
          </cell>
          <cell r="O169"/>
          <cell r="P169"/>
          <cell r="Q169">
            <v>44295</v>
          </cell>
          <cell r="R169" t="str">
            <v>無</v>
          </cell>
          <cell r="S169" t="str">
            <v>PJ201800012_URS_2業務作業_V1.3(昱衡)</v>
          </cell>
          <cell r="W169" t="str">
            <v xml:space="preserve">清償作業                                </v>
          </cell>
          <cell r="X169" t="str">
            <v>N</v>
          </cell>
        </row>
        <row r="170">
          <cell r="E170" t="str">
            <v>L2931</v>
          </cell>
          <cell r="F170" t="str">
            <v>7.3.3</v>
          </cell>
          <cell r="G170" t="str">
            <v>7.部分償還、轉催呆、結案、清償</v>
          </cell>
          <cell r="H170" t="str">
            <v>部分償還、轉催呆、結案、清償</v>
          </cell>
          <cell r="I170" t="str">
            <v xml:space="preserve">清償違約明細                            </v>
          </cell>
          <cell r="J170" t="str">
            <v>06.部分償還、轉催呆、結案、清償</v>
          </cell>
          <cell r="K170" t="str">
            <v>余家興</v>
          </cell>
          <cell r="L170">
            <v>44281</v>
          </cell>
          <cell r="N170">
            <v>44294</v>
          </cell>
          <cell r="O170"/>
          <cell r="P170"/>
          <cell r="Q170">
            <v>44295</v>
          </cell>
          <cell r="R170" t="str">
            <v>無</v>
          </cell>
          <cell r="S170" t="str">
            <v>PJ201800012_URS_2業務作業_V1.3(昱衡)</v>
          </cell>
          <cell r="U170">
            <v>44181</v>
          </cell>
          <cell r="W170" t="str">
            <v xml:space="preserve">清償違約明細                            </v>
          </cell>
          <cell r="X170" t="str">
            <v>N</v>
          </cell>
        </row>
        <row r="171">
          <cell r="E171" t="str">
            <v>L3420</v>
          </cell>
          <cell r="F171" t="str">
            <v>7.4.1</v>
          </cell>
          <cell r="G171" t="str">
            <v>7.部分償還、轉催呆、結案、清償</v>
          </cell>
          <cell r="H171" t="str">
            <v>部分償還、轉催呆、結案、清償</v>
          </cell>
          <cell r="I171" t="str">
            <v>結案登錄-不可欠繳</v>
          </cell>
          <cell r="J171" t="str">
            <v>06.部分償還、轉催呆、結案、清償</v>
          </cell>
          <cell r="K171" t="str">
            <v>余家興_賴文育</v>
          </cell>
          <cell r="L171">
            <v>44281</v>
          </cell>
          <cell r="N171">
            <v>44292</v>
          </cell>
          <cell r="O171"/>
          <cell r="P171"/>
          <cell r="Q171">
            <v>44295</v>
          </cell>
          <cell r="S171"/>
          <cell r="U171">
            <v>44152</v>
          </cell>
          <cell r="W171" t="str">
            <v>結案登錄-不可欠繳</v>
          </cell>
          <cell r="X171" t="str">
            <v>Y</v>
          </cell>
        </row>
        <row r="172">
          <cell r="E172" t="str">
            <v>L6982</v>
          </cell>
          <cell r="F172" t="str">
            <v>7.4.2</v>
          </cell>
          <cell r="G172" t="str">
            <v>7.部分償還、轉催呆、結案、清償</v>
          </cell>
          <cell r="H172" t="str">
            <v>部分償還、轉催呆、結案、清償</v>
          </cell>
          <cell r="I172" t="str">
            <v>火險費轉列催收作業</v>
          </cell>
          <cell r="J172" t="str">
            <v>01.基本資料、商品建立</v>
          </cell>
          <cell r="K172" t="str">
            <v>余家興</v>
          </cell>
          <cell r="L172">
            <v>44302</v>
          </cell>
          <cell r="M172">
            <v>44302</v>
          </cell>
          <cell r="N172">
            <v>44302</v>
          </cell>
          <cell r="O172"/>
          <cell r="Q172">
            <v>44295</v>
          </cell>
          <cell r="R172"/>
          <cell r="S172"/>
          <cell r="T172"/>
          <cell r="W172" t="str">
            <v>火險費轉列催收作業</v>
          </cell>
          <cell r="X172" t="str">
            <v>N</v>
          </cell>
        </row>
        <row r="173">
          <cell r="E173" t="str">
            <v>L6983</v>
          </cell>
          <cell r="F173" t="str">
            <v>7.4.3</v>
          </cell>
          <cell r="G173" t="str">
            <v>7.部分償還、轉催呆、結案、清償</v>
          </cell>
          <cell r="H173" t="str">
            <v>部分償還、轉催呆、結案、清償</v>
          </cell>
          <cell r="I173" t="str">
            <v>法務費轉列催收作業</v>
          </cell>
          <cell r="J173" t="str">
            <v>01.基本資料、商品建立</v>
          </cell>
          <cell r="K173" t="str">
            <v>余家興</v>
          </cell>
          <cell r="L173">
            <v>44302</v>
          </cell>
          <cell r="M173">
            <v>44302</v>
          </cell>
          <cell r="N173">
            <v>44300</v>
          </cell>
          <cell r="O173"/>
          <cell r="Q173">
            <v>44295</v>
          </cell>
          <cell r="R173"/>
          <cell r="S173"/>
          <cell r="T173"/>
          <cell r="W173" t="str">
            <v>法務費轉列催收作業</v>
          </cell>
          <cell r="X173" t="str">
            <v>N</v>
          </cell>
        </row>
        <row r="174">
          <cell r="E174" t="str">
            <v>L3924</v>
          </cell>
          <cell r="F174" t="str">
            <v>7.4.4</v>
          </cell>
          <cell r="G174" t="str">
            <v>7.部分償還、轉催呆、結案、清償</v>
          </cell>
          <cell r="H174" t="str">
            <v>部分償還、轉催呆、結案、清償</v>
          </cell>
          <cell r="I174" t="str">
            <v xml:space="preserve">催收回復試算             </v>
          </cell>
          <cell r="J174" t="str">
            <v>06.部分償還、轉催呆、結案、清償</v>
          </cell>
          <cell r="K174" t="str">
            <v>余家興_賴文育</v>
          </cell>
          <cell r="L174">
            <v>44281</v>
          </cell>
          <cell r="N174">
            <v>44293</v>
          </cell>
          <cell r="O174">
            <v>44298</v>
          </cell>
          <cell r="P174"/>
          <cell r="Q174">
            <v>44295</v>
          </cell>
          <cell r="R174" t="str">
            <v>無</v>
          </cell>
          <cell r="S174"/>
          <cell r="U174">
            <v>44160</v>
          </cell>
          <cell r="W174" t="str">
            <v xml:space="preserve">催收回復試算             </v>
          </cell>
          <cell r="X174" t="str">
            <v>N</v>
          </cell>
        </row>
        <row r="175">
          <cell r="E175" t="str">
            <v>L3440</v>
          </cell>
          <cell r="F175" t="str">
            <v>7.4.5</v>
          </cell>
          <cell r="G175" t="str">
            <v>7.部分償還、轉催呆、結案、清償</v>
          </cell>
          <cell r="H175" t="str">
            <v>部分償還、轉催呆、結案、清償</v>
          </cell>
          <cell r="I175" t="str">
            <v xml:space="preserve">催收回復登錄             </v>
          </cell>
          <cell r="J175" t="str">
            <v>06.部分償還、轉催呆、結案、清償</v>
          </cell>
          <cell r="K175" t="str">
            <v>余家興_賴文育</v>
          </cell>
          <cell r="L175">
            <v>44281</v>
          </cell>
          <cell r="N175">
            <v>44293</v>
          </cell>
          <cell r="O175">
            <v>44298</v>
          </cell>
          <cell r="Q175">
            <v>44295</v>
          </cell>
          <cell r="R175" t="str">
            <v>無</v>
          </cell>
          <cell r="S175"/>
          <cell r="U175">
            <v>44160</v>
          </cell>
          <cell r="W175" t="str">
            <v xml:space="preserve">催收回復登錄             </v>
          </cell>
          <cell r="X175" t="str">
            <v>Y</v>
          </cell>
        </row>
        <row r="176">
          <cell r="E176" t="str">
            <v>L2077</v>
          </cell>
          <cell r="F176" t="str">
            <v>7.6.1</v>
          </cell>
          <cell r="G176" t="str">
            <v>7.部分償還、轉催呆、結案、清償</v>
          </cell>
          <cell r="H176" t="str">
            <v>部分償還、轉催呆、結案、清償</v>
          </cell>
          <cell r="I176" t="str">
            <v xml:space="preserve">清償作業明細資料查詢                    </v>
          </cell>
          <cell r="J176" t="str">
            <v>06.部分償還、轉催呆、結案、清償</v>
          </cell>
          <cell r="K176" t="str">
            <v>余家興</v>
          </cell>
          <cell r="L176">
            <v>44281</v>
          </cell>
          <cell r="N176">
            <v>44294</v>
          </cell>
          <cell r="O176"/>
          <cell r="P176"/>
          <cell r="Q176">
            <v>44295</v>
          </cell>
          <cell r="R176" t="str">
            <v>無</v>
          </cell>
          <cell r="S176" t="str">
            <v>PJ201800012_URS_2業務作業_V1.3(昱衡)</v>
          </cell>
          <cell r="T176" t="str">
            <v>原L2633併入</v>
          </cell>
          <cell r="W176" t="str">
            <v xml:space="preserve">清償作業明細資料查詢                    </v>
          </cell>
          <cell r="X176" t="str">
            <v>N</v>
          </cell>
        </row>
        <row r="177">
          <cell r="E177" t="str">
            <v>L2932</v>
          </cell>
          <cell r="F177" t="str">
            <v>7.6.1</v>
          </cell>
          <cell r="G177" t="str">
            <v>7.部分償還、轉催呆、結案、清償</v>
          </cell>
          <cell r="I177" t="str">
            <v>額度清償資料</v>
          </cell>
          <cell r="J177" t="str">
            <v>06.部分償還、轉催呆、結案、清償</v>
          </cell>
          <cell r="K177" t="str">
            <v>余家興</v>
          </cell>
          <cell r="L177">
            <v>44281</v>
          </cell>
          <cell r="N177"/>
          <cell r="O177"/>
          <cell r="P177"/>
          <cell r="Q177">
            <v>44302</v>
          </cell>
          <cell r="R177" t="str">
            <v>無</v>
          </cell>
          <cell r="S177" t="str">
            <v>PJ201800012_URS_2業務作業_V1.3(昱衡)</v>
          </cell>
          <cell r="T177" t="str">
            <v>新增 2021/4/14</v>
          </cell>
          <cell r="W177"/>
        </row>
        <row r="178">
          <cell r="E178" t="str">
            <v>L2632</v>
          </cell>
          <cell r="F178" t="str">
            <v>7.6.1.1</v>
          </cell>
          <cell r="G178" t="str">
            <v>7.部分償還、轉催呆、結案、清償</v>
          </cell>
          <cell r="H178" t="str">
            <v>部分償還、轉催呆、結案、清償</v>
          </cell>
          <cell r="I178" t="str">
            <v xml:space="preserve">清償作業維護                            </v>
          </cell>
          <cell r="J178" t="str">
            <v>06.部分償還、轉催呆、結案、清償</v>
          </cell>
          <cell r="K178" t="str">
            <v>余家興</v>
          </cell>
          <cell r="L178">
            <v>44281</v>
          </cell>
          <cell r="N178">
            <v>44294</v>
          </cell>
          <cell r="O178"/>
          <cell r="P178"/>
          <cell r="Q178">
            <v>44295</v>
          </cell>
          <cell r="R178" t="str">
            <v>無</v>
          </cell>
          <cell r="S178" t="str">
            <v>PJ201800012_URS_2業務作業_V1.3(昱衡)</v>
          </cell>
          <cell r="W178" t="str">
            <v xml:space="preserve">清償作業維護                            </v>
          </cell>
          <cell r="X178" t="str">
            <v>N</v>
          </cell>
        </row>
        <row r="179">
          <cell r="E179" t="str">
            <v>L2076</v>
          </cell>
          <cell r="F179" t="str">
            <v>7.6.2</v>
          </cell>
          <cell r="G179" t="str">
            <v>7.部分償還、轉催呆、結案、清償</v>
          </cell>
          <cell r="H179" t="str">
            <v>部分償還、轉催呆、結案、清償</v>
          </cell>
          <cell r="I179" t="str">
            <v>領取清償證明作業</v>
          </cell>
          <cell r="J179" t="str">
            <v>06.部分償還、轉催呆、結案、清償</v>
          </cell>
          <cell r="K179" t="str">
            <v>余家興</v>
          </cell>
          <cell r="L179">
            <v>44281</v>
          </cell>
          <cell r="N179">
            <v>44294</v>
          </cell>
          <cell r="O179"/>
          <cell r="P179"/>
          <cell r="Q179">
            <v>44295</v>
          </cell>
          <cell r="R179" t="str">
            <v>無</v>
          </cell>
          <cell r="S179" t="str">
            <v>PJ201800012_URS_2業務作業_V1.3(昱衡)</v>
          </cell>
          <cell r="T179" t="str">
            <v>原2633</v>
          </cell>
          <cell r="W179" t="str">
            <v>領取清償證明作業</v>
          </cell>
        </row>
        <row r="180">
          <cell r="E180" t="str">
            <v>L6981</v>
          </cell>
          <cell r="F180" t="str">
            <v>7.7.1</v>
          </cell>
          <cell r="G180" t="str">
            <v>7.部分償還、轉催呆、結案、清償</v>
          </cell>
          <cell r="H180" t="str">
            <v>部分償還、轉催呆、結案、清償</v>
          </cell>
          <cell r="I180" t="str">
            <v>放款轉列催收作業</v>
          </cell>
          <cell r="J180" t="str">
            <v>01.基本資料、商品建立</v>
          </cell>
          <cell r="K180" t="str">
            <v>余家興</v>
          </cell>
          <cell r="L180">
            <v>44302</v>
          </cell>
          <cell r="M180">
            <v>44302</v>
          </cell>
          <cell r="N180"/>
          <cell r="O180"/>
          <cell r="P180"/>
          <cell r="Q180">
            <v>44295</v>
          </cell>
          <cell r="R180"/>
          <cell r="S180"/>
          <cell r="T180"/>
          <cell r="W180" t="str">
            <v>放款轉列催收作業</v>
          </cell>
          <cell r="X180" t="str">
            <v>N</v>
          </cell>
        </row>
        <row r="181">
          <cell r="E181" t="str">
            <v>L4322</v>
          </cell>
          <cell r="F181" t="str">
            <v>8.0</v>
          </cell>
          <cell r="G181" t="str">
            <v>8.利率變動</v>
          </cell>
          <cell r="H181" t="str">
            <v>利率變動</v>
          </cell>
          <cell r="I181" t="str">
            <v>地區別利率調整設定</v>
          </cell>
          <cell r="J181" t="str">
            <v>07.利率變動</v>
          </cell>
          <cell r="K181" t="str">
            <v>黃梓峻</v>
          </cell>
          <cell r="L181">
            <v>44236</v>
          </cell>
          <cell r="N181">
            <v>44236</v>
          </cell>
          <cell r="O181">
            <v>44236</v>
          </cell>
          <cell r="P181" t="str">
            <v>陳玫玲</v>
          </cell>
          <cell r="Q181">
            <v>44274</v>
          </cell>
          <cell r="R181" t="str">
            <v>無</v>
          </cell>
          <cell r="S181" t="str">
            <v>PJ201800012_URS_4批次作業_V1.1.doc</v>
          </cell>
          <cell r="V181" t="str">
            <v>利率流程1090209</v>
          </cell>
          <cell r="W181" t="str">
            <v>地區別利率調整設定</v>
          </cell>
          <cell r="X181" t="str">
            <v>N</v>
          </cell>
        </row>
        <row r="182">
          <cell r="E182" t="str">
            <v>L6201</v>
          </cell>
          <cell r="F182" t="str">
            <v>4.1.1</v>
          </cell>
          <cell r="G182" t="str">
            <v>4.扣款、支票繳款</v>
          </cell>
          <cell r="H182" t="str">
            <v>扣款、支票繳款</v>
          </cell>
          <cell r="I182" t="str">
            <v>其他傳票輸入</v>
          </cell>
          <cell r="J182" t="str">
            <v>02.核准、撥貸</v>
          </cell>
          <cell r="K182" t="str">
            <v>楊智誠_陳綺萍</v>
          </cell>
          <cell r="L182">
            <v>44286</v>
          </cell>
          <cell r="N182">
            <v>44264</v>
          </cell>
          <cell r="O182">
            <v>44266</v>
          </cell>
          <cell r="P182" t="str">
            <v>陳玫玲</v>
          </cell>
          <cell r="Q182">
            <v>44274</v>
          </cell>
          <cell r="R182" t="str">
            <v>無</v>
          </cell>
          <cell r="S182" t="str">
            <v>PJ201800012_URS_6共同作業_V1.2(智誠).docx</v>
          </cell>
          <cell r="W182" t="str">
            <v>指標利率資料</v>
          </cell>
          <cell r="X182" t="str">
            <v>N</v>
          </cell>
        </row>
        <row r="183">
          <cell r="E183" t="str">
            <v>L6101</v>
          </cell>
          <cell r="F183" t="str">
            <v>4.3.2</v>
          </cell>
          <cell r="G183" t="str">
            <v>4.扣款、支票繳款</v>
          </cell>
          <cell r="H183" t="str">
            <v>扣款、支票繳款、繳息還本-銀扣15、撥款、提存作業</v>
          </cell>
          <cell r="I183" t="str">
            <v xml:space="preserve">業務關帳作業        </v>
          </cell>
          <cell r="J183" t="str">
            <v>02.核准、撥貸</v>
          </cell>
          <cell r="K183" t="str">
            <v>楊智誠_陳綺萍</v>
          </cell>
          <cell r="L183">
            <v>44286</v>
          </cell>
          <cell r="N183">
            <v>44264</v>
          </cell>
          <cell r="O183">
            <v>44266</v>
          </cell>
          <cell r="P183" t="str">
            <v>陳玫玲</v>
          </cell>
          <cell r="Q183">
            <v>44274</v>
          </cell>
          <cell r="R183" t="str">
            <v>無</v>
          </cell>
          <cell r="S183" t="str">
            <v>PJ201800012_URS_6共同作業_V1.2(智誠).docx</v>
          </cell>
          <cell r="W183" t="str">
            <v>指標利率種類維護</v>
          </cell>
          <cell r="X183" t="str">
            <v>N</v>
          </cell>
        </row>
        <row r="184">
          <cell r="E184" t="str">
            <v xml:space="preserve">L6302 </v>
          </cell>
          <cell r="F184" t="str">
            <v>8.1.2</v>
          </cell>
          <cell r="G184" t="str">
            <v>8.利率變動</v>
          </cell>
          <cell r="H184" t="str">
            <v>利率變動、Eloan18.informatica</v>
          </cell>
          <cell r="I184" t="str">
            <v xml:space="preserve">指標利率登錄/維護(Eloan18.informatica) </v>
          </cell>
          <cell r="J184" t="str">
            <v>01.基本資料、商品建立</v>
          </cell>
          <cell r="K184" t="str">
            <v>楊智誠_陳綺萍</v>
          </cell>
          <cell r="L184">
            <v>44274</v>
          </cell>
          <cell r="N184">
            <v>44264</v>
          </cell>
          <cell r="O184">
            <v>44267</v>
          </cell>
          <cell r="P184" t="str">
            <v>陳玫玲</v>
          </cell>
          <cell r="Q184">
            <v>44274</v>
          </cell>
          <cell r="R184" t="str">
            <v>無</v>
          </cell>
          <cell r="S184" t="str">
            <v>PJ201800012_URS_6共同作業_V1.2(智誠).docx</v>
          </cell>
          <cell r="W184" t="str">
            <v xml:space="preserve">指標利率登錄/維護(Eloan18.informatica) </v>
          </cell>
          <cell r="X184" t="str">
            <v>N</v>
          </cell>
        </row>
        <row r="185">
          <cell r="E185" t="str">
            <v>L4320</v>
          </cell>
          <cell r="F185" t="str">
            <v>8.2</v>
          </cell>
          <cell r="G185" t="str">
            <v>8.利率變動</v>
          </cell>
          <cell r="H185" t="str">
            <v>利率變動：指標利率變動01</v>
          </cell>
          <cell r="I185" t="str">
            <v xml:space="preserve">產生利率即將變動資料                 </v>
          </cell>
          <cell r="J185" t="str">
            <v>07.利率變動</v>
          </cell>
          <cell r="K185" t="str">
            <v>黃梓峻</v>
          </cell>
          <cell r="L185">
            <v>44236</v>
          </cell>
          <cell r="N185">
            <v>44236</v>
          </cell>
          <cell r="O185">
            <v>44236</v>
          </cell>
          <cell r="P185" t="str">
            <v>陳玫玲</v>
          </cell>
          <cell r="Q185">
            <v>44274</v>
          </cell>
          <cell r="R185" t="str">
            <v>129、824、1004</v>
          </cell>
          <cell r="S185" t="str">
            <v>PJ201800012_URS_4批次作業_V1.1.doc</v>
          </cell>
          <cell r="V185" t="str">
            <v>利率流程1090209</v>
          </cell>
          <cell r="W185" t="str">
            <v xml:space="preserve">產生利率即將變動資料                 </v>
          </cell>
          <cell r="X185" t="str">
            <v>N</v>
          </cell>
        </row>
        <row r="186">
          <cell r="E186" t="str">
            <v>L4031</v>
          </cell>
          <cell r="F186" t="str">
            <v>8.3</v>
          </cell>
          <cell r="G186" t="str">
            <v>8.利率變動</v>
          </cell>
          <cell r="H186" t="str">
            <v>利率變動：指標利率變動02</v>
          </cell>
          <cell r="I186" t="str">
            <v>利率調整清單</v>
          </cell>
          <cell r="J186" t="str">
            <v>07.利率變動</v>
          </cell>
          <cell r="K186" t="str">
            <v>黃梓峻</v>
          </cell>
          <cell r="L186">
            <v>44236</v>
          </cell>
          <cell r="N186">
            <v>44236</v>
          </cell>
          <cell r="O186">
            <v>44236</v>
          </cell>
          <cell r="P186" t="str">
            <v>陳玫玲</v>
          </cell>
          <cell r="Q186">
            <v>44274</v>
          </cell>
          <cell r="R186" t="str">
            <v>127、823</v>
          </cell>
          <cell r="S186" t="str">
            <v>PJ201800012_URS_4批次作業_V1.1.doc</v>
          </cell>
          <cell r="V186" t="str">
            <v>利率流程1090209</v>
          </cell>
          <cell r="W186" t="str">
            <v>利率調整清單</v>
          </cell>
          <cell r="X186" t="str">
            <v>N</v>
          </cell>
        </row>
        <row r="187">
          <cell r="E187" t="str">
            <v>L4321</v>
          </cell>
          <cell r="F187" t="str">
            <v>8.3.1</v>
          </cell>
          <cell r="G187" t="str">
            <v>8.利率變動</v>
          </cell>
          <cell r="H187" t="str">
            <v>利率變動：指標利率變動05</v>
          </cell>
          <cell r="I187" t="str">
            <v>利率調整確認作業</v>
          </cell>
          <cell r="J187" t="str">
            <v>07.利率變動</v>
          </cell>
          <cell r="K187" t="str">
            <v>黃梓峻</v>
          </cell>
          <cell r="L187">
            <v>44236</v>
          </cell>
          <cell r="N187">
            <v>44236</v>
          </cell>
          <cell r="O187">
            <v>44236</v>
          </cell>
          <cell r="P187" t="str">
            <v>陳玫玲</v>
          </cell>
          <cell r="Q187">
            <v>44274</v>
          </cell>
          <cell r="R187" t="str">
            <v>128</v>
          </cell>
          <cell r="S187" t="str">
            <v>PJ201800012_URS_4批次作業_V1.1.doc</v>
          </cell>
          <cell r="V187" t="str">
            <v>利率流程1090209</v>
          </cell>
          <cell r="W187" t="str">
            <v>利率調整確認作業</v>
          </cell>
          <cell r="X187" t="str">
            <v>N</v>
          </cell>
        </row>
        <row r="188">
          <cell r="E188" t="str">
            <v>L4325</v>
          </cell>
          <cell r="F188" t="str">
            <v>8.3.2</v>
          </cell>
          <cell r="G188" t="str">
            <v>8.利率變動</v>
          </cell>
          <cell r="H188" t="str">
            <v>利率變動：指標利率變動04</v>
          </cell>
          <cell r="I188" t="str">
            <v>個別利率批次輸入</v>
          </cell>
          <cell r="J188" t="str">
            <v>07.利率變動</v>
          </cell>
          <cell r="K188" t="str">
            <v>黃梓峻</v>
          </cell>
          <cell r="L188">
            <v>44236</v>
          </cell>
          <cell r="N188">
            <v>44236</v>
          </cell>
          <cell r="O188">
            <v>44236</v>
          </cell>
          <cell r="P188" t="str">
            <v>陳玫玲</v>
          </cell>
          <cell r="Q188">
            <v>44274</v>
          </cell>
          <cell r="R188" t="str">
            <v>130</v>
          </cell>
          <cell r="S188" t="str">
            <v>PJ201800012_URS_4批次作業_V1.1.doc</v>
          </cell>
          <cell r="V188" t="str">
            <v>利率流程1090209</v>
          </cell>
          <cell r="W188" t="str">
            <v>個別利率批次輸入</v>
          </cell>
          <cell r="X188" t="str">
            <v>N</v>
          </cell>
        </row>
        <row r="189">
          <cell r="E189" t="str">
            <v>L3932</v>
          </cell>
          <cell r="F189" t="str">
            <v>8.4</v>
          </cell>
          <cell r="G189" t="str">
            <v>8.利率變動</v>
          </cell>
          <cell r="H189" t="str">
            <v>利率變動</v>
          </cell>
          <cell r="I189" t="str">
            <v xml:space="preserve">借戶利率查詢             </v>
          </cell>
          <cell r="J189" t="str">
            <v>07.利率變動</v>
          </cell>
          <cell r="K189" t="str">
            <v>余家興_賴文育</v>
          </cell>
          <cell r="L189">
            <v>44288</v>
          </cell>
          <cell r="M189">
            <v>44286</v>
          </cell>
          <cell r="N189">
            <v>44285</v>
          </cell>
          <cell r="O189">
            <v>44286</v>
          </cell>
          <cell r="Q189">
            <v>44281</v>
          </cell>
          <cell r="R189" t="str">
            <v>無</v>
          </cell>
          <cell r="S189"/>
          <cell r="U189">
            <v>44180</v>
          </cell>
          <cell r="W189" t="str">
            <v xml:space="preserve">借戶利率查詢             </v>
          </cell>
          <cell r="X189" t="str">
            <v>N</v>
          </cell>
        </row>
        <row r="190">
          <cell r="E190" t="str">
            <v>L3721</v>
          </cell>
          <cell r="F190" t="str">
            <v>8.4.1</v>
          </cell>
          <cell r="G190" t="str">
            <v>8.利率變動</v>
          </cell>
          <cell r="H190" t="str">
            <v>利率變動(L3721)：員工身分變動10</v>
          </cell>
          <cell r="I190" t="str">
            <v xml:space="preserve">借戶利率變更             </v>
          </cell>
          <cell r="J190" t="str">
            <v>07.利率變動</v>
          </cell>
          <cell r="K190" t="str">
            <v>余家興_賴文育</v>
          </cell>
          <cell r="L190">
            <v>44288</v>
          </cell>
          <cell r="M190">
            <v>44309</v>
          </cell>
          <cell r="N190"/>
          <cell r="Q190">
            <v>44281</v>
          </cell>
          <cell r="R190" t="str">
            <v>818(需會議討論:1.是否L3721修改商品代碼時是否回寫額度檔 (目前L2154不可變更商品代碼))</v>
          </cell>
          <cell r="S190"/>
          <cell r="U190">
            <v>44180</v>
          </cell>
          <cell r="W190" t="str">
            <v xml:space="preserve">借戶利率變更             </v>
          </cell>
          <cell r="X190" t="str">
            <v>N</v>
          </cell>
        </row>
        <row r="191">
          <cell r="E191" t="str">
            <v>L4931</v>
          </cell>
          <cell r="F191" t="str">
            <v>8.5</v>
          </cell>
          <cell r="G191" t="str">
            <v>8.利率變動</v>
          </cell>
          <cell r="H191" t="str">
            <v>利率變動：指標利率變動03</v>
          </cell>
          <cell r="I191" t="str">
            <v xml:space="preserve">個別調整利率作業                     </v>
          </cell>
          <cell r="J191" t="str">
            <v>07.利率變動</v>
          </cell>
          <cell r="K191" t="str">
            <v>黃梓峻</v>
          </cell>
          <cell r="L191">
            <v>44236</v>
          </cell>
          <cell r="N191">
            <v>44236</v>
          </cell>
          <cell r="O191">
            <v>44236</v>
          </cell>
          <cell r="P191" t="str">
            <v>陳玫玲</v>
          </cell>
          <cell r="Q191">
            <v>44274</v>
          </cell>
          <cell r="R191" t="str">
            <v>1053、826</v>
          </cell>
          <cell r="S191" t="str">
            <v>PJ201800012_URS_4批次作業_V1.1.doc</v>
          </cell>
          <cell r="V191" t="str">
            <v>利率流程1090209</v>
          </cell>
          <cell r="W191" t="str">
            <v xml:space="preserve">個別調整利率作業                     </v>
          </cell>
          <cell r="X191" t="str">
            <v>N</v>
          </cell>
        </row>
        <row r="192">
          <cell r="E192" t="str">
            <v>L4721</v>
          </cell>
          <cell r="F192" t="str">
            <v>8.6</v>
          </cell>
          <cell r="G192" t="str">
            <v>8.利率變動</v>
          </cell>
          <cell r="H192" t="str">
            <v>利率變動：指標利率變動07</v>
          </cell>
          <cell r="I192" t="str">
            <v>整批批次產出利率變動對帳單</v>
          </cell>
          <cell r="J192" t="str">
            <v>07.利率變動</v>
          </cell>
          <cell r="K192" t="str">
            <v>黃梓峻</v>
          </cell>
          <cell r="L192">
            <v>44236</v>
          </cell>
          <cell r="N192">
            <v>44236</v>
          </cell>
          <cell r="O192">
            <v>44236</v>
          </cell>
          <cell r="Q192">
            <v>44274</v>
          </cell>
          <cell r="R192" t="str">
            <v>無</v>
          </cell>
          <cell r="S192" t="str">
            <v>PJ201800012_URS_4批次作業_V1.1.doc</v>
          </cell>
          <cell r="V192" t="str">
            <v>利率流程1090209</v>
          </cell>
          <cell r="W192" t="str">
            <v>整批批次產出利率變動對帳單</v>
          </cell>
          <cell r="X192" t="str">
            <v>N</v>
          </cell>
        </row>
        <row r="193">
          <cell r="E193" t="str">
            <v>L4030</v>
          </cell>
          <cell r="F193" t="str">
            <v>8.7</v>
          </cell>
          <cell r="G193" t="str">
            <v>8.利率變動</v>
          </cell>
          <cell r="H193" t="str">
            <v>利率變動：員工身分變動09</v>
          </cell>
          <cell r="I193" t="str">
            <v xml:space="preserve">調整員工利率作業                     </v>
          </cell>
          <cell r="J193" t="str">
            <v>07.利率變動</v>
          </cell>
          <cell r="K193" t="str">
            <v>黃梓峻</v>
          </cell>
          <cell r="L193">
            <v>44236</v>
          </cell>
          <cell r="N193">
            <v>44236</v>
          </cell>
          <cell r="O193">
            <v>44236</v>
          </cell>
          <cell r="P193" t="str">
            <v>陳玫玲</v>
          </cell>
          <cell r="Q193">
            <v>44274</v>
          </cell>
          <cell r="R193" t="str">
            <v>無</v>
          </cell>
          <cell r="S193" t="str">
            <v>PJ201800012_URS_4批次作業_V1.1.doc</v>
          </cell>
          <cell r="U193" t="str">
            <v>與陳政皓經理確認，功能需調整</v>
          </cell>
          <cell r="V193" t="str">
            <v>利率流程1090209</v>
          </cell>
          <cell r="W193" t="str">
            <v xml:space="preserve">調整員工利率作業                     </v>
          </cell>
          <cell r="X193" t="str">
            <v>N</v>
          </cell>
        </row>
        <row r="194">
          <cell r="E194" t="str">
            <v>L3923</v>
          </cell>
          <cell r="F194" t="str">
            <v>A.1.1</v>
          </cell>
          <cell r="G194" t="str">
            <v>A.變更、展期</v>
          </cell>
          <cell r="H194" t="str">
            <v>變更、展期</v>
          </cell>
          <cell r="I194" t="str">
            <v xml:space="preserve">應繳日試算               </v>
          </cell>
          <cell r="J194" t="str">
            <v>04.繳息還本</v>
          </cell>
          <cell r="K194" t="str">
            <v>余家興_賴文育</v>
          </cell>
          <cell r="L194">
            <v>44274</v>
          </cell>
          <cell r="M194">
            <v>44309</v>
          </cell>
          <cell r="N194"/>
          <cell r="O194"/>
          <cell r="Q194">
            <v>44295</v>
          </cell>
          <cell r="S194"/>
          <cell r="U194">
            <v>44152</v>
          </cell>
          <cell r="W194" t="str">
            <v xml:space="preserve">應繳日試算               </v>
          </cell>
          <cell r="X194" t="str">
            <v>N</v>
          </cell>
        </row>
        <row r="195">
          <cell r="E195" t="str">
            <v>L3711</v>
          </cell>
          <cell r="F195" t="str">
            <v>A.1.2</v>
          </cell>
          <cell r="G195" t="str">
            <v>A.變更、展期</v>
          </cell>
          <cell r="H195" t="str">
            <v>變更、展期</v>
          </cell>
          <cell r="I195" t="str">
            <v xml:space="preserve">應繳日變更-不可欠繳      </v>
          </cell>
          <cell r="J195" t="str">
            <v>09.變更、展期</v>
          </cell>
          <cell r="K195" t="str">
            <v>余家興_賴文育</v>
          </cell>
          <cell r="L195">
            <v>44288</v>
          </cell>
          <cell r="M195">
            <v>44309</v>
          </cell>
          <cell r="N195"/>
          <cell r="O195"/>
          <cell r="Q195">
            <v>44295</v>
          </cell>
          <cell r="S195"/>
          <cell r="U195">
            <v>44159</v>
          </cell>
          <cell r="W195" t="str">
            <v xml:space="preserve">應繳日變更-不可欠繳      </v>
          </cell>
          <cell r="X195" t="str">
            <v>Y</v>
          </cell>
        </row>
        <row r="196">
          <cell r="E196" t="str">
            <v>L3712</v>
          </cell>
          <cell r="F196" t="str">
            <v>A.1.3</v>
          </cell>
          <cell r="G196" t="str">
            <v>A.變更、展期</v>
          </cell>
          <cell r="H196" t="str">
            <v>變更、展期</v>
          </cell>
          <cell r="I196" t="str">
            <v xml:space="preserve">應繳日變更-可欠繳        </v>
          </cell>
          <cell r="J196" t="str">
            <v>09.變更、展期</v>
          </cell>
          <cell r="K196" t="str">
            <v>余家興_賴文育</v>
          </cell>
          <cell r="L196">
            <v>44288</v>
          </cell>
          <cell r="M196">
            <v>44309</v>
          </cell>
          <cell r="N196"/>
          <cell r="O196"/>
          <cell r="Q196">
            <v>44295</v>
          </cell>
          <cell r="S196"/>
          <cell r="U196">
            <v>44159</v>
          </cell>
          <cell r="W196" t="str">
            <v xml:space="preserve">應繳日變更-可欠繳        </v>
          </cell>
          <cell r="X196" t="str">
            <v>N</v>
          </cell>
        </row>
        <row r="197">
          <cell r="E197" t="str">
            <v>L3701</v>
          </cell>
          <cell r="F197" t="str">
            <v>A.2.1</v>
          </cell>
          <cell r="G197" t="str">
            <v>A.變更、展期</v>
          </cell>
          <cell r="H197" t="str">
            <v>變更、展期</v>
          </cell>
          <cell r="I197" t="str">
            <v xml:space="preserve">放款內容變更             </v>
          </cell>
          <cell r="J197" t="str">
            <v>09.變更、展期</v>
          </cell>
          <cell r="K197" t="str">
            <v>余家興_賴文育</v>
          </cell>
          <cell r="L197">
            <v>44288</v>
          </cell>
          <cell r="M197">
            <v>44309</v>
          </cell>
          <cell r="N197"/>
          <cell r="O197"/>
          <cell r="Q197">
            <v>44295</v>
          </cell>
          <cell r="S197"/>
          <cell r="U197">
            <v>44137</v>
          </cell>
          <cell r="W197" t="str">
            <v xml:space="preserve">放款內容變更             </v>
          </cell>
          <cell r="X197" t="str">
            <v>N</v>
          </cell>
        </row>
        <row r="198">
          <cell r="E198" t="str">
            <v>L3410</v>
          </cell>
          <cell r="F198" t="str">
            <v>A.3.1</v>
          </cell>
          <cell r="G198" t="str">
            <v>A.變更、展期</v>
          </cell>
          <cell r="H198" t="str">
            <v>變更、展期</v>
          </cell>
          <cell r="I198" t="str">
            <v xml:space="preserve">結案登錄-可欠繳          </v>
          </cell>
          <cell r="J198" t="str">
            <v>06.部分償還、轉催呆、結案、清償</v>
          </cell>
          <cell r="K198" t="str">
            <v>余家興_賴文育</v>
          </cell>
          <cell r="L198">
            <v>44281</v>
          </cell>
          <cell r="N198">
            <v>44292</v>
          </cell>
          <cell r="O198"/>
          <cell r="P198"/>
          <cell r="Q198">
            <v>44295</v>
          </cell>
          <cell r="R198" t="str">
            <v>無</v>
          </cell>
          <cell r="S198"/>
          <cell r="U198">
            <v>44173</v>
          </cell>
          <cell r="W198" t="str">
            <v xml:space="preserve">結案登錄-可欠繳          </v>
          </cell>
          <cell r="X198" t="str">
            <v>Y</v>
          </cell>
        </row>
        <row r="199">
          <cell r="E199" t="str">
            <v>L2079</v>
          </cell>
          <cell r="F199" t="str">
            <v>A.3.2</v>
          </cell>
          <cell r="G199" t="str">
            <v>A.變更、展期</v>
          </cell>
          <cell r="H199" t="str">
            <v>變更、展期</v>
          </cell>
          <cell r="I199" t="str">
            <v>展期件新舊對照查詢</v>
          </cell>
          <cell r="J199" t="str">
            <v>09.變更、展期</v>
          </cell>
          <cell r="K199" t="str">
            <v>陳昱衡_余家興</v>
          </cell>
          <cell r="L199">
            <v>44288</v>
          </cell>
          <cell r="N199">
            <v>44272</v>
          </cell>
          <cell r="O199">
            <v>44278</v>
          </cell>
          <cell r="P199"/>
          <cell r="Q199">
            <v>44295</v>
          </cell>
          <cell r="R199" t="str">
            <v>無</v>
          </cell>
          <cell r="S199" t="str">
            <v>PJ201800012_URS_2業務作業_V1.3(昱衡)</v>
          </cell>
          <cell r="U199">
            <v>44162</v>
          </cell>
          <cell r="W199" t="str">
            <v>展期件新舊對照查詢</v>
          </cell>
          <cell r="X199" t="str">
            <v>N</v>
          </cell>
        </row>
        <row r="200">
          <cell r="E200" t="str">
            <v>L6985</v>
          </cell>
          <cell r="F200" t="str">
            <v>A.3.3</v>
          </cell>
          <cell r="G200" t="str">
            <v>B.提存作業</v>
          </cell>
          <cell r="H200" t="str">
            <v>提存作業</v>
          </cell>
          <cell r="I200" t="str">
            <v>各項提存作業</v>
          </cell>
          <cell r="J200" t="str">
            <v>02.核准、撥貸</v>
          </cell>
          <cell r="K200" t="str">
            <v>余家興</v>
          </cell>
          <cell r="L200">
            <v>44302</v>
          </cell>
          <cell r="M200">
            <v>44302</v>
          </cell>
          <cell r="N200"/>
          <cell r="O200"/>
          <cell r="Q200">
            <v>44295</v>
          </cell>
          <cell r="R200"/>
          <cell r="S200"/>
          <cell r="T200"/>
          <cell r="W200" t="str">
            <v>各項提存作業</v>
          </cell>
          <cell r="X200" t="str">
            <v>N</v>
          </cell>
        </row>
        <row r="201">
          <cell r="E201" t="str">
            <v>L2702</v>
          </cell>
          <cell r="F201" t="str">
            <v>B.1.1</v>
          </cell>
          <cell r="G201" t="str">
            <v>C.客戶聯絡、警訊、個資</v>
          </cell>
          <cell r="H201" t="str">
            <v>客戶聯絡、警訊、個資(L2072)</v>
          </cell>
          <cell r="I201" t="str">
            <v xml:space="preserve">顧客控管警訊資料維護                    </v>
          </cell>
          <cell r="J201" t="str">
            <v>10.客戶聯絡、警訊、通知</v>
          </cell>
          <cell r="K201" t="str">
            <v>陳昱衡_余家興</v>
          </cell>
          <cell r="L201">
            <v>44260</v>
          </cell>
          <cell r="N201">
            <v>44246</v>
          </cell>
          <cell r="O201">
            <v>44277</v>
          </cell>
          <cell r="P201"/>
          <cell r="Q201">
            <v>44281</v>
          </cell>
          <cell r="R201" t="str">
            <v>無</v>
          </cell>
          <cell r="S201" t="str">
            <v>PJ201800012_URS_2業務作業_V1.3(昱衡)</v>
          </cell>
          <cell r="T201" t="str">
            <v>原L2500</v>
          </cell>
          <cell r="U201"/>
          <cell r="W201" t="str">
            <v xml:space="preserve">顧客控管警訊資料維護                    </v>
          </cell>
          <cell r="X201" t="str">
            <v>N</v>
          </cell>
        </row>
        <row r="202">
          <cell r="E202" t="str">
            <v>L2072</v>
          </cell>
          <cell r="F202" t="str">
            <v>B.1.1/7.6.4</v>
          </cell>
          <cell r="G202" t="str">
            <v>C.客戶聯絡、警訊、個資</v>
          </cell>
          <cell r="H202" t="str">
            <v>部分償還、轉催呆、結案、清償</v>
          </cell>
          <cell r="I202" t="str">
            <v xml:space="preserve">顧客控管警訊明細資料查詢                </v>
          </cell>
          <cell r="J202" t="str">
            <v>10.客戶聯絡、警訊、通知</v>
          </cell>
          <cell r="K202" t="str">
            <v>陳昱衡_余家興</v>
          </cell>
          <cell r="L202">
            <v>44288</v>
          </cell>
          <cell r="N202">
            <v>44245</v>
          </cell>
          <cell r="O202">
            <v>44277</v>
          </cell>
          <cell r="P202"/>
          <cell r="Q202">
            <v>44281</v>
          </cell>
          <cell r="R202" t="str">
            <v>無</v>
          </cell>
          <cell r="S202" t="str">
            <v>PJ201800012_URS_2業務作業_V1.3(昱衡)</v>
          </cell>
          <cell r="U202" t="str">
            <v>2020/12/3測試維護時漏登記</v>
          </cell>
          <cell r="W202" t="str">
            <v xml:space="preserve">顧客控管警訊明細資料查詢                </v>
          </cell>
          <cell r="X202" t="str">
            <v>N</v>
          </cell>
        </row>
        <row r="203">
          <cell r="E203" t="str">
            <v>L2073</v>
          </cell>
          <cell r="F203" t="str">
            <v>B.2</v>
          </cell>
          <cell r="G203" t="str">
            <v>C.客戶聯絡、警訊、個資</v>
          </cell>
          <cell r="H203" t="str">
            <v>客戶聯絡、警訊、個資</v>
          </cell>
          <cell r="I203" t="str">
            <v xml:space="preserve">結清客戶個人資料控管明細資料查詢        </v>
          </cell>
          <cell r="J203" t="str">
            <v>10.客戶聯絡、警訊、通知</v>
          </cell>
          <cell r="K203" t="str">
            <v>陳昱衡_余家興</v>
          </cell>
          <cell r="L203">
            <v>44288</v>
          </cell>
          <cell r="N203">
            <v>44245</v>
          </cell>
          <cell r="O203">
            <v>44258</v>
          </cell>
          <cell r="P203"/>
          <cell r="Q203">
            <v>44281</v>
          </cell>
          <cell r="R203" t="str">
            <v>無</v>
          </cell>
          <cell r="S203" t="str">
            <v>PJ201800012_URS_2業務作業_V1.3(昱衡)</v>
          </cell>
          <cell r="U203" t="str">
            <v>以主管授權取代經辨登錄 ,需結清6年以上,蔡珮瑜希望於UAT測試</v>
          </cell>
          <cell r="W203" t="str">
            <v xml:space="preserve">結清客戶個人資料控管明細資料查詢        </v>
          </cell>
          <cell r="X203" t="str">
            <v>N</v>
          </cell>
        </row>
        <row r="204">
          <cell r="E204" t="str">
            <v>L2703</v>
          </cell>
          <cell r="F204" t="str">
            <v>B.2.1</v>
          </cell>
          <cell r="G204" t="str">
            <v>C.客戶聯絡、警訊、個資</v>
          </cell>
          <cell r="H204" t="str">
            <v>客戶聯絡、警訊、個資(L2073)</v>
          </cell>
          <cell r="I204" t="str">
            <v xml:space="preserve">結清客戶個人資料控管維護                </v>
          </cell>
          <cell r="J204" t="str">
            <v>10.客戶聯絡、警訊、通知</v>
          </cell>
          <cell r="K204" t="str">
            <v>陳昱衡_余家興</v>
          </cell>
          <cell r="L204">
            <v>44260</v>
          </cell>
          <cell r="N204">
            <v>44246</v>
          </cell>
          <cell r="O204">
            <v>44259</v>
          </cell>
          <cell r="P204"/>
          <cell r="Q204">
            <v>44281</v>
          </cell>
          <cell r="R204" t="str">
            <v>無</v>
          </cell>
          <cell r="S204" t="str">
            <v>PJ201800012_URS_2業務作業_V1.3(昱衡)</v>
          </cell>
          <cell r="T204" t="str">
            <v>原L2510</v>
          </cell>
          <cell r="U204"/>
          <cell r="W204" t="str">
            <v xml:space="preserve">結清客戶個人資料控管維護                </v>
          </cell>
          <cell r="X204" t="str">
            <v>N</v>
          </cell>
        </row>
        <row r="205">
          <cell r="E205" t="str">
            <v>L1908</v>
          </cell>
          <cell r="F205" t="str">
            <v>C.1</v>
          </cell>
          <cell r="G205" t="str">
            <v>1.基本資料、商品建立</v>
          </cell>
          <cell r="H205" t="str">
            <v>客戶通知</v>
          </cell>
          <cell r="I205" t="str">
            <v xml:space="preserve">申請不列印書面通知書查詢  </v>
          </cell>
          <cell r="J205" t="str">
            <v>01.基本資料、商品建立</v>
          </cell>
          <cell r="K205" t="str">
            <v>張嘉榮</v>
          </cell>
          <cell r="L205">
            <v>44293</v>
          </cell>
          <cell r="N205">
            <v>44260</v>
          </cell>
          <cell r="O205">
            <v>44273</v>
          </cell>
          <cell r="P205"/>
          <cell r="Q205">
            <v>44295</v>
          </cell>
          <cell r="R205" t="str">
            <v>無</v>
          </cell>
          <cell r="S205" t="str">
            <v>PJ201800012_URS_1顧客管理作業_V1.1(嘉榮).docx</v>
          </cell>
          <cell r="T205"/>
          <cell r="W205" t="str">
            <v xml:space="preserve">申請不列印書面通知書查詢  </v>
          </cell>
          <cell r="X205" t="str">
            <v>N</v>
          </cell>
        </row>
        <row r="206">
          <cell r="E206" t="str">
            <v>L1108</v>
          </cell>
          <cell r="F206" t="str">
            <v>C.1.1</v>
          </cell>
          <cell r="G206" t="str">
            <v>1.基本資料、商品建立</v>
          </cell>
          <cell r="H206" t="str">
            <v>客戶通知(L1908)</v>
          </cell>
          <cell r="I206" t="str">
            <v xml:space="preserve">申請不列印書面通知書維護  </v>
          </cell>
          <cell r="J206" t="str">
            <v>01.基本資料、商品建立</v>
          </cell>
          <cell r="K206" t="str">
            <v>張嘉榮</v>
          </cell>
          <cell r="L206">
            <v>44293</v>
          </cell>
          <cell r="N206">
            <v>44260</v>
          </cell>
          <cell r="O206">
            <v>44273</v>
          </cell>
          <cell r="P206"/>
          <cell r="Q206">
            <v>44295</v>
          </cell>
          <cell r="R206">
            <v>567</v>
          </cell>
          <cell r="S206" t="str">
            <v>PJ201800012_URS_1顧客管理作業_V1.1(嘉榮).docx</v>
          </cell>
          <cell r="T206"/>
          <cell r="W206" t="str">
            <v xml:space="preserve">申請不列印書面通知書維護  </v>
          </cell>
          <cell r="X206" t="str">
            <v>N</v>
          </cell>
        </row>
        <row r="207">
          <cell r="E207" t="str">
            <v>L5060</v>
          </cell>
          <cell r="F207" t="str">
            <v>D.1.1</v>
          </cell>
          <cell r="G207" t="str">
            <v>E.法催作業</v>
          </cell>
          <cell r="H207" t="str">
            <v>法催作業</v>
          </cell>
          <cell r="I207" t="str">
            <v xml:space="preserve">案件處理清單         </v>
          </cell>
          <cell r="J207" t="str">
            <v>11.法催作業</v>
          </cell>
          <cell r="K207" t="str">
            <v>張嘉榮</v>
          </cell>
          <cell r="L207">
            <v>44286</v>
          </cell>
          <cell r="N207">
            <v>44236</v>
          </cell>
          <cell r="O207">
            <v>44250</v>
          </cell>
          <cell r="Q207">
            <v>44295</v>
          </cell>
          <cell r="R207">
            <v>102</v>
          </cell>
          <cell r="S207"/>
          <cell r="W207" t="str">
            <v xml:space="preserve">案件處理清單         </v>
          </cell>
          <cell r="X207" t="str">
            <v>N</v>
          </cell>
        </row>
        <row r="208">
          <cell r="E208" t="str">
            <v>L5960</v>
          </cell>
          <cell r="F208" t="str">
            <v>D.1.1.1</v>
          </cell>
          <cell r="G208" t="str">
            <v>E.法催作業</v>
          </cell>
          <cell r="H208" t="str">
            <v>法催作業(L5060)</v>
          </cell>
          <cell r="I208" t="str">
            <v xml:space="preserve">案件資料查詢         </v>
          </cell>
          <cell r="J208" t="str">
            <v>11.法催作業</v>
          </cell>
          <cell r="K208" t="str">
            <v>張嘉榮</v>
          </cell>
          <cell r="L208">
            <v>44286</v>
          </cell>
          <cell r="N208">
            <v>44236</v>
          </cell>
          <cell r="O208">
            <v>44250</v>
          </cell>
          <cell r="Q208">
            <v>44295</v>
          </cell>
          <cell r="R208" t="str">
            <v>無</v>
          </cell>
          <cell r="S208"/>
          <cell r="W208" t="str">
            <v xml:space="preserve">案件資料查詢         </v>
          </cell>
          <cell r="X208" t="str">
            <v>N</v>
          </cell>
        </row>
        <row r="209">
          <cell r="E209" t="str">
            <v>L5961</v>
          </cell>
          <cell r="F209" t="str">
            <v>D.1.1.1.1</v>
          </cell>
          <cell r="G209" t="str">
            <v>E.法催作業</v>
          </cell>
          <cell r="H209" t="str">
            <v>法催作業(L5960)</v>
          </cell>
          <cell r="I209" t="str">
            <v xml:space="preserve">電催明細資料查詢     </v>
          </cell>
          <cell r="J209" t="str">
            <v>11.法催作業</v>
          </cell>
          <cell r="K209" t="str">
            <v>張嘉榮</v>
          </cell>
          <cell r="L209">
            <v>44286</v>
          </cell>
          <cell r="N209">
            <v>44236</v>
          </cell>
          <cell r="O209">
            <v>44250</v>
          </cell>
          <cell r="Q209">
            <v>44295</v>
          </cell>
          <cell r="R209" t="str">
            <v>無</v>
          </cell>
          <cell r="S209"/>
          <cell r="W209" t="str">
            <v xml:space="preserve">電催明細資料查詢     </v>
          </cell>
          <cell r="X209" t="str">
            <v>N</v>
          </cell>
        </row>
        <row r="210">
          <cell r="E210" t="str">
            <v>L5601</v>
          </cell>
          <cell r="F210" t="str">
            <v>D.1.1.1.1.1</v>
          </cell>
          <cell r="G210" t="str">
            <v>E.法催作業</v>
          </cell>
          <cell r="H210" t="str">
            <v>法催作業(L5961)</v>
          </cell>
          <cell r="I210" t="str">
            <v xml:space="preserve">電催登錄             </v>
          </cell>
          <cell r="J210" t="str">
            <v>11.法催作業</v>
          </cell>
          <cell r="K210" t="str">
            <v>張嘉榮</v>
          </cell>
          <cell r="L210">
            <v>44286</v>
          </cell>
          <cell r="N210">
            <v>44236</v>
          </cell>
          <cell r="O210">
            <v>44250</v>
          </cell>
          <cell r="Q210">
            <v>44295</v>
          </cell>
          <cell r="R210" t="str">
            <v>336，待L1905功能完善後才開啟按鈕</v>
          </cell>
          <cell r="S210"/>
          <cell r="W210" t="str">
            <v xml:space="preserve">電催登錄             </v>
          </cell>
          <cell r="X210" t="str">
            <v>N</v>
          </cell>
        </row>
        <row r="211">
          <cell r="E211" t="str">
            <v>L5962</v>
          </cell>
          <cell r="F211" t="str">
            <v>D.1.1.1.2</v>
          </cell>
          <cell r="G211" t="str">
            <v>E.法催作業</v>
          </cell>
          <cell r="H211" t="str">
            <v>法催作業(L5960)</v>
          </cell>
          <cell r="I211" t="str">
            <v xml:space="preserve">面催明細資料查詢     </v>
          </cell>
          <cell r="J211" t="str">
            <v>11.法催作業</v>
          </cell>
          <cell r="K211" t="str">
            <v>張嘉榮</v>
          </cell>
          <cell r="L211">
            <v>44286</v>
          </cell>
          <cell r="N211">
            <v>44236</v>
          </cell>
          <cell r="O211">
            <v>44250</v>
          </cell>
          <cell r="Q211">
            <v>44295</v>
          </cell>
          <cell r="R211" t="str">
            <v>無</v>
          </cell>
          <cell r="S211"/>
          <cell r="W211" t="str">
            <v xml:space="preserve">面催明細資料查詢     </v>
          </cell>
          <cell r="X211" t="str">
            <v>N</v>
          </cell>
        </row>
        <row r="212">
          <cell r="E212" t="str">
            <v>L5602</v>
          </cell>
          <cell r="F212" t="str">
            <v>D.1.1.1.2.1</v>
          </cell>
          <cell r="G212" t="str">
            <v>E.法催作業</v>
          </cell>
          <cell r="H212" t="str">
            <v>法催作業(L5962)</v>
          </cell>
          <cell r="I212" t="str">
            <v xml:space="preserve">面催登錄             </v>
          </cell>
          <cell r="J212" t="str">
            <v>11.法催作業</v>
          </cell>
          <cell r="K212" t="str">
            <v>張嘉榮</v>
          </cell>
          <cell r="L212">
            <v>44286</v>
          </cell>
          <cell r="N212">
            <v>44236</v>
          </cell>
          <cell r="O212">
            <v>44250</v>
          </cell>
          <cell r="Q212">
            <v>44295</v>
          </cell>
          <cell r="R212" t="str">
            <v>無</v>
          </cell>
          <cell r="S212"/>
          <cell r="W212" t="str">
            <v xml:space="preserve">面催登錄             </v>
          </cell>
          <cell r="X212" t="str">
            <v>N</v>
          </cell>
        </row>
        <row r="213">
          <cell r="E213" t="str">
            <v>L5963</v>
          </cell>
          <cell r="F213" t="str">
            <v>D.1.1.1.3</v>
          </cell>
          <cell r="G213" t="str">
            <v>E.法催作業</v>
          </cell>
          <cell r="H213" t="str">
            <v>法催作業(L5960)</v>
          </cell>
          <cell r="I213" t="str">
            <v xml:space="preserve">函催明細資料查詢     </v>
          </cell>
          <cell r="J213" t="str">
            <v>11.法催作業</v>
          </cell>
          <cell r="K213" t="str">
            <v>張嘉榮</v>
          </cell>
          <cell r="L213">
            <v>44286</v>
          </cell>
          <cell r="N213">
            <v>44236</v>
          </cell>
          <cell r="O213">
            <v>44250</v>
          </cell>
          <cell r="Q213">
            <v>44295</v>
          </cell>
          <cell r="R213" t="str">
            <v>無</v>
          </cell>
          <cell r="S213"/>
          <cell r="W213" t="str">
            <v xml:space="preserve">函催明細資料查詢     </v>
          </cell>
          <cell r="X213" t="str">
            <v>N</v>
          </cell>
        </row>
        <row r="214">
          <cell r="E214" t="str">
            <v>L5603</v>
          </cell>
          <cell r="F214" t="str">
            <v>D.1.1.1.3.1</v>
          </cell>
          <cell r="G214" t="str">
            <v>E.法催作業</v>
          </cell>
          <cell r="H214" t="str">
            <v>法催作業(L5963)</v>
          </cell>
          <cell r="I214" t="str">
            <v xml:space="preserve">函催登錄             </v>
          </cell>
          <cell r="J214" t="str">
            <v>11.法催作業</v>
          </cell>
          <cell r="K214" t="str">
            <v>張嘉榮</v>
          </cell>
          <cell r="L214">
            <v>44286</v>
          </cell>
          <cell r="N214">
            <v>44236</v>
          </cell>
          <cell r="O214">
            <v>44250</v>
          </cell>
          <cell r="Q214">
            <v>44295</v>
          </cell>
          <cell r="R214" t="str">
            <v>無</v>
          </cell>
          <cell r="S214"/>
          <cell r="W214" t="str">
            <v xml:space="preserve">函催登錄             </v>
          </cell>
          <cell r="X214" t="str">
            <v>N</v>
          </cell>
        </row>
        <row r="215">
          <cell r="E215" t="str">
            <v>L5964</v>
          </cell>
          <cell r="F215" t="str">
            <v>D.1.1.1.4</v>
          </cell>
          <cell r="G215" t="str">
            <v>E.法催作業</v>
          </cell>
          <cell r="H215" t="str">
            <v>法催作業(L5960)</v>
          </cell>
          <cell r="I215" t="str">
            <v xml:space="preserve">法務進度明細資料查詢 </v>
          </cell>
          <cell r="J215" t="str">
            <v>11.法催作業</v>
          </cell>
          <cell r="K215" t="str">
            <v>張嘉榮</v>
          </cell>
          <cell r="L215">
            <v>44286</v>
          </cell>
          <cell r="N215">
            <v>44236</v>
          </cell>
          <cell r="O215">
            <v>44250</v>
          </cell>
          <cell r="Q215">
            <v>44295</v>
          </cell>
          <cell r="R215" t="str">
            <v>無</v>
          </cell>
          <cell r="S215"/>
          <cell r="W215" t="str">
            <v xml:space="preserve">法務進度明細資料查詢 </v>
          </cell>
          <cell r="X215" t="str">
            <v>N</v>
          </cell>
        </row>
        <row r="216">
          <cell r="E216" t="str">
            <v>L5604</v>
          </cell>
          <cell r="F216" t="str">
            <v>D.1.1.1.4.1</v>
          </cell>
          <cell r="G216" t="str">
            <v>E.法催作業</v>
          </cell>
          <cell r="H216" t="str">
            <v>法催作業(L5964)</v>
          </cell>
          <cell r="I216" t="str">
            <v xml:space="preserve">法務進度登錄         </v>
          </cell>
          <cell r="J216" t="str">
            <v>11.法催作業</v>
          </cell>
          <cell r="K216" t="str">
            <v>張嘉榮</v>
          </cell>
          <cell r="L216">
            <v>44286</v>
          </cell>
          <cell r="N216">
            <v>44236</v>
          </cell>
          <cell r="O216">
            <v>44250</v>
          </cell>
          <cell r="Q216">
            <v>44295</v>
          </cell>
          <cell r="R216" t="str">
            <v>無</v>
          </cell>
          <cell r="S216"/>
          <cell r="W216" t="str">
            <v xml:space="preserve">法務進度登錄         </v>
          </cell>
          <cell r="X216" t="str">
            <v>N</v>
          </cell>
        </row>
        <row r="217">
          <cell r="E217" t="str">
            <v>L5605</v>
          </cell>
          <cell r="F217" t="str">
            <v>D.1.1.2.1</v>
          </cell>
          <cell r="G217" t="str">
            <v>E.法催作業</v>
          </cell>
          <cell r="H217" t="str">
            <v>法催作業(L5965)</v>
          </cell>
          <cell r="I217" t="str">
            <v xml:space="preserve">提醒事項登錄         </v>
          </cell>
          <cell r="J217" t="str">
            <v>11.法催作業</v>
          </cell>
          <cell r="K217" t="str">
            <v>張嘉榮</v>
          </cell>
          <cell r="L217">
            <v>44286</v>
          </cell>
          <cell r="N217">
            <v>44236</v>
          </cell>
          <cell r="O217">
            <v>44250</v>
          </cell>
          <cell r="Q217">
            <v>44295</v>
          </cell>
          <cell r="R217" t="str">
            <v>無</v>
          </cell>
          <cell r="S217"/>
          <cell r="W217" t="str">
            <v xml:space="preserve">提醒事項登錄         </v>
          </cell>
          <cell r="X217" t="str">
            <v>N</v>
          </cell>
        </row>
        <row r="218">
          <cell r="E218" t="str">
            <v>L5965</v>
          </cell>
          <cell r="F218" t="str">
            <v>D.1.1.2/D.1.1.1.5</v>
          </cell>
          <cell r="G218" t="str">
            <v>E.法催作業</v>
          </cell>
          <cell r="H218" t="str">
            <v>法催作業(L5060)</v>
          </cell>
          <cell r="I218" t="str">
            <v xml:space="preserve">提醒事項查詢         </v>
          </cell>
          <cell r="J218" t="str">
            <v>11.法催作業</v>
          </cell>
          <cell r="K218" t="str">
            <v>張嘉榮</v>
          </cell>
          <cell r="L218">
            <v>44286</v>
          </cell>
          <cell r="N218">
            <v>44236</v>
          </cell>
          <cell r="O218">
            <v>44250</v>
          </cell>
          <cell r="Q218">
            <v>44295</v>
          </cell>
          <cell r="R218" t="str">
            <v>無</v>
          </cell>
          <cell r="S218"/>
          <cell r="W218" t="str">
            <v xml:space="preserve">提醒事項查詢         </v>
          </cell>
          <cell r="X218" t="str">
            <v>N</v>
          </cell>
        </row>
        <row r="219">
          <cell r="E219" t="str">
            <v>L5061</v>
          </cell>
          <cell r="F219" t="str">
            <v>D.1.1.A</v>
          </cell>
          <cell r="G219" t="str">
            <v>E.法催作業</v>
          </cell>
          <cell r="H219" t="str">
            <v>法催作業</v>
          </cell>
          <cell r="I219" t="str">
            <v>催收催繳明細</v>
          </cell>
          <cell r="J219" t="str">
            <v>11.法催作業</v>
          </cell>
          <cell r="K219" t="str">
            <v>張嘉榮</v>
          </cell>
          <cell r="L219">
            <v>44286</v>
          </cell>
          <cell r="N219">
            <v>44295</v>
          </cell>
          <cell r="O219">
            <v>44298</v>
          </cell>
          <cell r="Q219">
            <v>44295</v>
          </cell>
          <cell r="R219" t="str">
            <v>無</v>
          </cell>
          <cell r="S219"/>
          <cell r="T219" t="str">
            <v>新增 2021/3/2</v>
          </cell>
          <cell r="U219" t="str">
            <v>User新增</v>
          </cell>
          <cell r="W219" t="str">
            <v>催收催繳明細</v>
          </cell>
        </row>
        <row r="220">
          <cell r="E220" t="str">
            <v>L2078</v>
          </cell>
          <cell r="F220" t="str">
            <v>D.2.1</v>
          </cell>
          <cell r="G220" t="str">
            <v>E.法催作業</v>
          </cell>
          <cell r="H220" t="str">
            <v>法催作業</v>
          </cell>
          <cell r="I220" t="str">
            <v xml:space="preserve">法拍費用明細資料查詢              </v>
          </cell>
          <cell r="J220" t="str">
            <v>06.部分償還、轉催呆、結案、清償</v>
          </cell>
          <cell r="K220" t="str">
            <v>陳昱衡_余家興</v>
          </cell>
          <cell r="L220">
            <v>44281</v>
          </cell>
          <cell r="N220">
            <v>44271</v>
          </cell>
          <cell r="O220">
            <v>44272</v>
          </cell>
          <cell r="P220"/>
          <cell r="Q220">
            <v>44295</v>
          </cell>
          <cell r="R220" t="str">
            <v>無</v>
          </cell>
          <cell r="S220" t="str">
            <v>PJ201800012_URS_2業務作業_V1.3(昱衡)</v>
          </cell>
          <cell r="W220" t="str">
            <v xml:space="preserve">法拍費用明細資料查詢              </v>
          </cell>
          <cell r="X220" t="str">
            <v>N</v>
          </cell>
        </row>
        <row r="221">
          <cell r="E221" t="str">
            <v>L2601</v>
          </cell>
          <cell r="F221" t="str">
            <v>D.2.1.1</v>
          </cell>
          <cell r="G221" t="str">
            <v>E.法催作業</v>
          </cell>
          <cell r="H221" t="str">
            <v>法催作業(L2078)</v>
          </cell>
          <cell r="I221" t="str">
            <v xml:space="preserve">法拍費用新增                            </v>
          </cell>
          <cell r="J221" t="str">
            <v>06.部分償還、轉催呆、結案、清償</v>
          </cell>
          <cell r="K221" t="str">
            <v>陳昱衡_余家興</v>
          </cell>
          <cell r="L221">
            <v>44281</v>
          </cell>
          <cell r="N221">
            <v>44271</v>
          </cell>
          <cell r="O221">
            <v>44272</v>
          </cell>
          <cell r="P221"/>
          <cell r="Q221">
            <v>44295</v>
          </cell>
          <cell r="R221" t="str">
            <v>無</v>
          </cell>
          <cell r="S221" t="str">
            <v>PJ201800012_URS_2業務作業_V1.3(昱衡)</v>
          </cell>
          <cell r="W221" t="str">
            <v xml:space="preserve">法拍費用新增                            </v>
          </cell>
          <cell r="X221" t="str">
            <v>N</v>
          </cell>
        </row>
        <row r="222">
          <cell r="E222" t="str">
            <v>L2602</v>
          </cell>
          <cell r="F222" t="str">
            <v>D.2.1.2</v>
          </cell>
          <cell r="G222" t="str">
            <v>E.法催作業</v>
          </cell>
          <cell r="H222" t="str">
            <v>法催作業(L2078)</v>
          </cell>
          <cell r="I222" t="str">
            <v xml:space="preserve">法拍費用維護                            </v>
          </cell>
          <cell r="J222" t="str">
            <v>06.部分償還、轉催呆、結案、清償</v>
          </cell>
          <cell r="K222" t="str">
            <v>陳昱衡_余家興</v>
          </cell>
          <cell r="L222">
            <v>44281</v>
          </cell>
          <cell r="N222">
            <v>44271</v>
          </cell>
          <cell r="O222">
            <v>44272</v>
          </cell>
          <cell r="P222"/>
          <cell r="Q222">
            <v>44295</v>
          </cell>
          <cell r="R222" t="str">
            <v>無</v>
          </cell>
          <cell r="S222" t="str">
            <v>PJ201800012_URS_2業務作業_V1.3(昱衡)</v>
          </cell>
          <cell r="W222" t="str">
            <v xml:space="preserve">法拍費用維護                            </v>
          </cell>
          <cell r="X222" t="str">
            <v>N</v>
          </cell>
        </row>
        <row r="223">
          <cell r="E223" t="str">
            <v>L2941</v>
          </cell>
          <cell r="F223" t="str">
            <v>D.2.2</v>
          </cell>
          <cell r="G223" t="str">
            <v>E.法催作業</v>
          </cell>
          <cell r="H223" t="str">
            <v>法催作業</v>
          </cell>
          <cell r="I223" t="str">
            <v xml:space="preserve">法拍費用查詢-依借款人戶號       </v>
          </cell>
          <cell r="J223" t="str">
            <v>06.部分償還、轉催呆、結案、清償</v>
          </cell>
          <cell r="K223" t="str">
            <v>陳昱衡_余家興</v>
          </cell>
          <cell r="L223">
            <v>44281</v>
          </cell>
          <cell r="N223">
            <v>44253</v>
          </cell>
          <cell r="O223">
            <v>44271</v>
          </cell>
          <cell r="P223"/>
          <cell r="Q223">
            <v>44295</v>
          </cell>
          <cell r="R223" t="str">
            <v>無</v>
          </cell>
          <cell r="S223" t="str">
            <v>PJ201800012_URS_2業務作業_V1.3(昱衡)</v>
          </cell>
          <cell r="W223" t="str">
            <v xml:space="preserve">法拍費用查詢-依借款人戶號       </v>
          </cell>
          <cell r="X223" t="str">
            <v>N</v>
          </cell>
        </row>
        <row r="224">
          <cell r="E224" t="str">
            <v>L2942</v>
          </cell>
          <cell r="F224" t="str">
            <v>D.2.3</v>
          </cell>
          <cell r="G224" t="str">
            <v>E.法催作業</v>
          </cell>
          <cell r="H224" t="str">
            <v>法催作業</v>
          </cell>
          <cell r="I224" t="str">
            <v xml:space="preserve">法拍費用查詢-依帳務日期              </v>
          </cell>
          <cell r="J224" t="str">
            <v>06.部分償還、轉催呆、結案、清償</v>
          </cell>
          <cell r="K224" t="str">
            <v>陳昱衡_余家興</v>
          </cell>
          <cell r="L224">
            <v>44281</v>
          </cell>
          <cell r="N224">
            <v>44253</v>
          </cell>
          <cell r="O224">
            <v>44271</v>
          </cell>
          <cell r="P224"/>
          <cell r="Q224">
            <v>44295</v>
          </cell>
          <cell r="R224" t="str">
            <v>無</v>
          </cell>
          <cell r="S224" t="str">
            <v>PJ201800012_URS_2業務作業_V1.3(昱衡)</v>
          </cell>
          <cell r="W224" t="str">
            <v xml:space="preserve">法拍費用查詢-依帳務日期              </v>
          </cell>
          <cell r="X224" t="str">
            <v>N</v>
          </cell>
        </row>
        <row r="225">
          <cell r="E225" t="str">
            <v>L2603</v>
          </cell>
          <cell r="F225" t="str">
            <v>D.2.4</v>
          </cell>
          <cell r="G225" t="str">
            <v>E.法催作業</v>
          </cell>
          <cell r="H225" t="str">
            <v>法催作業</v>
          </cell>
          <cell r="I225" t="str">
            <v xml:space="preserve">法拍費用借支報表列印                    </v>
          </cell>
          <cell r="J225" t="str">
            <v>06.部分償還、轉催呆、結案、清償</v>
          </cell>
          <cell r="K225" t="str">
            <v>陳昱衡_余家興</v>
          </cell>
          <cell r="L225">
            <v>44281</v>
          </cell>
          <cell r="N225">
            <v>44253</v>
          </cell>
          <cell r="O225">
            <v>44259</v>
          </cell>
          <cell r="P225"/>
          <cell r="Q225">
            <v>44295</v>
          </cell>
          <cell r="R225" t="str">
            <v>無</v>
          </cell>
          <cell r="S225" t="str">
            <v>PJ201800012_URS_2業務作業_V1.3(昱衡)</v>
          </cell>
          <cell r="W225" t="str">
            <v xml:space="preserve">法拍費用借支報表列印                    </v>
          </cell>
          <cell r="X225" t="str">
            <v>N</v>
          </cell>
        </row>
        <row r="226">
          <cell r="E226" t="str">
            <v>L2605</v>
          </cell>
          <cell r="F226" t="str">
            <v>D.2.5</v>
          </cell>
          <cell r="G226" t="str">
            <v>E.法催作業</v>
          </cell>
          <cell r="H226" t="str">
            <v>法催作業</v>
          </cell>
          <cell r="I226" t="str">
            <v xml:space="preserve">法拍費用未銷明細查詢                    </v>
          </cell>
          <cell r="J226" t="str">
            <v>06.部分償還、轉催呆、結案、清償</v>
          </cell>
          <cell r="K226" t="str">
            <v>陳昱衡_余家興</v>
          </cell>
          <cell r="L226">
            <v>44281</v>
          </cell>
          <cell r="N226">
            <v>44253</v>
          </cell>
          <cell r="O226">
            <v>44265</v>
          </cell>
          <cell r="P226"/>
          <cell r="Q226">
            <v>44295</v>
          </cell>
          <cell r="R226" t="str">
            <v>無</v>
          </cell>
          <cell r="S226" t="str">
            <v>PJ201800012_URS_2業務作業_V1.3(昱衡)</v>
          </cell>
          <cell r="W226" t="str">
            <v xml:space="preserve">法拍費用未銷明細查詢                    </v>
          </cell>
          <cell r="X226" t="str">
            <v>N</v>
          </cell>
        </row>
        <row r="227">
          <cell r="E227" t="str">
            <v>L2613</v>
          </cell>
          <cell r="F227" t="str">
            <v>D.2.6</v>
          </cell>
          <cell r="G227" t="str">
            <v>E.法催作業</v>
          </cell>
          <cell r="H227" t="str">
            <v>法催作業</v>
          </cell>
          <cell r="I227" t="str">
            <v xml:space="preserve">法務費轉催收明細表                      </v>
          </cell>
          <cell r="J227" t="str">
            <v>06.部分償還、轉催呆、結案、清償</v>
          </cell>
          <cell r="K227" t="str">
            <v>陳昱衡_余家興</v>
          </cell>
          <cell r="L227">
            <v>44281</v>
          </cell>
          <cell r="N227">
            <v>44253</v>
          </cell>
          <cell r="O227">
            <v>44259</v>
          </cell>
          <cell r="P227"/>
          <cell r="Q227">
            <v>44295</v>
          </cell>
          <cell r="R227" t="str">
            <v>無</v>
          </cell>
          <cell r="S227" t="str">
            <v>PJ201800012_URS_2業務作業_V1.3(昱衡)</v>
          </cell>
          <cell r="W227" t="str">
            <v xml:space="preserve">法務費轉催收明細表                      </v>
          </cell>
          <cell r="X227" t="str">
            <v>N</v>
          </cell>
        </row>
        <row r="228">
          <cell r="E228" t="str">
            <v>L2614</v>
          </cell>
          <cell r="F228" t="str">
            <v>D.2.7</v>
          </cell>
          <cell r="G228" t="str">
            <v>E.法催作業</v>
          </cell>
          <cell r="H228" t="str">
            <v>法催作業</v>
          </cell>
          <cell r="I228" t="str">
            <v xml:space="preserve">法務費轉催收傳票開立作業                </v>
          </cell>
          <cell r="J228" t="str">
            <v>06.部分償還、轉催呆、結案、清償</v>
          </cell>
          <cell r="K228" t="str">
            <v>陳昱衡_余家興</v>
          </cell>
          <cell r="L228">
            <v>44281</v>
          </cell>
          <cell r="N228">
            <v>44253</v>
          </cell>
          <cell r="O228">
            <v>44259</v>
          </cell>
          <cell r="P228"/>
          <cell r="Q228">
            <v>44295</v>
          </cell>
          <cell r="R228" t="str">
            <v>無</v>
          </cell>
          <cell r="S228" t="str">
            <v>PJ201800012_URS_2業務作業_V1.3(昱衡)</v>
          </cell>
          <cell r="U228">
            <v>44155</v>
          </cell>
          <cell r="W228" t="str">
            <v xml:space="preserve">法務費轉催收傳票開立作業                </v>
          </cell>
          <cell r="X228" t="str">
            <v>N</v>
          </cell>
        </row>
        <row r="229">
          <cell r="E229" t="str">
            <v>L5710</v>
          </cell>
          <cell r="F229" t="str">
            <v>E.1.1</v>
          </cell>
          <cell r="G229" t="str">
            <v>F.債務協商作業</v>
          </cell>
          <cell r="H229" t="str">
            <v>債務協商作業</v>
          </cell>
          <cell r="I229" t="str">
            <v xml:space="preserve">一般債權撥付資料檢核                  </v>
          </cell>
          <cell r="J229" t="str">
            <v>12.債務協商作業</v>
          </cell>
          <cell r="K229" t="str">
            <v>陸冠全</v>
          </cell>
          <cell r="L229">
            <v>44309</v>
          </cell>
          <cell r="M229">
            <v>44330</v>
          </cell>
          <cell r="N229"/>
          <cell r="O229"/>
          <cell r="Q229">
            <v>44309</v>
          </cell>
          <cell r="S229" t="str">
            <v>PJ201800012_URS_5管理性作業_V1.1(冠全).docx</v>
          </cell>
          <cell r="U229" t="str">
            <v>QC待修改</v>
          </cell>
          <cell r="W229" t="str">
            <v xml:space="preserve">一般債權撥付資料檢核                  </v>
          </cell>
          <cell r="X229" t="str">
            <v>N</v>
          </cell>
        </row>
        <row r="230">
          <cell r="E230" t="str">
            <v>L5702</v>
          </cell>
          <cell r="F230" t="str">
            <v>E.1.2</v>
          </cell>
          <cell r="G230" t="str">
            <v>F.債務協商作業</v>
          </cell>
          <cell r="H230" t="str">
            <v>債務協商作業</v>
          </cell>
          <cell r="I230" t="str">
            <v xml:space="preserve">暫收入帳                              </v>
          </cell>
          <cell r="J230" t="str">
            <v>12.債務協商作業</v>
          </cell>
          <cell r="K230" t="str">
            <v>陸冠全</v>
          </cell>
          <cell r="L230">
            <v>44309</v>
          </cell>
          <cell r="M230">
            <v>44330</v>
          </cell>
          <cell r="N230"/>
          <cell r="O230"/>
          <cell r="Q230">
            <v>44309</v>
          </cell>
          <cell r="S230" t="str">
            <v>PJ201800012_URS_5管理性作業_V1.1(冠全).docx</v>
          </cell>
          <cell r="W230" t="str">
            <v xml:space="preserve">暫收入帳                              </v>
          </cell>
          <cell r="X230" t="str">
            <v>Y</v>
          </cell>
        </row>
        <row r="231">
          <cell r="E231" t="str">
            <v>L5071</v>
          </cell>
          <cell r="F231" t="str">
            <v>E.2.1</v>
          </cell>
          <cell r="G231" t="str">
            <v>F.債務協商作業</v>
          </cell>
          <cell r="H231" t="str">
            <v>債務協商作業</v>
          </cell>
          <cell r="I231" t="str">
            <v>債權案件明細查詢</v>
          </cell>
          <cell r="J231" t="str">
            <v>12.債務協商作業</v>
          </cell>
          <cell r="K231" t="str">
            <v>陸冠全</v>
          </cell>
          <cell r="L231">
            <v>44302</v>
          </cell>
          <cell r="M231">
            <v>44316</v>
          </cell>
          <cell r="N231"/>
          <cell r="O231"/>
          <cell r="Q231">
            <v>44309</v>
          </cell>
          <cell r="S231" t="str">
            <v>PJ201800012_URS_5管理性作業_V1.1(冠全).docx</v>
          </cell>
          <cell r="W231" t="str">
            <v>債權案件明細查詢</v>
          </cell>
          <cell r="X231" t="str">
            <v>N</v>
          </cell>
        </row>
        <row r="232">
          <cell r="E232" t="str">
            <v>L5701</v>
          </cell>
          <cell r="F232" t="str">
            <v>E.2.1.1</v>
          </cell>
          <cell r="G232" t="str">
            <v>F.債務協商作業</v>
          </cell>
          <cell r="H232" t="str">
            <v>債務協商作業</v>
          </cell>
          <cell r="I232" t="str">
            <v>債權維護</v>
          </cell>
          <cell r="J232" t="str">
            <v>12.債務協商作業</v>
          </cell>
          <cell r="K232" t="str">
            <v>陸冠全</v>
          </cell>
          <cell r="L232">
            <v>44302</v>
          </cell>
          <cell r="M232">
            <v>44316</v>
          </cell>
          <cell r="N232"/>
          <cell r="O232"/>
          <cell r="Q232">
            <v>44309</v>
          </cell>
          <cell r="S232" t="str">
            <v>PJ201800012_URS_5管理性作業_V1.1(冠全).docx</v>
          </cell>
          <cell r="W232" t="str">
            <v>債權維護</v>
          </cell>
          <cell r="X232" t="str">
            <v>N</v>
          </cell>
        </row>
        <row r="233">
          <cell r="E233" t="str">
            <v>L5971</v>
          </cell>
          <cell r="F233" t="str">
            <v>E.2.1.2</v>
          </cell>
          <cell r="G233" t="str">
            <v>F.債務協商作業</v>
          </cell>
          <cell r="H233" t="str">
            <v>債務協商作業</v>
          </cell>
          <cell r="I233" t="str">
            <v xml:space="preserve">債務協商交易資料查詢                  </v>
          </cell>
          <cell r="J233" t="str">
            <v>12.債務協商作業</v>
          </cell>
          <cell r="K233" t="str">
            <v>陸冠全</v>
          </cell>
          <cell r="L233">
            <v>44302</v>
          </cell>
          <cell r="M233">
            <v>44316</v>
          </cell>
          <cell r="N233"/>
          <cell r="O233"/>
          <cell r="Q233">
            <v>44309</v>
          </cell>
          <cell r="S233" t="str">
            <v>PJ201800012_URS_5管理性作業_V1.1(冠全).docx</v>
          </cell>
          <cell r="W233" t="str">
            <v xml:space="preserve">債務協商交易資料查詢                  </v>
          </cell>
          <cell r="X233" t="str">
            <v>N</v>
          </cell>
        </row>
        <row r="234">
          <cell r="E234" t="str">
            <v>L5972</v>
          </cell>
          <cell r="F234" t="str">
            <v>E.2.1.2.1</v>
          </cell>
          <cell r="G234" t="str">
            <v>F.債務協商作業</v>
          </cell>
          <cell r="H234" t="str">
            <v>債務協商作業</v>
          </cell>
          <cell r="I234" t="str">
            <v xml:space="preserve">債務協商入帳明細查詢                  </v>
          </cell>
          <cell r="J234" t="str">
            <v>12.債務協商作業</v>
          </cell>
          <cell r="K234" t="str">
            <v>陸冠全</v>
          </cell>
          <cell r="L234">
            <v>44309</v>
          </cell>
          <cell r="M234">
            <v>44316</v>
          </cell>
          <cell r="N234"/>
          <cell r="O234"/>
          <cell r="Q234">
            <v>44309</v>
          </cell>
          <cell r="S234" t="str">
            <v>PJ201800012_URS_5管理性作業_V1.1(冠全).docx</v>
          </cell>
          <cell r="W234" t="str">
            <v xml:space="preserve">債務協商入帳明細查詢                  </v>
          </cell>
          <cell r="X234" t="str">
            <v>N</v>
          </cell>
        </row>
        <row r="235">
          <cell r="E235" t="str">
            <v>L5973</v>
          </cell>
          <cell r="F235" t="str">
            <v>E.2.1.2.2</v>
          </cell>
          <cell r="G235" t="str">
            <v>F.債務協商作業</v>
          </cell>
          <cell r="H235" t="str">
            <v>債務協商作業</v>
          </cell>
          <cell r="I235" t="str">
            <v xml:space="preserve">最大債權撥付明細查詢                  </v>
          </cell>
          <cell r="J235" t="str">
            <v>12.債務協商作業</v>
          </cell>
          <cell r="K235" t="str">
            <v>陸冠全</v>
          </cell>
          <cell r="L235">
            <v>44309</v>
          </cell>
          <cell r="M235">
            <v>44316</v>
          </cell>
          <cell r="N235"/>
          <cell r="O235"/>
          <cell r="Q235">
            <v>44309</v>
          </cell>
          <cell r="S235" t="str">
            <v>PJ201800012_URS_5管理性作業_V1.1(冠全).docx</v>
          </cell>
          <cell r="W235" t="str">
            <v xml:space="preserve">最大債權撥付明細查詢                  </v>
          </cell>
          <cell r="X235" t="str">
            <v>N</v>
          </cell>
        </row>
        <row r="236">
          <cell r="E236" t="str">
            <v>L5705</v>
          </cell>
          <cell r="F236" t="str">
            <v>E.2.2</v>
          </cell>
          <cell r="G236" t="str">
            <v>F.債務協商作業</v>
          </cell>
          <cell r="H236" t="str">
            <v>債務協商作業</v>
          </cell>
          <cell r="I236" t="str">
            <v xml:space="preserve">債權比例分攤資料維護(產出)            </v>
          </cell>
          <cell r="J236" t="str">
            <v>12.債務協商作業</v>
          </cell>
          <cell r="K236" t="str">
            <v>陸冠全</v>
          </cell>
          <cell r="L236">
            <v>44236</v>
          </cell>
          <cell r="M236"/>
          <cell r="N236">
            <v>44236</v>
          </cell>
          <cell r="O236">
            <v>44236</v>
          </cell>
          <cell r="P236"/>
          <cell r="Q236">
            <v>44309</v>
          </cell>
          <cell r="S236" t="str">
            <v>PJ201800012_URS_5管理性作業_V1.1(冠全).docx</v>
          </cell>
          <cell r="W236" t="str">
            <v xml:space="preserve">債權比例分攤資料維護(產出)            </v>
          </cell>
          <cell r="X236" t="str">
            <v>N</v>
          </cell>
        </row>
        <row r="237">
          <cell r="E237" t="str">
            <v>L5706</v>
          </cell>
          <cell r="F237" t="str">
            <v>E.2.3</v>
          </cell>
          <cell r="G237" t="str">
            <v>F.債務協商作業</v>
          </cell>
          <cell r="H237" t="str">
            <v>債務協商作業</v>
          </cell>
          <cell r="I237" t="str">
            <v xml:space="preserve">債權比例分攤資料維護(匯入)            </v>
          </cell>
          <cell r="J237" t="str">
            <v>12.債務協商作業</v>
          </cell>
          <cell r="K237" t="str">
            <v>陸冠全</v>
          </cell>
          <cell r="L237">
            <v>44302</v>
          </cell>
          <cell r="M237">
            <v>44316</v>
          </cell>
          <cell r="N237"/>
          <cell r="O237"/>
          <cell r="Q237">
            <v>44309</v>
          </cell>
          <cell r="S237" t="str">
            <v>PJ201800012_URS_5管理性作業_V1.1(冠全).docx</v>
          </cell>
          <cell r="W237" t="str">
            <v xml:space="preserve">債權比例分攤資料維護(匯入)            </v>
          </cell>
          <cell r="X237" t="str">
            <v>N</v>
          </cell>
        </row>
        <row r="238">
          <cell r="E238" t="str">
            <v>L5075</v>
          </cell>
          <cell r="F238" t="str">
            <v>E.2.5</v>
          </cell>
          <cell r="G238" t="str">
            <v>F.債務協商作業</v>
          </cell>
          <cell r="H238" t="str">
            <v>債務協商作業</v>
          </cell>
          <cell r="I238" t="str">
            <v xml:space="preserve">債務協商滯繳/應繳明細查詢             </v>
          </cell>
          <cell r="J238" t="str">
            <v>12.債務協商作業</v>
          </cell>
          <cell r="K238" t="str">
            <v>陸冠全</v>
          </cell>
          <cell r="L238">
            <v>44309</v>
          </cell>
          <cell r="M238">
            <v>44316</v>
          </cell>
          <cell r="N238"/>
          <cell r="O238"/>
          <cell r="Q238">
            <v>44309</v>
          </cell>
          <cell r="S238" t="str">
            <v>PJ201800012_URS_5管理性作業_V1.1(冠全).docx</v>
          </cell>
          <cell r="W238" t="str">
            <v xml:space="preserve">債務協商滯繳/應繳明細查詢             </v>
          </cell>
          <cell r="X238" t="str">
            <v>N</v>
          </cell>
        </row>
        <row r="239">
          <cell r="E239" t="str">
            <v>L5074</v>
          </cell>
          <cell r="F239" t="str">
            <v>E.2.6</v>
          </cell>
          <cell r="G239" t="str">
            <v>F.債務協商作業</v>
          </cell>
          <cell r="H239" t="str">
            <v>債務協商作業</v>
          </cell>
          <cell r="I239" t="str">
            <v xml:space="preserve">應處理清單                        </v>
          </cell>
          <cell r="J239" t="str">
            <v>12.債務協商作業</v>
          </cell>
          <cell r="K239" t="str">
            <v>陸冠全</v>
          </cell>
          <cell r="L239">
            <v>44302</v>
          </cell>
          <cell r="M239">
            <v>44330</v>
          </cell>
          <cell r="N239"/>
          <cell r="O239"/>
          <cell r="Q239">
            <v>44309</v>
          </cell>
          <cell r="S239" t="str">
            <v>PJ201800012_URS_5管理性作業_V1.1(冠全).docx</v>
          </cell>
          <cell r="W239" t="str">
            <v xml:space="preserve">應處理清單                        </v>
          </cell>
          <cell r="X239" t="str">
            <v>N</v>
          </cell>
        </row>
        <row r="240">
          <cell r="E240" t="str">
            <v>L5703</v>
          </cell>
          <cell r="F240" t="str">
            <v>E.2.6</v>
          </cell>
          <cell r="G240" t="str">
            <v>F.債務協商作業</v>
          </cell>
          <cell r="H240" t="str">
            <v>債務協商作業</v>
          </cell>
          <cell r="I240" t="str">
            <v xml:space="preserve">債權銀行帳號登錄                      </v>
          </cell>
          <cell r="J240" t="str">
            <v>12.債務協商作業</v>
          </cell>
          <cell r="K240" t="str">
            <v>陸冠全</v>
          </cell>
          <cell r="L240">
            <v>44245</v>
          </cell>
          <cell r="M240"/>
          <cell r="N240">
            <v>44245</v>
          </cell>
          <cell r="O240">
            <v>44259</v>
          </cell>
          <cell r="Q240">
            <v>44309</v>
          </cell>
          <cell r="S240" t="str">
            <v>PJ201800012_URS_5管理性作業_V1.1(冠全).docx</v>
          </cell>
          <cell r="W240" t="str">
            <v xml:space="preserve">債權銀行帳號登錄                      </v>
          </cell>
          <cell r="X240" t="str">
            <v>N</v>
          </cell>
        </row>
        <row r="241">
          <cell r="E241" t="str">
            <v>L5704</v>
          </cell>
          <cell r="F241" t="str">
            <v>E.2.6</v>
          </cell>
          <cell r="G241" t="str">
            <v>F.債務協商作業</v>
          </cell>
          <cell r="H241" t="str">
            <v>債務協商作業</v>
          </cell>
          <cell r="I241" t="str">
            <v xml:space="preserve">撥付日期設定                          </v>
          </cell>
          <cell r="J241" t="str">
            <v>12.債務協商作業</v>
          </cell>
          <cell r="K241" t="str">
            <v>陸冠全</v>
          </cell>
          <cell r="L241">
            <v>44245</v>
          </cell>
          <cell r="M241"/>
          <cell r="N241">
            <v>44245</v>
          </cell>
          <cell r="O241">
            <v>44257</v>
          </cell>
          <cell r="Q241">
            <v>44309</v>
          </cell>
          <cell r="S241" t="str">
            <v>PJ201800012_URS_5管理性作業_V1.1(冠全).docx</v>
          </cell>
          <cell r="W241" t="str">
            <v xml:space="preserve">撥付日期設定                          </v>
          </cell>
          <cell r="X241" t="str">
            <v>N</v>
          </cell>
        </row>
        <row r="242">
          <cell r="E242" t="str">
            <v>L5707</v>
          </cell>
          <cell r="F242" t="str">
            <v>E.2.6</v>
          </cell>
          <cell r="G242" t="str">
            <v>F.債務協商作業</v>
          </cell>
          <cell r="H242" t="str">
            <v>債務協商作業</v>
          </cell>
          <cell r="I242" t="str">
            <v xml:space="preserve">最大債權撥付產檔                      </v>
          </cell>
          <cell r="J242" t="str">
            <v>12.債務協商作業</v>
          </cell>
          <cell r="K242" t="str">
            <v>陸冠全</v>
          </cell>
          <cell r="L242">
            <v>44309</v>
          </cell>
          <cell r="M242">
            <v>44330</v>
          </cell>
          <cell r="N242"/>
          <cell r="O242"/>
          <cell r="Q242">
            <v>44309</v>
          </cell>
          <cell r="S242" t="str">
            <v>PJ201800012_URS_5管理性作業_V1.1(冠全).docx</v>
          </cell>
          <cell r="W242" t="str">
            <v xml:space="preserve">最大債權撥付產檔                      </v>
          </cell>
          <cell r="X242" t="str">
            <v>N</v>
          </cell>
        </row>
        <row r="243">
          <cell r="E243" t="str">
            <v>L5708</v>
          </cell>
          <cell r="F243" t="str">
            <v>E.2.6</v>
          </cell>
          <cell r="G243" t="str">
            <v>F.債務協商作業</v>
          </cell>
          <cell r="H243" t="str">
            <v>債務協商作業</v>
          </cell>
          <cell r="I243" t="str">
            <v xml:space="preserve">最大債權撥付出帳                      </v>
          </cell>
          <cell r="J243" t="str">
            <v>12.債務協商作業</v>
          </cell>
          <cell r="K243" t="str">
            <v>陸冠全</v>
          </cell>
          <cell r="L243">
            <v>44309</v>
          </cell>
          <cell r="M243">
            <v>44330</v>
          </cell>
          <cell r="N243"/>
          <cell r="O243"/>
          <cell r="Q243">
            <v>44309</v>
          </cell>
          <cell r="S243" t="str">
            <v>PJ201800012_URS_5管理性作業_V1.1(冠全).docx</v>
          </cell>
          <cell r="W243" t="str">
            <v xml:space="preserve">最大債權撥付出帳                      </v>
          </cell>
          <cell r="X243" t="str">
            <v>N</v>
          </cell>
        </row>
        <row r="244">
          <cell r="E244" t="str">
            <v>L5709</v>
          </cell>
          <cell r="F244" t="str">
            <v>E.2.6</v>
          </cell>
          <cell r="G244" t="str">
            <v>F.債務協商作業</v>
          </cell>
          <cell r="H244" t="str">
            <v>債務協商作業</v>
          </cell>
          <cell r="I244" t="str">
            <v xml:space="preserve">最大債權撥付回覆檔檢核                </v>
          </cell>
          <cell r="J244" t="str">
            <v>12.債務協商作業</v>
          </cell>
          <cell r="K244" t="str">
            <v>陸冠全</v>
          </cell>
          <cell r="L244">
            <v>44309</v>
          </cell>
          <cell r="M244">
            <v>44330</v>
          </cell>
          <cell r="N244"/>
          <cell r="O244"/>
          <cell r="Q244">
            <v>44309</v>
          </cell>
          <cell r="S244" t="str">
            <v>PJ201800012_URS_5管理性作業_V1.1(冠全).docx</v>
          </cell>
          <cell r="W244" t="str">
            <v xml:space="preserve">最大債權撥付回覆檔檢核                </v>
          </cell>
          <cell r="X244" t="str">
            <v>N</v>
          </cell>
        </row>
        <row r="245">
          <cell r="E245" t="str">
            <v>L5970</v>
          </cell>
          <cell r="F245" t="str">
            <v>E.2.6</v>
          </cell>
          <cell r="G245" t="str">
            <v>F.債務協商作業</v>
          </cell>
          <cell r="H245" t="str">
            <v>債務協商作業</v>
          </cell>
          <cell r="I245" t="str">
            <v xml:space="preserve">期款試算                              </v>
          </cell>
          <cell r="J245" t="str">
            <v>12.債務協商作業</v>
          </cell>
          <cell r="K245" t="str">
            <v>陸冠全</v>
          </cell>
          <cell r="L245">
            <v>44245</v>
          </cell>
          <cell r="M245"/>
          <cell r="N245">
            <v>44245</v>
          </cell>
          <cell r="O245">
            <v>44253</v>
          </cell>
          <cell r="Q245">
            <v>44309</v>
          </cell>
          <cell r="S245" t="str">
            <v>PJ201800012_URS_5管理性作業_V1.1(冠全).docx</v>
          </cell>
          <cell r="W245" t="str">
            <v xml:space="preserve">期款試算                              </v>
          </cell>
          <cell r="X245" t="str">
            <v>N</v>
          </cell>
        </row>
        <row r="246">
          <cell r="E246" t="str">
            <v>L5974</v>
          </cell>
          <cell r="F246" t="str">
            <v>E.2.6</v>
          </cell>
          <cell r="G246" t="str">
            <v>F.債務協商作業</v>
          </cell>
          <cell r="H246" t="str">
            <v>債務協商作業</v>
          </cell>
          <cell r="I246" t="str">
            <v xml:space="preserve">債權銀行帳號明細資料查詢              </v>
          </cell>
          <cell r="J246" t="str">
            <v>12.債務協商作業</v>
          </cell>
          <cell r="K246" t="str">
            <v>陸冠全</v>
          </cell>
          <cell r="L246">
            <v>44245</v>
          </cell>
          <cell r="M246"/>
          <cell r="N246">
            <v>44245</v>
          </cell>
          <cell r="O246">
            <v>44257</v>
          </cell>
          <cell r="Q246">
            <v>44309</v>
          </cell>
          <cell r="S246" t="str">
            <v>PJ201800012_URS_5管理性作業_V1.1(冠全).docx</v>
          </cell>
          <cell r="W246" t="str">
            <v xml:space="preserve">債權銀行帳號明細資料查詢              </v>
          </cell>
          <cell r="X246" t="str">
            <v>N</v>
          </cell>
        </row>
        <row r="247">
          <cell r="E247" t="str">
            <v>L597A</v>
          </cell>
          <cell r="F247" t="str">
            <v>E.2.6</v>
          </cell>
          <cell r="G247" t="str">
            <v>F.債務協商作業</v>
          </cell>
          <cell r="H247" t="str">
            <v>債務協商作業</v>
          </cell>
          <cell r="I247" t="str">
            <v>整批處理</v>
          </cell>
          <cell r="J247" t="str">
            <v>12.債務協商作業</v>
          </cell>
          <cell r="K247" t="str">
            <v>陸冠全</v>
          </cell>
          <cell r="L247">
            <v>44309</v>
          </cell>
          <cell r="M247">
            <v>44330</v>
          </cell>
          <cell r="N247"/>
          <cell r="O247"/>
          <cell r="Q247">
            <v>44309</v>
          </cell>
          <cell r="S247" t="str">
            <v>PJ201800012_URS_5管理性作業_V1.1(冠全).docx</v>
          </cell>
          <cell r="W247" t="str">
            <v>整批處理</v>
          </cell>
          <cell r="X247" t="str">
            <v>N</v>
          </cell>
        </row>
        <row r="248">
          <cell r="E248" t="str">
            <v>L5511</v>
          </cell>
          <cell r="F248" t="str">
            <v>F.1.1</v>
          </cell>
          <cell r="G248" t="str">
            <v>D.業績、獎勵金作業</v>
          </cell>
          <cell r="H248" t="str">
            <v>業績、獎勵金作業</v>
          </cell>
          <cell r="I248" t="str">
            <v xml:space="preserve">產生介紹、協辦獎金發放媒體          </v>
          </cell>
          <cell r="J248" t="str">
            <v>13.業績、獎勵金作業</v>
          </cell>
          <cell r="K248" t="str">
            <v>陸冠全</v>
          </cell>
          <cell r="L248">
            <v>44281</v>
          </cell>
          <cell r="M248">
            <v>44309</v>
          </cell>
          <cell r="N248">
            <v>44279</v>
          </cell>
          <cell r="O248"/>
          <cell r="Q248">
            <v>44288</v>
          </cell>
          <cell r="R248" t="str">
            <v>無</v>
          </cell>
          <cell r="S248" t="str">
            <v>PJ201800012_URS_5管理性作業_V1.1(冠全).docx</v>
          </cell>
          <cell r="U248" t="str">
            <v>12/15已完成轉換資料 ; 含產生協辦獎金發放媒體，無資料可驗測，預計12/23討論</v>
          </cell>
          <cell r="W248" t="str">
            <v xml:space="preserve">產生介紹獎金發放媒體          </v>
          </cell>
          <cell r="X248" t="str">
            <v>N</v>
          </cell>
        </row>
        <row r="249">
          <cell r="E249" t="str">
            <v>L5512</v>
          </cell>
          <cell r="F249" t="str">
            <v>F.1.2</v>
          </cell>
          <cell r="G249" t="str">
            <v>D.業績、獎勵金作業</v>
          </cell>
          <cell r="H249" t="str">
            <v>業績、獎勵金作業</v>
          </cell>
          <cell r="I249" t="str">
            <v>產生介紹人加碼獎金媒體</v>
          </cell>
          <cell r="J249" t="str">
            <v>13.業績、獎勵金作業</v>
          </cell>
          <cell r="K249" t="str">
            <v>陸冠全</v>
          </cell>
          <cell r="L249">
            <v>44281</v>
          </cell>
          <cell r="M249">
            <v>44309</v>
          </cell>
          <cell r="N249">
            <v>44279</v>
          </cell>
          <cell r="O249"/>
          <cell r="Q249">
            <v>44288</v>
          </cell>
          <cell r="R249" t="str">
            <v>無</v>
          </cell>
          <cell r="S249" t="str">
            <v>PJ201800012_URS_5管理性作業_V1.1(冠全).docx</v>
          </cell>
          <cell r="U249" t="str">
            <v>12/15已完成轉換資料，但無資料可驗測，預計12/23討論</v>
          </cell>
          <cell r="W249" t="str">
            <v xml:space="preserve">介紹人加碼獎勵津貼            </v>
          </cell>
          <cell r="X249" t="str">
            <v>N</v>
          </cell>
        </row>
        <row r="250">
          <cell r="E250" t="str">
            <v>L6081</v>
          </cell>
          <cell r="F250" t="str">
            <v>F.1.3</v>
          </cell>
          <cell r="G250" t="str">
            <v>D.業績、獎勵金作業</v>
          </cell>
          <cell r="H250" t="str">
            <v>業績、獎勵金作業</v>
          </cell>
          <cell r="I250" t="str">
            <v>介紹人加碼獎勵津貼標準設定查詢</v>
          </cell>
          <cell r="J250" t="str">
            <v>01.基本資料、商品建立</v>
          </cell>
          <cell r="K250" t="str">
            <v>楊智誠_陳綺萍</v>
          </cell>
          <cell r="L250">
            <v>44267</v>
          </cell>
          <cell r="N250">
            <v>44286</v>
          </cell>
          <cell r="O250">
            <v>44287</v>
          </cell>
          <cell r="P250" t="str">
            <v>陳玫玲</v>
          </cell>
          <cell r="Q250">
            <v>44288</v>
          </cell>
          <cell r="R250" t="str">
            <v>無</v>
          </cell>
          <cell r="S250" t="str">
            <v>PJ201800012_URS_6共同作業_V1.1(智誠).docx</v>
          </cell>
          <cell r="W250" t="str">
            <v>介紹人加碼獎勵津貼標準設定查詢</v>
          </cell>
          <cell r="X250" t="str">
            <v>N</v>
          </cell>
        </row>
        <row r="251">
          <cell r="E251" t="str">
            <v>L6751</v>
          </cell>
          <cell r="F251" t="str">
            <v>F.1.3.1</v>
          </cell>
          <cell r="G251" t="str">
            <v>D.業績、獎勵金作業</v>
          </cell>
          <cell r="H251" t="str">
            <v>業績、獎勵金作業</v>
          </cell>
          <cell r="I251" t="str">
            <v>介紹人加碼獎勵津貼標準設定</v>
          </cell>
          <cell r="J251" t="str">
            <v>01.基本資料、商品建立</v>
          </cell>
          <cell r="K251" t="str">
            <v>楊智誠_陳綺萍</v>
          </cell>
          <cell r="L251">
            <v>44267</v>
          </cell>
          <cell r="N251">
            <v>44286</v>
          </cell>
          <cell r="O251">
            <v>44287</v>
          </cell>
          <cell r="P251" t="str">
            <v>陳玫玲</v>
          </cell>
          <cell r="Q251">
            <v>44288</v>
          </cell>
          <cell r="R251" t="str">
            <v>無</v>
          </cell>
          <cell r="S251" t="str">
            <v>PJ201800012_URS_6共同作業_V1.1(智誠).docx</v>
          </cell>
          <cell r="W251" t="str">
            <v>介紹人加碼獎勵津貼標準設定</v>
          </cell>
          <cell r="X251" t="str">
            <v>N</v>
          </cell>
        </row>
        <row r="252">
          <cell r="E252" t="str">
            <v>L5402</v>
          </cell>
          <cell r="F252" t="str">
            <v>F.2.1</v>
          </cell>
          <cell r="G252" t="str">
            <v>D.業績、獎勵金作業</v>
          </cell>
          <cell r="H252" t="str">
            <v>業績、獎勵金作業</v>
          </cell>
          <cell r="I252" t="str">
            <v xml:space="preserve">年度業績目標更新                    </v>
          </cell>
          <cell r="J252" t="str">
            <v>13.業績、獎勵金作業</v>
          </cell>
          <cell r="K252" t="str">
            <v>張嘉榮</v>
          </cell>
          <cell r="L252">
            <v>44235</v>
          </cell>
          <cell r="M252">
            <v>44309</v>
          </cell>
          <cell r="N252"/>
          <cell r="O252"/>
          <cell r="Q252">
            <v>44288</v>
          </cell>
          <cell r="S252"/>
          <cell r="U252"/>
          <cell r="W252" t="str">
            <v xml:space="preserve">年度業績目標更新                    </v>
          </cell>
          <cell r="X252" t="str">
            <v>N</v>
          </cell>
        </row>
        <row r="253">
          <cell r="E253" t="str">
            <v>L5021</v>
          </cell>
          <cell r="F253" t="str">
            <v>F.2.2</v>
          </cell>
          <cell r="G253" t="str">
            <v>D.業績、獎勵金作業</v>
          </cell>
          <cell r="H253" t="str">
            <v>業績、獎勵金作業</v>
          </cell>
          <cell r="I253" t="str">
            <v xml:space="preserve">房貸專員明細資料查詢                </v>
          </cell>
          <cell r="J253" t="str">
            <v>13.業績、獎勵金作業</v>
          </cell>
          <cell r="K253" t="str">
            <v>張嘉榮</v>
          </cell>
          <cell r="L253">
            <v>44235</v>
          </cell>
          <cell r="M253">
            <v>44309</v>
          </cell>
          <cell r="N253"/>
          <cell r="O253"/>
          <cell r="Q253">
            <v>44288</v>
          </cell>
          <cell r="S253"/>
          <cell r="U253"/>
          <cell r="W253" t="str">
            <v xml:space="preserve">房貸專員明細資料查詢                </v>
          </cell>
          <cell r="X253" t="str">
            <v>N</v>
          </cell>
        </row>
        <row r="254">
          <cell r="E254" t="str">
            <v>L5401</v>
          </cell>
          <cell r="F254" t="str">
            <v>F.2.2.1</v>
          </cell>
          <cell r="G254" t="str">
            <v>D.業績、獎勵金作業</v>
          </cell>
          <cell r="H254" t="str">
            <v>業績、獎勵金作業</v>
          </cell>
          <cell r="I254" t="str">
            <v xml:space="preserve">房貸專員資料維護                    </v>
          </cell>
          <cell r="J254" t="str">
            <v>13.業績、獎勵金作業</v>
          </cell>
          <cell r="K254" t="str">
            <v>張嘉榮</v>
          </cell>
          <cell r="L254">
            <v>44235</v>
          </cell>
          <cell r="M254">
            <v>44309</v>
          </cell>
          <cell r="N254"/>
          <cell r="O254"/>
          <cell r="Q254">
            <v>44288</v>
          </cell>
          <cell r="S254"/>
          <cell r="U254"/>
          <cell r="W254" t="str">
            <v xml:space="preserve">房貸專員資料維護                    </v>
          </cell>
          <cell r="X254" t="str">
            <v>N</v>
          </cell>
        </row>
        <row r="255">
          <cell r="E255" t="str">
            <v>L5024</v>
          </cell>
          <cell r="F255" t="str">
            <v>F.2.3</v>
          </cell>
          <cell r="G255" t="str">
            <v>D.業績、獎勵金作業</v>
          </cell>
          <cell r="H255" t="str">
            <v>業績、獎勵金作業</v>
          </cell>
          <cell r="I255" t="str">
            <v xml:space="preserve">目標金額、累計目標金額查詢          </v>
          </cell>
          <cell r="J255" t="str">
            <v>13.業績、獎勵金作業</v>
          </cell>
          <cell r="K255" t="str">
            <v>張嘉榮</v>
          </cell>
          <cell r="L255">
            <v>44286</v>
          </cell>
          <cell r="M255">
            <v>44309</v>
          </cell>
          <cell r="N255"/>
          <cell r="O255"/>
          <cell r="Q255">
            <v>44288</v>
          </cell>
          <cell r="S255"/>
          <cell r="U255"/>
          <cell r="W255" t="str">
            <v xml:space="preserve">目標金額、累計目標金額查詢          </v>
          </cell>
          <cell r="X255" t="str">
            <v>N</v>
          </cell>
        </row>
        <row r="256">
          <cell r="E256" t="str">
            <v>L5405</v>
          </cell>
          <cell r="F256" t="str">
            <v>F.2.3.1</v>
          </cell>
          <cell r="G256" t="str">
            <v>D.業績、獎勵金作業</v>
          </cell>
          <cell r="H256" t="str">
            <v>業績、獎勵金作業</v>
          </cell>
          <cell r="I256" t="str">
            <v xml:space="preserve">更改目標金額、累計目標金額          </v>
          </cell>
          <cell r="J256" t="str">
            <v>13.業績、獎勵金作業</v>
          </cell>
          <cell r="K256" t="str">
            <v>張嘉榮</v>
          </cell>
          <cell r="L256">
            <v>44286</v>
          </cell>
          <cell r="M256">
            <v>44309</v>
          </cell>
          <cell r="N256"/>
          <cell r="O256"/>
          <cell r="Q256">
            <v>44288</v>
          </cell>
          <cell r="S256"/>
          <cell r="U256"/>
          <cell r="W256" t="str">
            <v xml:space="preserve">更改目標金額、累計目標金額          </v>
          </cell>
          <cell r="X256" t="str">
            <v>N</v>
          </cell>
        </row>
        <row r="257">
          <cell r="E257" t="str">
            <v>L5022</v>
          </cell>
          <cell r="F257" t="str">
            <v>F.2.4</v>
          </cell>
          <cell r="G257" t="str">
            <v>D.業績、獎勵金作業</v>
          </cell>
          <cell r="H257" t="str">
            <v>業績、獎勵金作業</v>
          </cell>
          <cell r="I257" t="str">
            <v xml:space="preserve">協辦人員等級明細資料查詢            </v>
          </cell>
          <cell r="J257" t="str">
            <v>13.業績、獎勵金作業</v>
          </cell>
          <cell r="K257" t="str">
            <v>張嘉榮</v>
          </cell>
          <cell r="L257">
            <v>44286</v>
          </cell>
          <cell r="M257">
            <v>44309</v>
          </cell>
          <cell r="N257"/>
          <cell r="O257"/>
          <cell r="Q257">
            <v>44288</v>
          </cell>
          <cell r="S257" t="str">
            <v>PJ201800012_URS_5管理性作業_V1.1(嘉榮).docx</v>
          </cell>
          <cell r="U257"/>
          <cell r="W257" t="str">
            <v xml:space="preserve">協辦人員等級明細資料查詢            </v>
          </cell>
          <cell r="X257" t="str">
            <v>N</v>
          </cell>
        </row>
        <row r="258">
          <cell r="E258" t="str">
            <v>L5407</v>
          </cell>
          <cell r="F258" t="str">
            <v>F.2.4.1</v>
          </cell>
          <cell r="G258" t="str">
            <v>D.業績、獎勵金作業</v>
          </cell>
          <cell r="H258" t="str">
            <v>業績、獎勵金作業</v>
          </cell>
          <cell r="I258" t="str">
            <v xml:space="preserve">房貸協辦人員等級維護                </v>
          </cell>
          <cell r="J258" t="str">
            <v>13.業績、獎勵金作業</v>
          </cell>
          <cell r="K258" t="str">
            <v>張嘉榮</v>
          </cell>
          <cell r="L258">
            <v>44286</v>
          </cell>
          <cell r="M258">
            <v>44309</v>
          </cell>
          <cell r="N258"/>
          <cell r="O258"/>
          <cell r="Q258">
            <v>44288</v>
          </cell>
          <cell r="S258" t="str">
            <v>PJ201800012_URS_5管理性作業_V1.1(嘉榮).docx</v>
          </cell>
          <cell r="U258"/>
          <cell r="W258" t="str">
            <v xml:space="preserve">房貸協辦人員等級維護                </v>
          </cell>
          <cell r="X258" t="str">
            <v>N</v>
          </cell>
        </row>
        <row r="259">
          <cell r="E259" t="str">
            <v>L6085</v>
          </cell>
          <cell r="F259" t="str">
            <v>F.2.4.2</v>
          </cell>
          <cell r="G259" t="str">
            <v>D.業績、獎勵金作業</v>
          </cell>
          <cell r="H259" t="str">
            <v>業績、獎勵金作業</v>
          </cell>
          <cell r="I259" t="str">
            <v>單位及主管代碼檔查詢</v>
          </cell>
          <cell r="J259" t="str">
            <v>01.基本資料、商品建立</v>
          </cell>
          <cell r="K259" t="str">
            <v>楊智誠_陳綺萍</v>
          </cell>
          <cell r="L259">
            <v>44274</v>
          </cell>
          <cell r="N259">
            <v>44286</v>
          </cell>
          <cell r="O259">
            <v>44287</v>
          </cell>
          <cell r="P259" t="str">
            <v>陳玫玲</v>
          </cell>
          <cell r="Q259">
            <v>44288</v>
          </cell>
          <cell r="R259" t="str">
            <v>無</v>
          </cell>
          <cell r="S259" t="str">
            <v>PJ201800012_URS_6共同作業_V1.1(智誠).docx</v>
          </cell>
          <cell r="W259" t="str">
            <v>單位及主管代碼檔查詢</v>
          </cell>
          <cell r="X259" t="str">
            <v>N</v>
          </cell>
        </row>
        <row r="260">
          <cell r="E260" t="str">
            <v>L6755</v>
          </cell>
          <cell r="F260" t="str">
            <v>F.2.4.2</v>
          </cell>
          <cell r="G260" t="str">
            <v>D.業績、獎勵金作業</v>
          </cell>
          <cell r="H260" t="str">
            <v>業績、獎勵金作業</v>
          </cell>
          <cell r="I260" t="str">
            <v>單位及主管代碼檔維護</v>
          </cell>
          <cell r="J260" t="str">
            <v>01.基本資料、商品建立</v>
          </cell>
          <cell r="K260" t="str">
            <v>楊智誠_陳綺萍</v>
          </cell>
          <cell r="L260">
            <v>44274</v>
          </cell>
          <cell r="N260">
            <v>44286</v>
          </cell>
          <cell r="O260">
            <v>44287</v>
          </cell>
          <cell r="P260" t="str">
            <v>陳玫玲</v>
          </cell>
          <cell r="Q260">
            <v>44288</v>
          </cell>
          <cell r="R260" t="str">
            <v>無</v>
          </cell>
          <cell r="S260" t="str">
            <v>PJ201800012_URS_6共同作業_V1.1(智誠).docx</v>
          </cell>
          <cell r="W260" t="str">
            <v>單位及主管代碼檔維護</v>
          </cell>
          <cell r="X260" t="str">
            <v>N</v>
          </cell>
        </row>
        <row r="261">
          <cell r="E261" t="str">
            <v>L5023</v>
          </cell>
          <cell r="F261" t="str">
            <v>F.2.4.3</v>
          </cell>
          <cell r="G261" t="str">
            <v>D.業績、獎勵金作業</v>
          </cell>
          <cell r="H261" t="str">
            <v>業績、獎勵金作業</v>
          </cell>
          <cell r="I261" t="str">
            <v xml:space="preserve">晤談人員明細資料查詢                </v>
          </cell>
          <cell r="J261" t="str">
            <v>13.業績、獎勵金作業</v>
          </cell>
          <cell r="K261" t="str">
            <v>張嘉榮</v>
          </cell>
          <cell r="L261">
            <v>44286</v>
          </cell>
          <cell r="M261">
            <v>44309</v>
          </cell>
          <cell r="N261"/>
          <cell r="O261"/>
          <cell r="Q261">
            <v>44288</v>
          </cell>
          <cell r="R261" t="str">
            <v>無</v>
          </cell>
          <cell r="S261"/>
          <cell r="T261" t="str">
            <v>原L5942併入</v>
          </cell>
          <cell r="U261"/>
          <cell r="W261" t="str">
            <v xml:space="preserve">晤談人員明細資料查詢                </v>
          </cell>
          <cell r="X261" t="str">
            <v>N</v>
          </cell>
        </row>
        <row r="262">
          <cell r="E262" t="str">
            <v>L5406</v>
          </cell>
          <cell r="F262" t="str">
            <v>F.2.4.3</v>
          </cell>
          <cell r="G262" t="str">
            <v>D.業績、獎勵金作業</v>
          </cell>
          <cell r="H262" t="str">
            <v>業績、獎勵金作業</v>
          </cell>
          <cell r="I262" t="str">
            <v xml:space="preserve">晤談人員資料維護                    </v>
          </cell>
          <cell r="J262" t="str">
            <v>13.業績、獎勵金作業</v>
          </cell>
          <cell r="K262" t="str">
            <v>張嘉榮</v>
          </cell>
          <cell r="L262">
            <v>44286</v>
          </cell>
          <cell r="M262">
            <v>44309</v>
          </cell>
          <cell r="N262"/>
          <cell r="O262"/>
          <cell r="Q262">
            <v>44288</v>
          </cell>
          <cell r="R262" t="str">
            <v>無</v>
          </cell>
          <cell r="S262"/>
          <cell r="U262"/>
          <cell r="W262" t="str">
            <v xml:space="preserve">晤談人員資料維護                    </v>
          </cell>
          <cell r="X262" t="str">
            <v>N</v>
          </cell>
        </row>
        <row r="263">
          <cell r="E263" t="str">
            <v>L5908</v>
          </cell>
          <cell r="F263" t="str">
            <v>F.2.4.3</v>
          </cell>
          <cell r="G263" t="str">
            <v>D.業績、獎勵金作業</v>
          </cell>
          <cell r="H263" t="str">
            <v>業績、獎勵金作業</v>
          </cell>
          <cell r="I263" t="str">
            <v xml:space="preserve">房貸專員撥款筆數統計表              </v>
          </cell>
          <cell r="J263" t="str">
            <v>13.業績、獎勵金作業</v>
          </cell>
          <cell r="K263" t="str">
            <v>張嘉榮</v>
          </cell>
          <cell r="L263">
            <v>44286</v>
          </cell>
          <cell r="M263">
            <v>44309</v>
          </cell>
          <cell r="N263"/>
          <cell r="O263"/>
          <cell r="Q263">
            <v>44288</v>
          </cell>
          <cell r="S263"/>
          <cell r="T263" t="str">
            <v>原L5408</v>
          </cell>
          <cell r="U263"/>
          <cell r="W263" t="str">
            <v xml:space="preserve">房貸專員撥款筆數統計表              </v>
          </cell>
          <cell r="X263" t="str">
            <v>N</v>
          </cell>
        </row>
        <row r="264">
          <cell r="E264" t="str">
            <v>L5909</v>
          </cell>
          <cell r="F264" t="str">
            <v>F.2.4.3</v>
          </cell>
          <cell r="G264" t="str">
            <v>D.業績、獎勵金作業</v>
          </cell>
          <cell r="H264" t="str">
            <v>業績、獎勵金作業</v>
          </cell>
          <cell r="I264" t="str">
            <v xml:space="preserve">案件品質排行表(列印)                </v>
          </cell>
          <cell r="J264" t="str">
            <v>13.業績、獎勵金作業</v>
          </cell>
          <cell r="K264" t="str">
            <v>張嘉榮</v>
          </cell>
          <cell r="L264">
            <v>44286</v>
          </cell>
          <cell r="M264">
            <v>44309</v>
          </cell>
          <cell r="N264"/>
          <cell r="O264"/>
          <cell r="Q264">
            <v>44288</v>
          </cell>
          <cell r="S264"/>
          <cell r="T264" t="str">
            <v>原L5409</v>
          </cell>
          <cell r="U264"/>
          <cell r="W264" t="str">
            <v xml:space="preserve">案件品質排行表(列印)                </v>
          </cell>
          <cell r="X264" t="str">
            <v>N</v>
          </cell>
        </row>
        <row r="265">
          <cell r="E265" t="str">
            <v>L5910</v>
          </cell>
          <cell r="F265" t="str">
            <v>F.2.4.3</v>
          </cell>
          <cell r="G265" t="str">
            <v>D.業績、獎勵金作業</v>
          </cell>
          <cell r="H265" t="str">
            <v>業績、獎勵金作業</v>
          </cell>
          <cell r="I265" t="str">
            <v xml:space="preserve">新撥款利率案件資料產生              </v>
          </cell>
          <cell r="J265" t="str">
            <v>13.業績、獎勵金作業</v>
          </cell>
          <cell r="K265" t="str">
            <v>張嘉榮</v>
          </cell>
          <cell r="L265">
            <v>44286</v>
          </cell>
          <cell r="M265">
            <v>44309</v>
          </cell>
          <cell r="N265"/>
          <cell r="O265"/>
          <cell r="Q265">
            <v>44288</v>
          </cell>
          <cell r="S265"/>
          <cell r="T265" t="str">
            <v>原L5410</v>
          </cell>
          <cell r="U265"/>
          <cell r="W265" t="str">
            <v xml:space="preserve">新撥款利率案件資料產生              </v>
          </cell>
          <cell r="X265" t="str">
            <v>N</v>
          </cell>
        </row>
        <row r="266">
          <cell r="E266" t="str">
            <v>L5911</v>
          </cell>
          <cell r="F266" t="str">
            <v>F.2.4.3</v>
          </cell>
          <cell r="G266" t="str">
            <v>D.業績、獎勵金作業</v>
          </cell>
          <cell r="H266" t="str">
            <v>業績、獎勵金作業</v>
          </cell>
          <cell r="I266" t="str">
            <v xml:space="preserve">撥款件貸款成數統計資料產生          </v>
          </cell>
          <cell r="J266" t="str">
            <v>13.業績、獎勵金作業</v>
          </cell>
          <cell r="K266" t="str">
            <v>張嘉榮</v>
          </cell>
          <cell r="L266">
            <v>44286</v>
          </cell>
          <cell r="M266">
            <v>44309</v>
          </cell>
          <cell r="N266"/>
          <cell r="O266"/>
          <cell r="Q266">
            <v>44288</v>
          </cell>
          <cell r="S266"/>
          <cell r="T266" t="str">
            <v>原L5411</v>
          </cell>
          <cell r="U266" t="str">
            <v>QC待修改</v>
          </cell>
          <cell r="W266" t="str">
            <v xml:space="preserve">撥款件貸款成數統計資料產生          </v>
          </cell>
          <cell r="X266" t="str">
            <v>N</v>
          </cell>
        </row>
        <row r="267">
          <cell r="E267" t="str">
            <v>L5912</v>
          </cell>
          <cell r="F267" t="str">
            <v>F.2.4.3</v>
          </cell>
          <cell r="G267" t="str">
            <v>D.業績、獎勵金作業</v>
          </cell>
          <cell r="H267" t="str">
            <v>業績、獎勵金作業</v>
          </cell>
          <cell r="I267" t="str">
            <v xml:space="preserve">新光銀銀扣案件資料產生              </v>
          </cell>
          <cell r="J267" t="str">
            <v>13.業績、獎勵金作業</v>
          </cell>
          <cell r="K267" t="str">
            <v>張嘉榮</v>
          </cell>
          <cell r="L267">
            <v>44286</v>
          </cell>
          <cell r="M267">
            <v>44309</v>
          </cell>
          <cell r="N267"/>
          <cell r="O267"/>
          <cell r="Q267">
            <v>44288</v>
          </cell>
          <cell r="S267"/>
          <cell r="T267" t="str">
            <v>原L5412</v>
          </cell>
          <cell r="U267"/>
          <cell r="W267" t="str">
            <v xml:space="preserve">新光銀銀扣案件資料產生              </v>
          </cell>
          <cell r="X267" t="str">
            <v>N</v>
          </cell>
        </row>
        <row r="268">
          <cell r="E268" t="str">
            <v>L5913</v>
          </cell>
          <cell r="F268" t="str">
            <v>F.2.4.3</v>
          </cell>
          <cell r="G268" t="str">
            <v>7.部分償還、轉催呆、結案、清償</v>
          </cell>
          <cell r="H268" t="str">
            <v>業績、獎勵金作業</v>
          </cell>
          <cell r="I268" t="str">
            <v xml:space="preserve">房貸專員績效津貼計算                </v>
          </cell>
          <cell r="J268" t="str">
            <v>13.業績、獎勵金作業</v>
          </cell>
          <cell r="K268" t="str">
            <v>張嘉榮</v>
          </cell>
          <cell r="L268">
            <v>44286</v>
          </cell>
          <cell r="M268">
            <v>44309</v>
          </cell>
          <cell r="N268"/>
          <cell r="O268"/>
          <cell r="Q268">
            <v>44288</v>
          </cell>
          <cell r="S268"/>
          <cell r="T268" t="str">
            <v>原L5943</v>
          </cell>
          <cell r="U268"/>
          <cell r="W268" t="str">
            <v xml:space="preserve">房貸專員績效津貼計算                </v>
          </cell>
          <cell r="X268" t="str">
            <v>N</v>
          </cell>
        </row>
        <row r="269">
          <cell r="E269" t="str">
            <v>L5500</v>
          </cell>
          <cell r="F269" t="str">
            <v>F.2.5</v>
          </cell>
          <cell r="G269" t="str">
            <v>D.業績、獎勵金作業</v>
          </cell>
          <cell r="H269" t="str">
            <v>業績、獎勵金作業</v>
          </cell>
          <cell r="I269" t="str">
            <v>工作日業績結算</v>
          </cell>
          <cell r="J269" t="str">
            <v>13.業績、獎勵金作業</v>
          </cell>
          <cell r="K269" t="str">
            <v>陸冠全</v>
          </cell>
          <cell r="L269">
            <v>44281</v>
          </cell>
          <cell r="M269">
            <v>44309</v>
          </cell>
          <cell r="N269">
            <v>44284</v>
          </cell>
          <cell r="O269"/>
          <cell r="Q269">
            <v>44288</v>
          </cell>
          <cell r="R269" t="str">
            <v>無</v>
          </cell>
          <cell r="S269" t="str">
            <v>PJ201800012_URS_5管理性作業_V1.1(冠全).docx</v>
          </cell>
          <cell r="U269" t="str">
            <v>12/15已完成轉換資料，但無資料可驗測，預計12/23討論</v>
          </cell>
          <cell r="W269" t="str">
            <v>工作日業績結算</v>
          </cell>
          <cell r="X269" t="str">
            <v>N</v>
          </cell>
        </row>
        <row r="270">
          <cell r="E270" t="str">
            <v>L5051</v>
          </cell>
          <cell r="F270" t="str">
            <v>F.2.6</v>
          </cell>
          <cell r="G270" t="str">
            <v>D.業績、獎勵金作業</v>
          </cell>
          <cell r="H270" t="str">
            <v>業績、獎勵金作業</v>
          </cell>
          <cell r="I270" t="str">
            <v>房貸介紹人業績處理清單</v>
          </cell>
          <cell r="J270" t="str">
            <v>13.業績、獎勵金作業</v>
          </cell>
          <cell r="K270" t="str">
            <v>陸冠全</v>
          </cell>
          <cell r="L270">
            <v>44232</v>
          </cell>
          <cell r="M270">
            <v>44309</v>
          </cell>
          <cell r="N270">
            <v>44232</v>
          </cell>
          <cell r="O270"/>
          <cell r="P270"/>
          <cell r="Q270">
            <v>44288</v>
          </cell>
          <cell r="R270" t="str">
            <v>303</v>
          </cell>
          <cell r="S270" t="str">
            <v>PJ201800012_URS_5管理性作業_V1.1(冠全).docx</v>
          </cell>
          <cell r="W270" t="str">
            <v>房貸介紹人業績處理清單</v>
          </cell>
          <cell r="X270" t="str">
            <v>N</v>
          </cell>
        </row>
        <row r="271">
          <cell r="E271" t="str">
            <v>L5501</v>
          </cell>
          <cell r="F271" t="str">
            <v>F.2.6.1</v>
          </cell>
          <cell r="G271" t="str">
            <v>D.業績、獎勵金作業</v>
          </cell>
          <cell r="H271" t="str">
            <v>業績、獎勵金作業</v>
          </cell>
          <cell r="I271" t="str">
            <v xml:space="preserve">介紹人業績案件維護            </v>
          </cell>
          <cell r="J271" t="str">
            <v>13.業績、獎勵金作業</v>
          </cell>
          <cell r="K271" t="str">
            <v>陸冠全</v>
          </cell>
          <cell r="L271">
            <v>44232</v>
          </cell>
          <cell r="M271">
            <v>44309</v>
          </cell>
          <cell r="N271">
            <v>44232</v>
          </cell>
          <cell r="O271"/>
          <cell r="P271"/>
          <cell r="Q271">
            <v>44288</v>
          </cell>
          <cell r="R271" t="str">
            <v>無</v>
          </cell>
          <cell r="S271" t="str">
            <v>PJ201800012_URS_5管理性作業_V1.1(冠全).docx</v>
          </cell>
          <cell r="W271" t="str">
            <v xml:space="preserve">介紹人業績案件維護            </v>
          </cell>
          <cell r="X271" t="str">
            <v>N</v>
          </cell>
        </row>
        <row r="272">
          <cell r="E272" t="str">
            <v>L5052</v>
          </cell>
          <cell r="F272" t="str">
            <v>F.2.7</v>
          </cell>
          <cell r="G272" t="str">
            <v>D.業績、獎勵金作業</v>
          </cell>
          <cell r="H272" t="str">
            <v>業績、獎勵金作業</v>
          </cell>
          <cell r="I272" t="str">
            <v>房貸專員業績處理清單</v>
          </cell>
          <cell r="J272" t="str">
            <v>13.業績、獎勵金作業</v>
          </cell>
          <cell r="K272" t="str">
            <v>陸冠全</v>
          </cell>
          <cell r="L272">
            <v>44232</v>
          </cell>
          <cell r="M272">
            <v>44309</v>
          </cell>
          <cell r="N272">
            <v>44232</v>
          </cell>
          <cell r="O272"/>
          <cell r="P272"/>
          <cell r="Q272">
            <v>44288</v>
          </cell>
          <cell r="R272" t="str">
            <v>302</v>
          </cell>
          <cell r="S272" t="str">
            <v>PJ201800012_URS_5管理性作業_V1.1(冠全).docx</v>
          </cell>
          <cell r="U272"/>
          <cell r="W272" t="str">
            <v>房貸專員業績處理清單</v>
          </cell>
          <cell r="X272" t="str">
            <v>N</v>
          </cell>
        </row>
        <row r="273">
          <cell r="E273" t="str">
            <v>L5502</v>
          </cell>
          <cell r="F273" t="str">
            <v>F.2.7.1</v>
          </cell>
          <cell r="G273" t="str">
            <v>D.業績、獎勵金作業</v>
          </cell>
          <cell r="H273" t="str">
            <v>業績、獎勵金作業</v>
          </cell>
          <cell r="I273" t="str">
            <v xml:space="preserve">房貸專員業績案件維護          </v>
          </cell>
          <cell r="J273" t="str">
            <v>13.業績、獎勵金作業</v>
          </cell>
          <cell r="K273" t="str">
            <v>陸冠全</v>
          </cell>
          <cell r="L273">
            <v>44232</v>
          </cell>
          <cell r="M273">
            <v>44309</v>
          </cell>
          <cell r="N273">
            <v>44232</v>
          </cell>
          <cell r="O273"/>
          <cell r="P273"/>
          <cell r="Q273">
            <v>44288</v>
          </cell>
          <cell r="R273" t="str">
            <v>無</v>
          </cell>
          <cell r="S273" t="str">
            <v>PJ201800012_URS_5管理性作業_V1.1(冠全).docx</v>
          </cell>
          <cell r="W273" t="str">
            <v xml:space="preserve">房貸專員業績案件維護          </v>
          </cell>
          <cell r="X273" t="str">
            <v>N</v>
          </cell>
        </row>
        <row r="274">
          <cell r="E274" t="str">
            <v>L5053</v>
          </cell>
          <cell r="F274" t="str">
            <v>F.2.8</v>
          </cell>
          <cell r="G274" t="str">
            <v>D.業績、獎勵金作業</v>
          </cell>
          <cell r="H274" t="str">
            <v>業績、獎勵金作業</v>
          </cell>
          <cell r="I274" t="str">
            <v>介紹、協辦獎金處理清單</v>
          </cell>
          <cell r="J274" t="str">
            <v>13.業績、獎勵金作業</v>
          </cell>
          <cell r="K274" t="str">
            <v>陸冠全</v>
          </cell>
          <cell r="L274">
            <v>44232</v>
          </cell>
          <cell r="M274">
            <v>44309</v>
          </cell>
          <cell r="N274">
            <v>44232</v>
          </cell>
          <cell r="O274"/>
          <cell r="P274"/>
          <cell r="Q274">
            <v>44288</v>
          </cell>
          <cell r="R274" t="str">
            <v>無</v>
          </cell>
          <cell r="S274" t="str">
            <v>PJ201800012_URS_5管理性作業_V1.1(冠全).docx</v>
          </cell>
          <cell r="W274" t="str">
            <v>介紹獎金處理清單</v>
          </cell>
          <cell r="X274" t="str">
            <v>N</v>
          </cell>
        </row>
        <row r="275">
          <cell r="E275" t="str">
            <v>L5503</v>
          </cell>
          <cell r="F275" t="str">
            <v>F.2.8.1</v>
          </cell>
          <cell r="G275" t="str">
            <v>D.業績、獎勵金作業</v>
          </cell>
          <cell r="H275" t="str">
            <v>業績、獎勵金作業</v>
          </cell>
          <cell r="I275" t="str">
            <v xml:space="preserve">介紹、協辦獎金案件維護            </v>
          </cell>
          <cell r="J275" t="str">
            <v>13.業績、獎勵金作業</v>
          </cell>
          <cell r="K275" t="str">
            <v>陸冠全</v>
          </cell>
          <cell r="L275">
            <v>44232</v>
          </cell>
          <cell r="M275">
            <v>44309</v>
          </cell>
          <cell r="N275">
            <v>44232</v>
          </cell>
          <cell r="O275"/>
          <cell r="P275"/>
          <cell r="Q275">
            <v>44288</v>
          </cell>
          <cell r="R275" t="str">
            <v>無</v>
          </cell>
          <cell r="S275" t="str">
            <v>PJ201800012_URS_5管理性作業_V1.1(冠全).docx</v>
          </cell>
          <cell r="W275" t="str">
            <v xml:space="preserve">介紹獎金案件維護            </v>
          </cell>
          <cell r="X275" t="str">
            <v>N</v>
          </cell>
        </row>
        <row r="276">
          <cell r="E276" t="str">
            <v>L5054</v>
          </cell>
          <cell r="F276" t="str">
            <v>F.2.9</v>
          </cell>
          <cell r="G276" t="str">
            <v>D.業績、獎勵金作業</v>
          </cell>
          <cell r="H276" t="str">
            <v>業績、獎勵金作業</v>
          </cell>
          <cell r="I276" t="str">
            <v>介紹人加碼獎金處理清單</v>
          </cell>
          <cell r="J276" t="str">
            <v>13.業績、獎勵金作業</v>
          </cell>
          <cell r="K276" t="str">
            <v>陸冠全</v>
          </cell>
          <cell r="L276">
            <v>44232</v>
          </cell>
          <cell r="M276">
            <v>44309</v>
          </cell>
          <cell r="N276">
            <v>44232</v>
          </cell>
          <cell r="O276"/>
          <cell r="P276"/>
          <cell r="Q276">
            <v>44288</v>
          </cell>
          <cell r="R276" t="str">
            <v>無</v>
          </cell>
          <cell r="S276" t="str">
            <v>PJ201800012_URS_5管理性作業_V1.1(冠全).docx</v>
          </cell>
          <cell r="W276" t="str">
            <v>協辦獎金處理清單</v>
          </cell>
          <cell r="X276" t="str">
            <v>N</v>
          </cell>
        </row>
        <row r="277">
          <cell r="E277" t="str">
            <v>L5504</v>
          </cell>
          <cell r="F277" t="str">
            <v>F.2.9.1</v>
          </cell>
          <cell r="G277" t="str">
            <v>D.業績、獎勵金作業</v>
          </cell>
          <cell r="H277" t="str">
            <v>業績、獎勵金作業</v>
          </cell>
          <cell r="I277" t="str">
            <v xml:space="preserve">介紹人加碼獎金案件維護      </v>
          </cell>
          <cell r="J277" t="str">
            <v>13.業績、獎勵金作業</v>
          </cell>
          <cell r="K277" t="str">
            <v>陸冠全</v>
          </cell>
          <cell r="L277">
            <v>44232</v>
          </cell>
          <cell r="M277">
            <v>44309</v>
          </cell>
          <cell r="N277">
            <v>44232</v>
          </cell>
          <cell r="O277"/>
          <cell r="P277"/>
          <cell r="Q277">
            <v>44288</v>
          </cell>
          <cell r="R277" t="str">
            <v>無</v>
          </cell>
          <cell r="S277" t="str">
            <v>PJ201800012_URS_5管理性作業_V1.1(冠全).docx</v>
          </cell>
          <cell r="W277" t="str">
            <v xml:space="preserve">協辦獎金案件維護      </v>
          </cell>
          <cell r="X277" t="str">
            <v>N</v>
          </cell>
        </row>
        <row r="278">
          <cell r="E278" t="str">
            <v>L6932</v>
          </cell>
          <cell r="F278" t="str">
            <v>F.2.A</v>
          </cell>
          <cell r="G278" t="str">
            <v>D.業績、獎勵金作業</v>
          </cell>
          <cell r="H278" t="str">
            <v>業績、獎勵金作業</v>
          </cell>
          <cell r="I278" t="str">
            <v>資料變更交易查詢</v>
          </cell>
          <cell r="J278" t="str">
            <v>01.基本資料、商品建立</v>
          </cell>
          <cell r="K278" t="str">
            <v>楊智誠_陳綺萍</v>
          </cell>
          <cell r="L278">
            <v>44281</v>
          </cell>
          <cell r="N278">
            <v>44286</v>
          </cell>
          <cell r="O278">
            <v>44287</v>
          </cell>
          <cell r="P278" t="str">
            <v>陳玫玲</v>
          </cell>
          <cell r="Q278">
            <v>44288</v>
          </cell>
          <cell r="R278" t="str">
            <v>無</v>
          </cell>
          <cell r="S278" t="str">
            <v>PJ201800012_URS_6共同作業_V1.1(智誠).docx</v>
          </cell>
          <cell r="W278" t="str">
            <v>資料變更交易查詢</v>
          </cell>
          <cell r="X278" t="str">
            <v>N</v>
          </cell>
        </row>
        <row r="279">
          <cell r="E279" t="str">
            <v>L5951</v>
          </cell>
          <cell r="F279" t="str">
            <v>F.2.B</v>
          </cell>
          <cell r="G279" t="str">
            <v>D.業績、獎勵金作業</v>
          </cell>
          <cell r="H279" t="str">
            <v>業績、獎勵金作業</v>
          </cell>
          <cell r="I279" t="str">
            <v>房貸介紹人業績明細查詢</v>
          </cell>
          <cell r="J279" t="str">
            <v>13.業績、獎勵金作業</v>
          </cell>
          <cell r="K279" t="str">
            <v>陸冠全</v>
          </cell>
          <cell r="L279">
            <v>44281</v>
          </cell>
          <cell r="M279">
            <v>44309</v>
          </cell>
          <cell r="N279">
            <v>44278</v>
          </cell>
          <cell r="O279"/>
          <cell r="Q279">
            <v>44288</v>
          </cell>
          <cell r="R279" t="str">
            <v>828,990</v>
          </cell>
          <cell r="S279" t="str">
            <v>PJ201800012_URS_5管理性作業_V1.1(冠全).docx</v>
          </cell>
          <cell r="U279" t="str">
            <v>12/15已完成轉換資料</v>
          </cell>
          <cell r="W279" t="str">
            <v>房貸介紹人業績明細查詢</v>
          </cell>
          <cell r="X279" t="str">
            <v>N</v>
          </cell>
        </row>
        <row r="280">
          <cell r="E280" t="str">
            <v>L5952</v>
          </cell>
          <cell r="F280" t="str">
            <v>F.2.C</v>
          </cell>
          <cell r="G280" t="str">
            <v>D.業績、獎勵金作業</v>
          </cell>
          <cell r="H280" t="str">
            <v>業績、獎勵金作業</v>
          </cell>
          <cell r="I280" t="str">
            <v>房貸專員業績明細查詢</v>
          </cell>
          <cell r="J280" t="str">
            <v>13.業績、獎勵金作業</v>
          </cell>
          <cell r="K280" t="str">
            <v>陸冠全</v>
          </cell>
          <cell r="L280">
            <v>44281</v>
          </cell>
          <cell r="M280">
            <v>44309</v>
          </cell>
          <cell r="N280">
            <v>44278</v>
          </cell>
          <cell r="O280"/>
          <cell r="Q280">
            <v>44288</v>
          </cell>
          <cell r="R280" t="str">
            <v>827,978</v>
          </cell>
          <cell r="S280" t="str">
            <v>PJ201800012_URS_5管理性作業_V1.1(冠全).docx</v>
          </cell>
          <cell r="U280" t="str">
            <v>12/15已完成轉換資料</v>
          </cell>
          <cell r="W280" t="str">
            <v>房貸專員業績明細查詢</v>
          </cell>
          <cell r="X280" t="str">
            <v>N</v>
          </cell>
        </row>
        <row r="281">
          <cell r="E281" t="str">
            <v>L5953</v>
          </cell>
          <cell r="F281" t="str">
            <v>F.2.C</v>
          </cell>
          <cell r="G281" t="str">
            <v>D.業績、獎勵金作業</v>
          </cell>
          <cell r="H281" t="str">
            <v>業績、獎勵金作業</v>
          </cell>
          <cell r="I281" t="str">
            <v>介紹、協辦及加碼獎勵津貼實發應發獎金查詢</v>
          </cell>
          <cell r="J281" t="str">
            <v>13.業績、獎勵金作業</v>
          </cell>
          <cell r="K281" t="str">
            <v>陸冠全</v>
          </cell>
          <cell r="L281">
            <v>44316</v>
          </cell>
          <cell r="M281"/>
          <cell r="N281"/>
          <cell r="O281"/>
          <cell r="Q281"/>
          <cell r="R281"/>
          <cell r="S281" t="str">
            <v>PJ201800012_URS_5管理性作業_V1.1(冠全).docx</v>
          </cell>
          <cell r="U281" t="str">
            <v>12/15已完成轉換資料</v>
          </cell>
          <cell r="W281" t="str">
            <v>房貸專員業績明細查詢</v>
          </cell>
          <cell r="X281" t="str">
            <v>N</v>
          </cell>
        </row>
        <row r="282">
          <cell r="E282" t="str">
            <v>L6087</v>
          </cell>
          <cell r="F282" t="str">
            <v>F.2.D</v>
          </cell>
          <cell r="G282" t="str">
            <v>D.業績、獎勵金作業</v>
          </cell>
          <cell r="H282" t="str">
            <v>業績、獎勵金作業</v>
          </cell>
          <cell r="I282" t="str">
            <v>協辦獎勵津貼標準查詢</v>
          </cell>
          <cell r="J282" t="str">
            <v>01.基本資料、商品建立</v>
          </cell>
          <cell r="K282" t="str">
            <v>張嘉榮</v>
          </cell>
          <cell r="L282">
            <v>44309</v>
          </cell>
          <cell r="M282"/>
          <cell r="N282"/>
          <cell r="O282"/>
          <cell r="P282"/>
          <cell r="Q282">
            <v>44309</v>
          </cell>
          <cell r="R282"/>
          <cell r="S282"/>
          <cell r="T282"/>
          <cell r="U282"/>
          <cell r="V282"/>
          <cell r="W282"/>
          <cell r="X282"/>
        </row>
        <row r="283">
          <cell r="E283" t="str">
            <v>L6757</v>
          </cell>
          <cell r="F283" t="str">
            <v>F.2.D</v>
          </cell>
          <cell r="G283" t="str">
            <v>D.業績、獎勵金作業</v>
          </cell>
          <cell r="H283" t="str">
            <v>業績、獎勵金作業</v>
          </cell>
          <cell r="I283" t="str">
            <v>業績件數及金額核算標準設定(整月)</v>
          </cell>
          <cell r="J283" t="str">
            <v>01.基本資料、商品建立</v>
          </cell>
          <cell r="K283" t="str">
            <v>張嘉榮</v>
          </cell>
          <cell r="L283">
            <v>44309</v>
          </cell>
          <cell r="M283"/>
          <cell r="N283"/>
          <cell r="O283"/>
          <cell r="P283"/>
          <cell r="Q283">
            <v>44309</v>
          </cell>
          <cell r="R283"/>
          <cell r="S283"/>
          <cell r="T283" t="str">
            <v>新增 2021/4/13</v>
          </cell>
          <cell r="U283"/>
          <cell r="V283"/>
          <cell r="W283"/>
          <cell r="X283"/>
        </row>
        <row r="284">
          <cell r="E284" t="str">
            <v>L6787</v>
          </cell>
          <cell r="F284" t="str">
            <v>F.2.D</v>
          </cell>
          <cell r="G284" t="str">
            <v>D.業績、獎勵金作業</v>
          </cell>
          <cell r="H284" t="str">
            <v>業績、獎勵金作業</v>
          </cell>
          <cell r="I284" t="str">
            <v>協辦獎勵津貼標準設定</v>
          </cell>
          <cell r="J284" t="str">
            <v>01.基本資料、商品建立</v>
          </cell>
          <cell r="K284" t="str">
            <v>張嘉榮</v>
          </cell>
          <cell r="L284">
            <v>44309</v>
          </cell>
          <cell r="M284"/>
          <cell r="N284"/>
          <cell r="O284"/>
          <cell r="P284"/>
          <cell r="Q284">
            <v>44309</v>
          </cell>
          <cell r="R284"/>
          <cell r="S284"/>
          <cell r="T284" t="str">
            <v>原L6187 2021/4/14</v>
          </cell>
          <cell r="U284"/>
          <cell r="V284"/>
          <cell r="W284"/>
          <cell r="X284"/>
        </row>
        <row r="285">
          <cell r="E285" t="str">
            <v>L6994</v>
          </cell>
          <cell r="F285" t="str">
            <v>F.2.D</v>
          </cell>
          <cell r="G285" t="str">
            <v>D.業績、獎勵金作業</v>
          </cell>
          <cell r="H285" t="str">
            <v>業績、獎勵金作業</v>
          </cell>
          <cell r="I285" t="str">
            <v>業績件數及金額核算標準設定查詢</v>
          </cell>
          <cell r="J285" t="str">
            <v>01.基本資料、商品建立</v>
          </cell>
          <cell r="K285" t="str">
            <v>張嘉榮</v>
          </cell>
          <cell r="L285">
            <v>44309</v>
          </cell>
          <cell r="M285"/>
          <cell r="N285"/>
          <cell r="O285"/>
          <cell r="P285"/>
          <cell r="Q285">
            <v>44309</v>
          </cell>
          <cell r="R285"/>
          <cell r="S285"/>
          <cell r="T285" t="str">
            <v>新增 2021/4/13</v>
          </cell>
          <cell r="U285"/>
          <cell r="V285"/>
          <cell r="W285"/>
          <cell r="X285"/>
        </row>
        <row r="286">
          <cell r="E286" t="str">
            <v>L5903</v>
          </cell>
          <cell r="F286" t="str">
            <v>G.1.1</v>
          </cell>
          <cell r="G286" t="str">
            <v>G.管理性作業</v>
          </cell>
          <cell r="H286" t="str">
            <v>管理性作業(一般)</v>
          </cell>
          <cell r="I286" t="str">
            <v xml:space="preserve">檔案借閱明細資料查詢                  </v>
          </cell>
          <cell r="J286" t="str">
            <v>14.檔案借閱、其他</v>
          </cell>
          <cell r="K286" t="str">
            <v>黃梓峻</v>
          </cell>
          <cell r="L286">
            <v>44253</v>
          </cell>
          <cell r="M286"/>
          <cell r="N286">
            <v>44253</v>
          </cell>
          <cell r="O286">
            <v>44305</v>
          </cell>
          <cell r="P286" t="str">
            <v>陳玫玲</v>
          </cell>
          <cell r="Q286">
            <v>44274</v>
          </cell>
          <cell r="R286" t="str">
            <v>無</v>
          </cell>
          <cell r="S286"/>
          <cell r="T286"/>
          <cell r="U286" t="str">
            <v>QC待修改</v>
          </cell>
          <cell r="V286"/>
          <cell r="W286" t="str">
            <v xml:space="preserve">檔案借閱明細資料查詢                  </v>
          </cell>
          <cell r="X286" t="str">
            <v>N</v>
          </cell>
        </row>
        <row r="287">
          <cell r="E287" t="str">
            <v>L5103</v>
          </cell>
          <cell r="F287" t="str">
            <v>G.1.1.1</v>
          </cell>
          <cell r="G287" t="str">
            <v>G.管理性作業</v>
          </cell>
          <cell r="H287" t="str">
            <v>管理性作業(一般)</v>
          </cell>
          <cell r="I287" t="str">
            <v xml:space="preserve">檔案借閱維護                          </v>
          </cell>
          <cell r="J287" t="str">
            <v>14.檔案借閱、其他</v>
          </cell>
          <cell r="K287" t="str">
            <v>黃梓峻</v>
          </cell>
          <cell r="L287">
            <v>44253</v>
          </cell>
          <cell r="M287"/>
          <cell r="N287">
            <v>44253</v>
          </cell>
          <cell r="O287">
            <v>44271</v>
          </cell>
          <cell r="P287" t="str">
            <v xml:space="preserve"> </v>
          </cell>
          <cell r="Q287">
            <v>44274</v>
          </cell>
          <cell r="R287" t="str">
            <v>500、1141、1140、1139</v>
          </cell>
          <cell r="S287"/>
          <cell r="T287"/>
          <cell r="U287"/>
          <cell r="V287"/>
          <cell r="W287" t="str">
            <v xml:space="preserve">檔案借閱維護                          </v>
          </cell>
          <cell r="X287" t="str">
            <v>N</v>
          </cell>
        </row>
        <row r="288">
          <cell r="E288" t="str">
            <v>L5104</v>
          </cell>
          <cell r="F288" t="str">
            <v>G.1.2</v>
          </cell>
          <cell r="G288" t="str">
            <v>G.管理性作業</v>
          </cell>
          <cell r="H288" t="str">
            <v>管理性作業(一般)</v>
          </cell>
          <cell r="I288" t="str">
            <v xml:space="preserve">檔案借閱報表作業(列印)                </v>
          </cell>
          <cell r="J288" t="str">
            <v>14.檔案借閱、其他</v>
          </cell>
          <cell r="K288" t="str">
            <v>黃梓峻</v>
          </cell>
          <cell r="L288">
            <v>44253</v>
          </cell>
          <cell r="N288">
            <v>44253</v>
          </cell>
          <cell r="O288">
            <v>44305</v>
          </cell>
          <cell r="P288" t="str">
            <v>陳玫玲</v>
          </cell>
          <cell r="Q288">
            <v>44274</v>
          </cell>
          <cell r="R288" t="str">
            <v>無</v>
          </cell>
          <cell r="S288"/>
          <cell r="U288" t="str">
            <v>QC待修改</v>
          </cell>
          <cell r="W288" t="str">
            <v xml:space="preserve">檔案借閱報表作業(列印)                </v>
          </cell>
          <cell r="X288" t="str">
            <v>N</v>
          </cell>
        </row>
        <row r="289">
          <cell r="E289" t="str">
            <v>L5901</v>
          </cell>
          <cell r="F289" t="str">
            <v>G.3.1</v>
          </cell>
          <cell r="G289" t="str">
            <v>G.管理性作業</v>
          </cell>
          <cell r="H289" t="str">
            <v>管理性作業(一般)</v>
          </cell>
          <cell r="I289" t="str">
            <v xml:space="preserve">資金運用概況明細資料查詢              </v>
          </cell>
          <cell r="J289" t="str">
            <v>14.檔案借閱、其他</v>
          </cell>
          <cell r="K289" t="str">
            <v>黃梓峻</v>
          </cell>
          <cell r="L289">
            <v>44253</v>
          </cell>
          <cell r="N289">
            <v>44253</v>
          </cell>
          <cell r="O289">
            <v>44305</v>
          </cell>
          <cell r="P289" t="str">
            <v>陳玫玲</v>
          </cell>
          <cell r="Q289">
            <v>44274</v>
          </cell>
          <cell r="R289" t="str">
            <v>無</v>
          </cell>
          <cell r="S289"/>
          <cell r="W289" t="str">
            <v xml:space="preserve">資金運用概況明細資料查詢              </v>
          </cell>
          <cell r="X289" t="str">
            <v>N</v>
          </cell>
        </row>
        <row r="290">
          <cell r="E290" t="str">
            <v>L5101</v>
          </cell>
          <cell r="F290" t="str">
            <v>G.3.1.1</v>
          </cell>
          <cell r="G290" t="str">
            <v>G.管理性作業</v>
          </cell>
          <cell r="H290" t="str">
            <v>管理性作業(一般)</v>
          </cell>
          <cell r="I290" t="str">
            <v xml:space="preserve">資金運用概況維護                      </v>
          </cell>
          <cell r="J290" t="str">
            <v>14.檔案借閱、其他</v>
          </cell>
          <cell r="K290" t="str">
            <v>黃梓峻</v>
          </cell>
          <cell r="L290">
            <v>44253</v>
          </cell>
          <cell r="N290">
            <v>44253</v>
          </cell>
          <cell r="O290">
            <v>44267</v>
          </cell>
          <cell r="Q290">
            <v>44274</v>
          </cell>
          <cell r="R290" t="str">
            <v>無</v>
          </cell>
          <cell r="S290"/>
          <cell r="W290" t="str">
            <v xml:space="preserve">資金運用概況維護                      </v>
          </cell>
          <cell r="X290" t="str">
            <v>N</v>
          </cell>
        </row>
        <row r="291">
          <cell r="E291" t="str">
            <v>L5102</v>
          </cell>
          <cell r="F291" t="str">
            <v>G.3.2</v>
          </cell>
          <cell r="G291" t="str">
            <v>G.管理性作業</v>
          </cell>
          <cell r="H291" t="str">
            <v>管理性作業(一般)</v>
          </cell>
          <cell r="I291" t="str">
            <v xml:space="preserve">放審會記錄維護                        </v>
          </cell>
          <cell r="J291" t="str">
            <v>14.檔案借閱、其他</v>
          </cell>
          <cell r="K291" t="str">
            <v>黃梓峻</v>
          </cell>
          <cell r="L291">
            <v>44253</v>
          </cell>
          <cell r="N291">
            <v>44253</v>
          </cell>
          <cell r="O291">
            <v>44267</v>
          </cell>
          <cell r="Q291">
            <v>44274</v>
          </cell>
          <cell r="R291" t="str">
            <v>無</v>
          </cell>
          <cell r="S291"/>
          <cell r="W291" t="str">
            <v xml:space="preserve">放審會記錄維護                        </v>
          </cell>
          <cell r="X291" t="str">
            <v>N</v>
          </cell>
        </row>
        <row r="292">
          <cell r="E292" t="str">
            <v>L5902</v>
          </cell>
          <cell r="F292" t="str">
            <v>G.3.2</v>
          </cell>
          <cell r="G292" t="str">
            <v>G.管理性作業</v>
          </cell>
          <cell r="H292" t="str">
            <v>管理性作業(一般)</v>
          </cell>
          <cell r="I292" t="str">
            <v xml:space="preserve">放審會記錄明細資料查詢                </v>
          </cell>
          <cell r="J292" t="str">
            <v>14.檔案借閱、其他</v>
          </cell>
          <cell r="K292" t="str">
            <v>黃梓峻</v>
          </cell>
          <cell r="L292">
            <v>44253</v>
          </cell>
          <cell r="N292">
            <v>44253</v>
          </cell>
          <cell r="O292">
            <v>44305</v>
          </cell>
          <cell r="P292" t="str">
            <v>陳玫玲</v>
          </cell>
          <cell r="Q292">
            <v>44274</v>
          </cell>
          <cell r="R292" t="str">
            <v>無</v>
          </cell>
          <cell r="S292"/>
          <cell r="W292" t="str">
            <v xml:space="preserve">放審會記錄明細資料查詢                </v>
          </cell>
          <cell r="X292" t="str">
            <v>N</v>
          </cell>
        </row>
        <row r="293">
          <cell r="E293" t="str">
            <v>L5105</v>
          </cell>
          <cell r="F293" t="str">
            <v>G.3.3</v>
          </cell>
          <cell r="G293" t="str">
            <v>G.管理性作業</v>
          </cell>
          <cell r="H293" t="str">
            <v>管理性作業(一般)</v>
          </cell>
          <cell r="I293" t="str">
            <v>覆審案件明細檔維護</v>
          </cell>
          <cell r="J293" t="str">
            <v>14.檔案借閱、其他</v>
          </cell>
          <cell r="K293" t="str">
            <v>張嘉榮_陳綺萍</v>
          </cell>
          <cell r="L293">
            <v>44286</v>
          </cell>
          <cell r="N293">
            <v>44295</v>
          </cell>
          <cell r="O293"/>
          <cell r="Q293">
            <v>44302</v>
          </cell>
          <cell r="R293" t="str">
            <v>無</v>
          </cell>
          <cell r="S293"/>
          <cell r="W293" t="str">
            <v>覆審案件明細檔維護</v>
          </cell>
          <cell r="X293" t="str">
            <v>N</v>
          </cell>
        </row>
        <row r="294">
          <cell r="E294" t="str">
            <v>L5106</v>
          </cell>
          <cell r="F294" t="str">
            <v>G.3.3</v>
          </cell>
          <cell r="G294" t="str">
            <v>G.管理性作業</v>
          </cell>
          <cell r="H294" t="str">
            <v>管理性作業(一般)</v>
          </cell>
          <cell r="I294" t="str">
            <v>覆審案件明細檔維護</v>
          </cell>
          <cell r="J294" t="str">
            <v>14.檔案借閱、其他</v>
          </cell>
          <cell r="K294" t="str">
            <v>張嘉榮_陳綺萍</v>
          </cell>
          <cell r="L294">
            <v>44295</v>
          </cell>
          <cell r="N294">
            <v>44295</v>
          </cell>
          <cell r="O294"/>
          <cell r="Q294">
            <v>44302</v>
          </cell>
          <cell r="R294" t="str">
            <v>無</v>
          </cell>
          <cell r="S294"/>
          <cell r="T294" t="str">
            <v>新增 2021/3/29</v>
          </cell>
          <cell r="U294" t="str">
            <v>手動批次啟動交易</v>
          </cell>
          <cell r="X294" t="str">
            <v>N</v>
          </cell>
        </row>
        <row r="295">
          <cell r="E295" t="str">
            <v>L5905</v>
          </cell>
          <cell r="F295" t="str">
            <v>G.3.3</v>
          </cell>
          <cell r="G295" t="str">
            <v>G.管理性作業</v>
          </cell>
          <cell r="H295" t="str">
            <v>管理性作業(一般)</v>
          </cell>
          <cell r="I295" t="str">
            <v>覆審案件明細檔查詢</v>
          </cell>
          <cell r="J295" t="str">
            <v>14.檔案借閱、其他</v>
          </cell>
          <cell r="K295" t="str">
            <v>張嘉榮_陳綺萍</v>
          </cell>
          <cell r="L295">
            <v>44286</v>
          </cell>
          <cell r="N295">
            <v>44295</v>
          </cell>
          <cell r="O295"/>
          <cell r="Q295">
            <v>44302</v>
          </cell>
          <cell r="R295" t="str">
            <v>無</v>
          </cell>
          <cell r="S295"/>
          <cell r="U295"/>
          <cell r="W295" t="str">
            <v>覆審案件明細檔查詢</v>
          </cell>
          <cell r="X295" t="str">
            <v>N</v>
          </cell>
        </row>
        <row r="296">
          <cell r="E296" t="str">
            <v>L6077</v>
          </cell>
          <cell r="F296" t="str">
            <v>G.4.1</v>
          </cell>
          <cell r="G296" t="str">
            <v>G.管理性作業</v>
          </cell>
          <cell r="H296" t="str">
            <v>管理性作業(一般)</v>
          </cell>
          <cell r="I296" t="str">
            <v>現金流量預估資料查詢</v>
          </cell>
          <cell r="J296" t="str">
            <v>01.基本資料、商品建立</v>
          </cell>
          <cell r="K296" t="str">
            <v>楊智誠_陳綺萍</v>
          </cell>
          <cell r="L296">
            <v>44293</v>
          </cell>
          <cell r="N296">
            <v>44294</v>
          </cell>
          <cell r="O296">
            <v>44301</v>
          </cell>
          <cell r="P296" t="str">
            <v>陳玫玲</v>
          </cell>
          <cell r="Q296">
            <v>44302</v>
          </cell>
          <cell r="R296" t="str">
            <v>無</v>
          </cell>
          <cell r="S296" t="str">
            <v>PJ201800012_URS_6共同作業_V1.1(智誠).docx</v>
          </cell>
          <cell r="W296" t="str">
            <v>現金流量預估資料查詢</v>
          </cell>
          <cell r="X296" t="str">
            <v>N</v>
          </cell>
        </row>
        <row r="297">
          <cell r="E297" t="str">
            <v>L6707</v>
          </cell>
          <cell r="F297" t="str">
            <v>G.4.1.1</v>
          </cell>
          <cell r="G297" t="str">
            <v>G.管理性作業</v>
          </cell>
          <cell r="H297" t="str">
            <v>管理性作業(一般)</v>
          </cell>
          <cell r="I297" t="str">
            <v>現金流量預估資料維護</v>
          </cell>
          <cell r="J297" t="str">
            <v>01.基本資料、商品建立</v>
          </cell>
          <cell r="K297" t="str">
            <v>楊智誠_陳綺萍</v>
          </cell>
          <cell r="L297">
            <v>44293</v>
          </cell>
          <cell r="N297">
            <v>44294</v>
          </cell>
          <cell r="O297">
            <v>44300</v>
          </cell>
          <cell r="P297" t="str">
            <v>陳玫玲</v>
          </cell>
          <cell r="Q297">
            <v>44302</v>
          </cell>
          <cell r="R297" t="str">
            <v>無</v>
          </cell>
          <cell r="S297" t="str">
            <v>PJ201800012_URS_6共同作業_V1.1(智誠).docx</v>
          </cell>
          <cell r="W297" t="str">
            <v>現金流量預估資料維護</v>
          </cell>
          <cell r="X297" t="str">
            <v>N</v>
          </cell>
        </row>
        <row r="298">
          <cell r="E298" t="str">
            <v>L8080</v>
          </cell>
          <cell r="F298" t="str">
            <v>I.1</v>
          </cell>
          <cell r="G298" t="str">
            <v>G.管理性作業</v>
          </cell>
          <cell r="H298" t="str">
            <v>AML</v>
          </cell>
          <cell r="I298" t="str">
            <v>AML姓名檢核查詢</v>
          </cell>
          <cell r="J298" t="str">
            <v>02.核准、撥貸</v>
          </cell>
          <cell r="K298" t="str">
            <v>賴文育</v>
          </cell>
          <cell r="L298">
            <v>44302</v>
          </cell>
          <cell r="M298"/>
          <cell r="N298"/>
          <cell r="O298"/>
          <cell r="Q298">
            <v>44309</v>
          </cell>
          <cell r="R298"/>
          <cell r="S298"/>
          <cell r="T298"/>
          <cell r="U298" t="str">
            <v>案件檢核、系統故障或無法正常連接AML系統時異常處理、整批姓名檢核、還款檢核</v>
          </cell>
          <cell r="W298" t="str">
            <v>AML姓名檢核查詢</v>
          </cell>
          <cell r="X298" t="str">
            <v>N</v>
          </cell>
        </row>
        <row r="299">
          <cell r="E299" t="str">
            <v>L8081</v>
          </cell>
          <cell r="F299" t="str">
            <v>I.1</v>
          </cell>
          <cell r="G299" t="str">
            <v>G.管理性作業</v>
          </cell>
          <cell r="H299" t="str">
            <v>AML</v>
          </cell>
          <cell r="I299" t="str">
            <v>AML定審處理查詢</v>
          </cell>
          <cell r="J299" t="str">
            <v>02.核准、撥貸</v>
          </cell>
          <cell r="K299" t="str">
            <v>張金龍</v>
          </cell>
          <cell r="L299">
            <v>44302</v>
          </cell>
          <cell r="M299"/>
          <cell r="N299"/>
          <cell r="O299"/>
          <cell r="P299"/>
          <cell r="Q299">
            <v>44309</v>
          </cell>
          <cell r="R299"/>
          <cell r="S299"/>
          <cell r="T299"/>
          <cell r="W299" t="str">
            <v>AML定審處理查詢</v>
          </cell>
          <cell r="X299" t="str">
            <v>N</v>
          </cell>
        </row>
        <row r="300">
          <cell r="E300" t="str">
            <v>L8101</v>
          </cell>
          <cell r="F300" t="str">
            <v>I.1</v>
          </cell>
          <cell r="G300" t="str">
            <v>G.管理性作業</v>
          </cell>
          <cell r="H300" t="str">
            <v>AML</v>
          </cell>
          <cell r="I300" t="str">
            <v>AML定審處理</v>
          </cell>
          <cell r="J300" t="str">
            <v>02.核准、撥貸</v>
          </cell>
          <cell r="K300" t="str">
            <v>張金龍</v>
          </cell>
          <cell r="L300">
            <v>44302</v>
          </cell>
          <cell r="M300"/>
          <cell r="N300"/>
          <cell r="O300"/>
          <cell r="P300"/>
          <cell r="Q300">
            <v>44309</v>
          </cell>
          <cell r="R300"/>
          <cell r="S300"/>
          <cell r="T300"/>
          <cell r="W300" t="str">
            <v>AML定審處理</v>
          </cell>
        </row>
        <row r="301">
          <cell r="E301" t="str">
            <v>L8201</v>
          </cell>
          <cell r="F301" t="str">
            <v>I.2</v>
          </cell>
          <cell r="G301" t="str">
            <v>G.管理性作業</v>
          </cell>
          <cell r="H301" t="str">
            <v>疑似洗錢</v>
          </cell>
          <cell r="I301" t="str">
            <v>疑似洗錢樣態條件設定</v>
          </cell>
          <cell r="J301" t="str">
            <v>02.核准、撥貸</v>
          </cell>
          <cell r="K301" t="str">
            <v>楊智誠_陳綺萍</v>
          </cell>
          <cell r="L301">
            <v>44286</v>
          </cell>
          <cell r="N301">
            <v>44294</v>
          </cell>
          <cell r="O301">
            <v>44295</v>
          </cell>
          <cell r="P301" t="str">
            <v>陳玫玲</v>
          </cell>
          <cell r="Q301">
            <v>44295</v>
          </cell>
          <cell r="R301" t="str">
            <v>無</v>
          </cell>
          <cell r="S301" t="str">
            <v>PJ201800012_URS_8遵循法令作業_V1.2(智誠)</v>
          </cell>
          <cell r="T301" t="str">
            <v>新增 2021/1/28</v>
          </cell>
          <cell r="W301" t="str">
            <v>疑似洗錢樣態條件設定</v>
          </cell>
        </row>
        <row r="302">
          <cell r="E302" t="str">
            <v>L8202</v>
          </cell>
          <cell r="F302" t="str">
            <v>I.2</v>
          </cell>
          <cell r="G302" t="str">
            <v>G.管理性作業</v>
          </cell>
          <cell r="H302" t="str">
            <v>疑似洗錢</v>
          </cell>
          <cell r="I302" t="str">
            <v>疑似洗錢樣態資料產生</v>
          </cell>
          <cell r="J302" t="str">
            <v>02.核准、撥貸</v>
          </cell>
          <cell r="K302" t="str">
            <v>楊智誠_陳綺萍</v>
          </cell>
          <cell r="L302">
            <v>44286</v>
          </cell>
          <cell r="N302">
            <v>44294</v>
          </cell>
          <cell r="O302">
            <v>44295</v>
          </cell>
          <cell r="P302" t="str">
            <v>陳玫玲</v>
          </cell>
          <cell r="Q302">
            <v>44295</v>
          </cell>
          <cell r="R302" t="str">
            <v>無</v>
          </cell>
          <cell r="S302" t="str">
            <v>PJ201800012_URS_8遵循法令作業_V1.2(智誠)</v>
          </cell>
          <cell r="T302" t="str">
            <v>新增 2021/1/28</v>
          </cell>
          <cell r="W302" t="str">
            <v>疑似洗錢交易合理性維護</v>
          </cell>
        </row>
        <row r="303">
          <cell r="E303" t="str">
            <v>L8203</v>
          </cell>
          <cell r="F303" t="str">
            <v>I.2</v>
          </cell>
          <cell r="G303" t="str">
            <v>G.管理性作業</v>
          </cell>
          <cell r="H303" t="str">
            <v>疑似洗錢交易合理性維護</v>
          </cell>
          <cell r="I303" t="str">
            <v>疑似洗錢交易合理性維護</v>
          </cell>
          <cell r="J303">
            <v>44286</v>
          </cell>
          <cell r="K303" t="str">
            <v>楊智誠_陳綺萍</v>
          </cell>
          <cell r="L303">
            <v>44286</v>
          </cell>
          <cell r="M303"/>
          <cell r="N303">
            <v>44294</v>
          </cell>
          <cell r="O303">
            <v>44295</v>
          </cell>
          <cell r="P303" t="str">
            <v>陳玫玲</v>
          </cell>
          <cell r="Q303">
            <v>44295</v>
          </cell>
          <cell r="R303" t="str">
            <v>無</v>
          </cell>
          <cell r="S303" t="str">
            <v>PJ201800012_URS_8遵循法令作業_V1.2(智誠)</v>
          </cell>
          <cell r="T303" t="str">
            <v>新增 2021/1/28</v>
          </cell>
          <cell r="U303"/>
          <cell r="V303"/>
          <cell r="W303"/>
        </row>
        <row r="304">
          <cell r="E304" t="str">
            <v>L8204</v>
          </cell>
          <cell r="F304" t="str">
            <v>I.2</v>
          </cell>
          <cell r="G304" t="str">
            <v>G.管理性作業</v>
          </cell>
          <cell r="H304" t="str">
            <v>疑似洗錢</v>
          </cell>
          <cell r="I304" t="str">
            <v>疑似洗錢交易訪談維護</v>
          </cell>
          <cell r="J304" t="str">
            <v>02.核准、撥貸</v>
          </cell>
          <cell r="K304" t="str">
            <v>楊智誠_陳綺萍</v>
          </cell>
          <cell r="L304">
            <v>44286</v>
          </cell>
          <cell r="N304">
            <v>44294</v>
          </cell>
          <cell r="O304">
            <v>44295</v>
          </cell>
          <cell r="P304" t="str">
            <v>陳玫玲</v>
          </cell>
          <cell r="Q304">
            <v>44295</v>
          </cell>
          <cell r="R304" t="str">
            <v>無</v>
          </cell>
          <cell r="S304" t="str">
            <v>PJ201800012_URS_8遵循法令作業_V1.2(智誠)</v>
          </cell>
          <cell r="T304" t="str">
            <v>新增 2021/1/28</v>
          </cell>
          <cell r="V304"/>
          <cell r="W304" t="str">
            <v>疑似洗錢交易訪談維護</v>
          </cell>
        </row>
        <row r="305">
          <cell r="E305" t="str">
            <v>L8921</v>
          </cell>
          <cell r="F305" t="str">
            <v>I.2</v>
          </cell>
          <cell r="G305" t="str">
            <v>G.管理性作業</v>
          </cell>
          <cell r="H305" t="str">
            <v>疑似洗錢</v>
          </cell>
          <cell r="I305" t="str">
            <v>疑似洗錢樣態檢核查詢</v>
          </cell>
          <cell r="J305" t="str">
            <v>02.核准、撥貸</v>
          </cell>
          <cell r="K305" t="str">
            <v>楊智誠_陳綺萍</v>
          </cell>
          <cell r="L305">
            <v>44286</v>
          </cell>
          <cell r="N305">
            <v>44294</v>
          </cell>
          <cell r="O305">
            <v>44295</v>
          </cell>
          <cell r="P305" t="str">
            <v>陳玫玲</v>
          </cell>
          <cell r="Q305">
            <v>44295</v>
          </cell>
          <cell r="R305" t="str">
            <v>無</v>
          </cell>
          <cell r="S305" t="str">
            <v>PJ201800012_URS_8遵循法令作業_V1.2(智誠)</v>
          </cell>
          <cell r="T305" t="str">
            <v>新增 2021/1/28</v>
          </cell>
          <cell r="W305" t="str">
            <v>疑似洗錢樣態檢核查詢</v>
          </cell>
        </row>
        <row r="306">
          <cell r="E306" t="str">
            <v>L8922</v>
          </cell>
          <cell r="F306" t="str">
            <v>I.2</v>
          </cell>
          <cell r="G306" t="str">
            <v>G.管理性作業</v>
          </cell>
          <cell r="H306" t="str">
            <v>疑似洗錢</v>
          </cell>
          <cell r="I306" t="str">
            <v>疑似洗錢交易合理性查詢</v>
          </cell>
          <cell r="J306" t="str">
            <v>02.核准、撥貸</v>
          </cell>
          <cell r="K306" t="str">
            <v>楊智誠_陳綺萍</v>
          </cell>
          <cell r="L306">
            <v>44286</v>
          </cell>
          <cell r="N306">
            <v>44294</v>
          </cell>
          <cell r="O306">
            <v>44295</v>
          </cell>
          <cell r="P306" t="str">
            <v>陳玫玲</v>
          </cell>
          <cell r="Q306">
            <v>44295</v>
          </cell>
          <cell r="R306" t="str">
            <v>無</v>
          </cell>
          <cell r="S306" t="str">
            <v>PJ201800012_URS_8遵循法令作業_V1.2(智誠)</v>
          </cell>
          <cell r="T306" t="str">
            <v>新增 2021/1/28</v>
          </cell>
          <cell r="W306" t="str">
            <v>疑似洗錢交易合理性查詢</v>
          </cell>
        </row>
        <row r="307">
          <cell r="E307" t="str">
            <v>L8923</v>
          </cell>
          <cell r="F307" t="str">
            <v>I.2</v>
          </cell>
          <cell r="G307" t="str">
            <v>G.管理性作業</v>
          </cell>
          <cell r="H307" t="str">
            <v>疑似洗錢</v>
          </cell>
          <cell r="I307" t="str">
            <v>疑似洗錢交易訪談查詢</v>
          </cell>
          <cell r="J307" t="str">
            <v>02.核准、撥貸</v>
          </cell>
          <cell r="K307" t="str">
            <v>楊智誠_陳綺萍</v>
          </cell>
          <cell r="L307">
            <v>44286</v>
          </cell>
          <cell r="N307">
            <v>44294</v>
          </cell>
          <cell r="O307">
            <v>44295</v>
          </cell>
          <cell r="P307" t="str">
            <v>陳玫玲</v>
          </cell>
          <cell r="Q307">
            <v>44295</v>
          </cell>
          <cell r="R307" t="str">
            <v>無</v>
          </cell>
          <cell r="S307" t="str">
            <v>PJ201800012_URS_8遵循法令作業_V1.2(智誠)</v>
          </cell>
          <cell r="T307" t="str">
            <v>新增 2021/1/28</v>
          </cell>
          <cell r="W307" t="str">
            <v>疑似洗錢交易訪談查詢</v>
          </cell>
        </row>
        <row r="308">
          <cell r="E308" t="str">
            <v>L8924</v>
          </cell>
          <cell r="F308" t="str">
            <v>I.2</v>
          </cell>
          <cell r="G308" t="str">
            <v>G.管理性作業</v>
          </cell>
          <cell r="H308" t="str">
            <v>疑似洗錢交易訪談查詢</v>
          </cell>
          <cell r="I308" t="str">
            <v>疑似洗錢資料變更查詢</v>
          </cell>
          <cell r="J308" t="str">
            <v>楊智誠_陳綺萍</v>
          </cell>
          <cell r="K308" t="str">
            <v>楊智誠_陳綺萍</v>
          </cell>
          <cell r="L308">
            <v>44286</v>
          </cell>
          <cell r="M308"/>
          <cell r="N308">
            <v>44294</v>
          </cell>
          <cell r="O308">
            <v>44295</v>
          </cell>
          <cell r="P308" t="str">
            <v>陳玫玲</v>
          </cell>
          <cell r="Q308">
            <v>44295</v>
          </cell>
          <cell r="R308" t="str">
            <v>無</v>
          </cell>
          <cell r="S308" t="str">
            <v>PJ201800012_URS_8遵循法令作業_V1.2(智誠)</v>
          </cell>
          <cell r="T308" t="str">
            <v>新增 2021/1/28</v>
          </cell>
        </row>
        <row r="309">
          <cell r="E309" t="str">
            <v>L6030</v>
          </cell>
          <cell r="F309" t="str">
            <v>J.1</v>
          </cell>
          <cell r="G309" t="str">
            <v>1.基本資料、商品建立</v>
          </cell>
          <cell r="H309" t="str">
            <v>基本資料、商品建立</v>
          </cell>
          <cell r="I309" t="str">
            <v>特殊/例假日查詢</v>
          </cell>
          <cell r="J309" t="str">
            <v>01.基本資料、商品建立</v>
          </cell>
          <cell r="K309" t="str">
            <v>楊智誠_陳綺萍</v>
          </cell>
          <cell r="L309">
            <v>44281</v>
          </cell>
          <cell r="N309">
            <v>44294</v>
          </cell>
          <cell r="O309">
            <v>44300</v>
          </cell>
          <cell r="P309" t="str">
            <v>陳玫玲</v>
          </cell>
          <cell r="Q309">
            <v>44302</v>
          </cell>
          <cell r="R309" t="str">
            <v>無</v>
          </cell>
          <cell r="S309"/>
          <cell r="W309" t="str">
            <v>特殊/例假日查詢</v>
          </cell>
          <cell r="X309" t="str">
            <v>N</v>
          </cell>
        </row>
        <row r="310">
          <cell r="E310" t="str">
            <v>L6310</v>
          </cell>
          <cell r="F310" t="str">
            <v>J.1</v>
          </cell>
          <cell r="G310" t="str">
            <v>1.基本資料、商品建立</v>
          </cell>
          <cell r="H310" t="str">
            <v>基本資料</v>
          </cell>
          <cell r="I310" t="str">
            <v>特殊/例假日登錄</v>
          </cell>
          <cell r="J310" t="str">
            <v>01.基本資料、商品建立</v>
          </cell>
          <cell r="K310" t="str">
            <v>楊智誠_陳綺萍</v>
          </cell>
          <cell r="L310">
            <v>44281</v>
          </cell>
          <cell r="N310">
            <v>44294</v>
          </cell>
          <cell r="O310">
            <v>44300</v>
          </cell>
          <cell r="P310" t="str">
            <v>陳玫玲</v>
          </cell>
          <cell r="Q310">
            <v>44302</v>
          </cell>
          <cell r="R310" t="str">
            <v>無</v>
          </cell>
          <cell r="S310"/>
          <cell r="W310" t="str">
            <v>特殊/例假日登錄</v>
          </cell>
          <cell r="X310" t="str">
            <v>N</v>
          </cell>
        </row>
        <row r="311">
          <cell r="E311" t="str">
            <v>L6901</v>
          </cell>
          <cell r="F311" t="str">
            <v>5.3.4.1</v>
          </cell>
          <cell r="G311" t="str">
            <v>5.繳息還本</v>
          </cell>
          <cell r="H311" t="str">
            <v>繳息還本</v>
          </cell>
          <cell r="I311" t="str">
            <v>交易分錄清單查詢</v>
          </cell>
          <cell r="J311" t="str">
            <v>02.核准、撥貸</v>
          </cell>
          <cell r="K311" t="str">
            <v>楊智誠_陳綺萍</v>
          </cell>
          <cell r="L311">
            <v>44293</v>
          </cell>
          <cell r="N311">
            <v>44298</v>
          </cell>
          <cell r="O311">
            <v>44300</v>
          </cell>
          <cell r="P311" t="str">
            <v>陳玫玲</v>
          </cell>
          <cell r="Q311">
            <v>44302</v>
          </cell>
          <cell r="R311" t="str">
            <v>無</v>
          </cell>
          <cell r="S311" t="str">
            <v>PJ201800012_URS_6共同作業_V1.2(智誠).docx</v>
          </cell>
          <cell r="W311" t="str">
            <v>使用者資料</v>
          </cell>
          <cell r="X311" t="str">
            <v>N</v>
          </cell>
        </row>
        <row r="312">
          <cell r="E312" t="str">
            <v>L6041</v>
          </cell>
          <cell r="F312" t="str">
            <v>J.2</v>
          </cell>
          <cell r="G312" t="str">
            <v>1.基本資料、商品建立</v>
          </cell>
          <cell r="H312" t="str">
            <v>基本資料</v>
          </cell>
          <cell r="I312" t="str">
            <v>使用者資料</v>
          </cell>
          <cell r="J312" t="str">
            <v>01.基本資料、商品建立</v>
          </cell>
          <cell r="K312" t="str">
            <v>楊智誠_陳綺萍</v>
          </cell>
          <cell r="L312">
            <v>44281</v>
          </cell>
          <cell r="N312">
            <v>44298</v>
          </cell>
          <cell r="O312">
            <v>44300</v>
          </cell>
          <cell r="P312" t="str">
            <v>陳玫玲</v>
          </cell>
          <cell r="Q312">
            <v>44302</v>
          </cell>
          <cell r="R312" t="str">
            <v>無</v>
          </cell>
          <cell r="S312" t="str">
            <v>PJ201800012_URS_6共同作業_V1.2(智誠).docx</v>
          </cell>
          <cell r="W312" t="str">
            <v>使用者資料維護</v>
          </cell>
          <cell r="X312" t="str">
            <v>N</v>
          </cell>
        </row>
        <row r="313">
          <cell r="E313" t="str">
            <v>L6042</v>
          </cell>
          <cell r="F313" t="str">
            <v>J.3</v>
          </cell>
          <cell r="G313" t="str">
            <v>1.基本資料、商品建立</v>
          </cell>
          <cell r="H313" t="str">
            <v>基本資料</v>
          </cell>
          <cell r="I313" t="str">
            <v>交易控制檔</v>
          </cell>
          <cell r="J313" t="str">
            <v>01.基本資料、商品建立</v>
          </cell>
          <cell r="K313" t="str">
            <v>楊智誠_陳綺萍</v>
          </cell>
          <cell r="L313">
            <v>44281</v>
          </cell>
          <cell r="N313">
            <v>44294</v>
          </cell>
          <cell r="O313">
            <v>44300</v>
          </cell>
          <cell r="P313" t="str">
            <v>陳玫玲</v>
          </cell>
          <cell r="Q313">
            <v>44302</v>
          </cell>
          <cell r="R313" t="str">
            <v>無</v>
          </cell>
          <cell r="S313"/>
          <cell r="W313" t="str">
            <v>交易控制檔</v>
          </cell>
          <cell r="X313" t="str">
            <v>N</v>
          </cell>
        </row>
        <row r="314">
          <cell r="E314" t="str">
            <v>L6402</v>
          </cell>
          <cell r="F314" t="str">
            <v>J.3</v>
          </cell>
          <cell r="G314" t="str">
            <v>1.基本資料、商品建立</v>
          </cell>
          <cell r="H314" t="str">
            <v>基本資料</v>
          </cell>
          <cell r="I314" t="str">
            <v>交易控制檔維護</v>
          </cell>
          <cell r="J314" t="str">
            <v>01.基本資料、商品建立</v>
          </cell>
          <cell r="K314" t="str">
            <v>楊智誠_陳綺萍</v>
          </cell>
          <cell r="L314">
            <v>44281</v>
          </cell>
          <cell r="N314">
            <v>44294</v>
          </cell>
          <cell r="O314">
            <v>44300</v>
          </cell>
          <cell r="P314" t="str">
            <v>陳玫玲</v>
          </cell>
          <cell r="Q314">
            <v>44302</v>
          </cell>
          <cell r="R314" t="str">
            <v>無</v>
          </cell>
          <cell r="S314"/>
          <cell r="W314" t="str">
            <v>交易控制檔維護</v>
          </cell>
          <cell r="X314" t="str">
            <v>N</v>
          </cell>
        </row>
        <row r="315">
          <cell r="E315" t="str">
            <v>L6043</v>
          </cell>
          <cell r="F315" t="str">
            <v>J.4</v>
          </cell>
          <cell r="G315" t="str">
            <v>1.基本資料、商品建立</v>
          </cell>
          <cell r="H315" t="str">
            <v>基本資料</v>
          </cell>
          <cell r="I315" t="str">
            <v>權限群組</v>
          </cell>
          <cell r="J315" t="str">
            <v>01.基本資料、商品建立</v>
          </cell>
          <cell r="K315" t="str">
            <v>楊智誠_陳綺萍</v>
          </cell>
          <cell r="L315">
            <v>44281</v>
          </cell>
          <cell r="M315">
            <v>44309</v>
          </cell>
          <cell r="N315">
            <v>44306</v>
          </cell>
          <cell r="O315"/>
          <cell r="Q315">
            <v>44302</v>
          </cell>
          <cell r="R315" t="str">
            <v>無</v>
          </cell>
          <cell r="S315"/>
          <cell r="W315" t="str">
            <v>權限群組</v>
          </cell>
          <cell r="X315" t="str">
            <v>N</v>
          </cell>
        </row>
        <row r="316">
          <cell r="E316" t="str">
            <v>L6403</v>
          </cell>
          <cell r="F316" t="str">
            <v>J.4</v>
          </cell>
          <cell r="G316" t="str">
            <v>1.基本資料、商品建立</v>
          </cell>
          <cell r="H316" t="str">
            <v>基本資料</v>
          </cell>
          <cell r="I316" t="str">
            <v xml:space="preserve">權限群組維護  </v>
          </cell>
          <cell r="J316" t="str">
            <v>01.基本資料、商品建立</v>
          </cell>
          <cell r="K316" t="str">
            <v>楊智誠_陳綺萍</v>
          </cell>
          <cell r="L316">
            <v>44281</v>
          </cell>
          <cell r="M316">
            <v>44309</v>
          </cell>
          <cell r="N316">
            <v>44306</v>
          </cell>
          <cell r="O316"/>
          <cell r="Q316">
            <v>44302</v>
          </cell>
          <cell r="R316" t="str">
            <v>無</v>
          </cell>
          <cell r="S316"/>
          <cell r="W316" t="str">
            <v xml:space="preserve">權限群組維護  </v>
          </cell>
          <cell r="X316" t="str">
            <v>N</v>
          </cell>
        </row>
        <row r="317">
          <cell r="E317" t="str">
            <v>L6044</v>
          </cell>
          <cell r="F317" t="str">
            <v>J.5</v>
          </cell>
          <cell r="G317" t="str">
            <v>1.基本資料、商品建立</v>
          </cell>
          <cell r="H317" t="str">
            <v>基本資料</v>
          </cell>
          <cell r="I317" t="str">
            <v>主管授權紀錄查詢</v>
          </cell>
          <cell r="J317" t="str">
            <v>01.基本資料、商品建立</v>
          </cell>
          <cell r="K317" t="str">
            <v>楊智誠_陳綺萍</v>
          </cell>
          <cell r="L317">
            <v>44281</v>
          </cell>
          <cell r="N317">
            <v>44294</v>
          </cell>
          <cell r="O317">
            <v>44300</v>
          </cell>
          <cell r="P317" t="str">
            <v>陳玫玲</v>
          </cell>
          <cell r="Q317">
            <v>44302</v>
          </cell>
          <cell r="R317" t="str">
            <v>無</v>
          </cell>
          <cell r="S317"/>
          <cell r="W317" t="str">
            <v>主管授權紀錄查詢</v>
          </cell>
          <cell r="X317" t="str">
            <v>N</v>
          </cell>
        </row>
        <row r="318">
          <cell r="E318" t="str">
            <v>L6501</v>
          </cell>
          <cell r="F318" t="str">
            <v>J.6</v>
          </cell>
          <cell r="G318" t="str">
            <v>1.基本資料、商品建立</v>
          </cell>
          <cell r="H318" t="str">
            <v>基本資料</v>
          </cell>
          <cell r="I318" t="str">
            <v>系統變數及系統值設定</v>
          </cell>
          <cell r="J318" t="str">
            <v>01.基本資料、商品建立</v>
          </cell>
          <cell r="K318" t="str">
            <v>楊智誠_陳綺萍</v>
          </cell>
          <cell r="L318">
            <v>44281</v>
          </cell>
          <cell r="M318">
            <v>44309</v>
          </cell>
          <cell r="N318"/>
          <cell r="O318"/>
          <cell r="Q318">
            <v>44302</v>
          </cell>
          <cell r="S318"/>
          <cell r="W318" t="str">
            <v>系統變數及系統值設定</v>
          </cell>
          <cell r="X318" t="str">
            <v>N</v>
          </cell>
        </row>
        <row r="319">
          <cell r="E319" t="str">
            <v>L6061</v>
          </cell>
          <cell r="F319" t="str">
            <v>J.7</v>
          </cell>
          <cell r="G319" t="str">
            <v>1.基本資料、商品建立</v>
          </cell>
          <cell r="H319" t="str">
            <v>基本資料</v>
          </cell>
          <cell r="I319" t="str">
            <v>會計科子細目查詢</v>
          </cell>
          <cell r="J319" t="str">
            <v>01.基本資料、商品建立</v>
          </cell>
          <cell r="K319" t="str">
            <v>楊智誠_陳綺萍</v>
          </cell>
          <cell r="L319">
            <v>44281</v>
          </cell>
          <cell r="N319">
            <v>44294</v>
          </cell>
          <cell r="O319">
            <v>44300</v>
          </cell>
          <cell r="P319" t="str">
            <v>陳玫玲</v>
          </cell>
          <cell r="Q319">
            <v>44302</v>
          </cell>
          <cell r="R319" t="str">
            <v>無</v>
          </cell>
          <cell r="S319"/>
          <cell r="W319" t="str">
            <v>會計科子細目查詢</v>
          </cell>
          <cell r="X319" t="str">
            <v>N</v>
          </cell>
        </row>
        <row r="320">
          <cell r="E320" t="str">
            <v>L6601</v>
          </cell>
          <cell r="F320" t="str">
            <v>J.7</v>
          </cell>
          <cell r="G320" t="str">
            <v>1.基本資料、商品建立</v>
          </cell>
          <cell r="H320" t="str">
            <v>基本資料</v>
          </cell>
          <cell r="I320" t="str">
            <v>會計科子細目維護</v>
          </cell>
          <cell r="J320" t="str">
            <v>01.基本資料、商品建立</v>
          </cell>
          <cell r="K320" t="str">
            <v>楊智誠_陳綺萍</v>
          </cell>
          <cell r="L320">
            <v>44281</v>
          </cell>
          <cell r="N320">
            <v>44294</v>
          </cell>
          <cell r="O320">
            <v>44300</v>
          </cell>
          <cell r="P320" t="str">
            <v>陳玫玲</v>
          </cell>
          <cell r="Q320">
            <v>44302</v>
          </cell>
          <cell r="R320" t="str">
            <v>無</v>
          </cell>
          <cell r="S320"/>
          <cell r="W320" t="str">
            <v>會計科子細目維護</v>
          </cell>
          <cell r="X320" t="str">
            <v>N</v>
          </cell>
        </row>
        <row r="321">
          <cell r="E321" t="str">
            <v>L6062</v>
          </cell>
          <cell r="F321" t="str">
            <v>J.8</v>
          </cell>
          <cell r="G321" t="str">
            <v>1.基本資料、商品建立</v>
          </cell>
          <cell r="H321" t="str">
            <v>基本資料</v>
          </cell>
          <cell r="I321" t="str">
            <v>行業別代號查詢</v>
          </cell>
          <cell r="J321" t="str">
            <v>01.基本資料、商品建立</v>
          </cell>
          <cell r="K321" t="str">
            <v>楊智誠_陳綺萍</v>
          </cell>
          <cell r="L321">
            <v>44281</v>
          </cell>
          <cell r="N321">
            <v>44295</v>
          </cell>
          <cell r="O321">
            <v>44300</v>
          </cell>
          <cell r="P321" t="str">
            <v>陳玫玲</v>
          </cell>
          <cell r="Q321">
            <v>44302</v>
          </cell>
          <cell r="R321" t="str">
            <v>無</v>
          </cell>
          <cell r="S321"/>
          <cell r="W321" t="str">
            <v>行業別代號查詢</v>
          </cell>
          <cell r="X321" t="str">
            <v>N</v>
          </cell>
        </row>
        <row r="322">
          <cell r="E322" t="str">
            <v>L6602</v>
          </cell>
          <cell r="F322" t="str">
            <v>J.8</v>
          </cell>
          <cell r="G322" t="str">
            <v>1.基本資料、商品建立</v>
          </cell>
          <cell r="H322" t="str">
            <v>基本資料</v>
          </cell>
          <cell r="I322" t="str">
            <v>行業別代號維護</v>
          </cell>
          <cell r="J322" t="str">
            <v>01.基本資料、商品建立</v>
          </cell>
          <cell r="K322" t="str">
            <v>楊智誠_陳綺萍</v>
          </cell>
          <cell r="L322">
            <v>44281</v>
          </cell>
          <cell r="N322">
            <v>44295</v>
          </cell>
          <cell r="O322">
            <v>44300</v>
          </cell>
          <cell r="P322" t="str">
            <v>陳玫玲</v>
          </cell>
          <cell r="Q322">
            <v>44302</v>
          </cell>
          <cell r="R322" t="str">
            <v>無</v>
          </cell>
          <cell r="S322"/>
          <cell r="W322" t="str">
            <v>行業別代號維護</v>
          </cell>
          <cell r="X322" t="str">
            <v>N</v>
          </cell>
        </row>
        <row r="323">
          <cell r="E323" t="str">
            <v>L6064</v>
          </cell>
          <cell r="F323" t="str">
            <v>J.9</v>
          </cell>
          <cell r="G323" t="str">
            <v>1.基本資料、商品建立</v>
          </cell>
          <cell r="H323" t="str">
            <v>基本資料</v>
          </cell>
          <cell r="I323" t="str">
            <v>各類代碼檔查詢</v>
          </cell>
          <cell r="J323" t="str">
            <v>01.基本資料、商品建立</v>
          </cell>
          <cell r="K323" t="str">
            <v>楊智誠_陳綺萍</v>
          </cell>
          <cell r="L323">
            <v>44274</v>
          </cell>
          <cell r="N323">
            <v>44272</v>
          </cell>
          <cell r="O323">
            <v>44272</v>
          </cell>
          <cell r="P323" t="str">
            <v>陳玫玲</v>
          </cell>
          <cell r="Q323">
            <v>44302</v>
          </cell>
          <cell r="R323" t="str">
            <v>無</v>
          </cell>
          <cell r="S323"/>
          <cell r="T323" t="str">
            <v>L6069併入</v>
          </cell>
          <cell r="W323" t="str">
            <v>各類代碼檔查詢</v>
          </cell>
          <cell r="X323" t="str">
            <v>N</v>
          </cell>
        </row>
        <row r="324">
          <cell r="E324" t="str">
            <v>L6604</v>
          </cell>
          <cell r="F324" t="str">
            <v>J.9</v>
          </cell>
          <cell r="G324" t="str">
            <v>1.基本資料、商品建立</v>
          </cell>
          <cell r="H324" t="str">
            <v>基本資料</v>
          </cell>
          <cell r="I324" t="str">
            <v>各類代碼檔維護</v>
          </cell>
          <cell r="J324" t="str">
            <v>01.基本資料、商品建立</v>
          </cell>
          <cell r="K324" t="str">
            <v>楊智誠_陳綺萍</v>
          </cell>
          <cell r="L324">
            <v>44274</v>
          </cell>
          <cell r="N324">
            <v>44272</v>
          </cell>
          <cell r="O324">
            <v>44274</v>
          </cell>
          <cell r="P324" t="str">
            <v>陳玫玲</v>
          </cell>
          <cell r="Q324">
            <v>44302</v>
          </cell>
          <cell r="R324" t="str">
            <v>無</v>
          </cell>
          <cell r="S324"/>
          <cell r="W324" t="str">
            <v>各類代碼檔維護</v>
          </cell>
          <cell r="X324" t="str">
            <v>N</v>
          </cell>
        </row>
        <row r="325">
          <cell r="E325" t="str">
            <v>L6065</v>
          </cell>
          <cell r="F325" t="str">
            <v>J.A</v>
          </cell>
          <cell r="G325" t="str">
            <v>1.基本資料、商品建立</v>
          </cell>
          <cell r="H325" t="str">
            <v>基本資料</v>
          </cell>
          <cell r="I325" t="str">
            <v>逾期新增減少原因查詢</v>
          </cell>
          <cell r="J325" t="str">
            <v>01.基本資料、商品建立</v>
          </cell>
          <cell r="K325" t="str">
            <v>楊智誠_陳綺萍</v>
          </cell>
          <cell r="L325">
            <v>44274</v>
          </cell>
          <cell r="M325">
            <v>44309</v>
          </cell>
          <cell r="N325"/>
          <cell r="O325"/>
          <cell r="Q325">
            <v>44302</v>
          </cell>
          <cell r="S325"/>
          <cell r="W325" t="str">
            <v>逾期新增減少原因查詢</v>
          </cell>
          <cell r="X325" t="str">
            <v>N</v>
          </cell>
        </row>
        <row r="326">
          <cell r="E326" t="str">
            <v>L6605</v>
          </cell>
          <cell r="F326" t="str">
            <v>J.A</v>
          </cell>
          <cell r="G326" t="str">
            <v>1.基本資料、商品建立</v>
          </cell>
          <cell r="H326" t="str">
            <v>基本資料</v>
          </cell>
          <cell r="I326" t="str">
            <v>逾期新增減少原因維護</v>
          </cell>
          <cell r="J326" t="str">
            <v>01.基本資料、商品建立</v>
          </cell>
          <cell r="K326" t="str">
            <v>楊智誠_陳綺萍</v>
          </cell>
          <cell r="L326">
            <v>44274</v>
          </cell>
          <cell r="M326">
            <v>44309</v>
          </cell>
          <cell r="N326"/>
          <cell r="O326"/>
          <cell r="Q326">
            <v>44302</v>
          </cell>
          <cell r="S326"/>
          <cell r="W326" t="str">
            <v>逾期新增減少原因維護</v>
          </cell>
          <cell r="X326" t="str">
            <v>N</v>
          </cell>
        </row>
        <row r="327">
          <cell r="E327" t="str">
            <v>L6066</v>
          </cell>
          <cell r="F327" t="str">
            <v>J.B</v>
          </cell>
          <cell r="G327" t="str">
            <v>1.基本資料、商品建立</v>
          </cell>
          <cell r="H327" t="str">
            <v>基本資料</v>
          </cell>
          <cell r="I327" t="str">
            <v>主管理由檔查詢</v>
          </cell>
          <cell r="J327" t="str">
            <v>01.基本資料、商品建立</v>
          </cell>
          <cell r="K327" t="str">
            <v>楊智誠_陳綺萍</v>
          </cell>
          <cell r="L327">
            <v>44274</v>
          </cell>
          <cell r="N327">
            <v>44294</v>
          </cell>
          <cell r="O327">
            <v>44300</v>
          </cell>
          <cell r="P327" t="str">
            <v>陳玫玲</v>
          </cell>
          <cell r="Q327">
            <v>44302</v>
          </cell>
          <cell r="R327" t="str">
            <v>無</v>
          </cell>
          <cell r="S327"/>
          <cell r="W327" t="str">
            <v>主管理由檔查詢</v>
          </cell>
          <cell r="X327" t="str">
            <v>N</v>
          </cell>
        </row>
        <row r="328">
          <cell r="E328" t="str">
            <v>L6606</v>
          </cell>
          <cell r="F328" t="str">
            <v>J.B</v>
          </cell>
          <cell r="G328" t="str">
            <v>1.基本資料、商品建立</v>
          </cell>
          <cell r="H328" t="str">
            <v>基本資料</v>
          </cell>
          <cell r="I328" t="str">
            <v>主管理由檔維護</v>
          </cell>
          <cell r="J328" t="str">
            <v>01.基本資料、商品建立</v>
          </cell>
          <cell r="K328" t="str">
            <v>楊智誠_陳綺萍</v>
          </cell>
          <cell r="L328">
            <v>44274</v>
          </cell>
          <cell r="N328">
            <v>44294</v>
          </cell>
          <cell r="O328">
            <v>44300</v>
          </cell>
          <cell r="P328" t="str">
            <v>陳玫玲</v>
          </cell>
          <cell r="Q328">
            <v>44302</v>
          </cell>
          <cell r="R328" t="str">
            <v>無</v>
          </cell>
          <cell r="S328"/>
          <cell r="W328" t="str">
            <v>主管理由檔維護</v>
          </cell>
          <cell r="X328" t="str">
            <v>N</v>
          </cell>
        </row>
        <row r="329">
          <cell r="E329" t="str">
            <v>L6067</v>
          </cell>
          <cell r="F329" t="str">
            <v>J.C</v>
          </cell>
          <cell r="G329" t="str">
            <v>1.基本資料、商品建立</v>
          </cell>
          <cell r="H329" t="str">
            <v>基本資料</v>
          </cell>
          <cell r="I329" t="str">
            <v>保證人關係代碼查詢</v>
          </cell>
          <cell r="J329" t="str">
            <v>01.基本資料、商品建立</v>
          </cell>
          <cell r="K329" t="str">
            <v>楊智誠_陳綺萍</v>
          </cell>
          <cell r="L329">
            <v>44274</v>
          </cell>
          <cell r="N329">
            <v>44272</v>
          </cell>
          <cell r="O329">
            <v>44272</v>
          </cell>
          <cell r="P329" t="str">
            <v>陳玫玲</v>
          </cell>
          <cell r="Q329">
            <v>44302</v>
          </cell>
          <cell r="R329" t="str">
            <v>無</v>
          </cell>
          <cell r="S329"/>
          <cell r="W329" t="str">
            <v>保證人關係代碼查詢</v>
          </cell>
          <cell r="X329" t="str">
            <v>N</v>
          </cell>
        </row>
        <row r="330">
          <cell r="E330" t="str">
            <v>L6607</v>
          </cell>
          <cell r="F330" t="str">
            <v>J.C</v>
          </cell>
          <cell r="G330" t="str">
            <v>1.基本資料、商品建立</v>
          </cell>
          <cell r="H330" t="str">
            <v>基本資料</v>
          </cell>
          <cell r="I330" t="str">
            <v>保證人關係代碼維護</v>
          </cell>
          <cell r="J330" t="str">
            <v>01.基本資料、商品建立</v>
          </cell>
          <cell r="K330" t="str">
            <v>楊智誠_陳綺萍</v>
          </cell>
          <cell r="L330">
            <v>44274</v>
          </cell>
          <cell r="N330">
            <v>44272</v>
          </cell>
          <cell r="O330">
            <v>44272</v>
          </cell>
          <cell r="P330" t="str">
            <v>陳玫玲</v>
          </cell>
          <cell r="Q330">
            <v>44302</v>
          </cell>
          <cell r="R330" t="str">
            <v>無</v>
          </cell>
          <cell r="S330"/>
          <cell r="W330" t="str">
            <v>保證人關係代碼維護</v>
          </cell>
          <cell r="X330" t="str">
            <v>N</v>
          </cell>
        </row>
        <row r="331">
          <cell r="E331" t="str">
            <v>L6071</v>
          </cell>
          <cell r="F331" t="str">
            <v>J.D</v>
          </cell>
          <cell r="G331" t="str">
            <v>1.基本資料、商品建立</v>
          </cell>
          <cell r="H331" t="str">
            <v>基本資料</v>
          </cell>
          <cell r="I331" t="str">
            <v>行庫資料查詢</v>
          </cell>
          <cell r="J331" t="str">
            <v>01.基本資料、商品建立</v>
          </cell>
          <cell r="K331" t="str">
            <v>楊智誠_陳綺萍</v>
          </cell>
          <cell r="L331">
            <v>44274</v>
          </cell>
          <cell r="N331">
            <v>44270</v>
          </cell>
          <cell r="O331">
            <v>44270</v>
          </cell>
          <cell r="P331" t="str">
            <v>陳玫玲</v>
          </cell>
          <cell r="Q331">
            <v>44302</v>
          </cell>
          <cell r="R331" t="str">
            <v>無</v>
          </cell>
          <cell r="S331"/>
          <cell r="W331" t="str">
            <v>行庫資料查詢</v>
          </cell>
          <cell r="X331" t="str">
            <v>N</v>
          </cell>
        </row>
        <row r="332">
          <cell r="E332" t="str">
            <v>L6701</v>
          </cell>
          <cell r="F332" t="str">
            <v>J.D</v>
          </cell>
          <cell r="G332" t="str">
            <v>1.基本資料、商品建立</v>
          </cell>
          <cell r="H332" t="str">
            <v>基本資料</v>
          </cell>
          <cell r="I332" t="str">
            <v>行庫資料維護</v>
          </cell>
          <cell r="J332" t="str">
            <v>01.基本資料、商品建立</v>
          </cell>
          <cell r="K332" t="str">
            <v>楊智誠_陳綺萍</v>
          </cell>
          <cell r="L332">
            <v>44274</v>
          </cell>
          <cell r="N332">
            <v>44270</v>
          </cell>
          <cell r="O332">
            <v>44270</v>
          </cell>
          <cell r="P332" t="str">
            <v>陳玫玲</v>
          </cell>
          <cell r="Q332">
            <v>44302</v>
          </cell>
          <cell r="R332" t="str">
            <v>無</v>
          </cell>
          <cell r="S332"/>
          <cell r="W332" t="str">
            <v>行庫資料維護</v>
          </cell>
          <cell r="X332" t="str">
            <v>N</v>
          </cell>
        </row>
        <row r="333">
          <cell r="E333" t="str">
            <v>L6072</v>
          </cell>
          <cell r="F333" t="str">
            <v>J.E</v>
          </cell>
          <cell r="G333" t="str">
            <v>1.基本資料、商品建立</v>
          </cell>
          <cell r="H333" t="str">
            <v>基本資料</v>
          </cell>
          <cell r="I333" t="str">
            <v>營業單位對照檔查詢</v>
          </cell>
          <cell r="J333" t="str">
            <v>01.基本資料、商品建立</v>
          </cell>
          <cell r="K333" t="str">
            <v>楊智誠_陳綺萍</v>
          </cell>
          <cell r="L333">
            <v>44274</v>
          </cell>
          <cell r="M333">
            <v>44309</v>
          </cell>
          <cell r="N333"/>
          <cell r="O333"/>
          <cell r="Q333">
            <v>44302</v>
          </cell>
          <cell r="S333"/>
          <cell r="W333" t="str">
            <v>營業單位對照檔查詢</v>
          </cell>
          <cell r="X333" t="str">
            <v>N</v>
          </cell>
        </row>
        <row r="334">
          <cell r="E334" t="str">
            <v>L6702</v>
          </cell>
          <cell r="F334" t="str">
            <v>J.E</v>
          </cell>
          <cell r="G334" t="str">
            <v>1.基本資料、商品建立</v>
          </cell>
          <cell r="H334" t="str">
            <v>基本資料</v>
          </cell>
          <cell r="I334" t="str">
            <v>營業單位對照檔維護</v>
          </cell>
          <cell r="J334" t="str">
            <v>01.基本資料、商品建立</v>
          </cell>
          <cell r="K334" t="str">
            <v>楊智誠_陳綺萍</v>
          </cell>
          <cell r="L334">
            <v>44274</v>
          </cell>
          <cell r="M334">
            <v>44309</v>
          </cell>
          <cell r="N334"/>
          <cell r="O334"/>
          <cell r="Q334">
            <v>44302</v>
          </cell>
          <cell r="S334"/>
          <cell r="W334" t="str">
            <v>營業單位對照檔維護</v>
          </cell>
          <cell r="X334" t="str">
            <v>N</v>
          </cell>
        </row>
        <row r="335">
          <cell r="E335" t="str">
            <v>L6073</v>
          </cell>
          <cell r="F335" t="str">
            <v>J.F</v>
          </cell>
          <cell r="G335" t="str">
            <v>1.基本資料、商品建立</v>
          </cell>
          <cell r="H335" t="str">
            <v>基本資料</v>
          </cell>
          <cell r="I335" t="str">
            <v>保險/鑑定公司資料查詢</v>
          </cell>
          <cell r="J335" t="str">
            <v>01.基本資料、商品建立</v>
          </cell>
          <cell r="K335" t="str">
            <v>楊智誠_陳綺萍</v>
          </cell>
          <cell r="L335">
            <v>44274</v>
          </cell>
          <cell r="M335">
            <v>44309</v>
          </cell>
          <cell r="N335">
            <v>44306</v>
          </cell>
          <cell r="O335"/>
          <cell r="Q335">
            <v>44302</v>
          </cell>
          <cell r="R335" t="str">
            <v>無</v>
          </cell>
          <cell r="S335"/>
          <cell r="W335" t="str">
            <v>保險公司資料查詢</v>
          </cell>
          <cell r="X335" t="str">
            <v>N</v>
          </cell>
        </row>
        <row r="336">
          <cell r="E336" t="str">
            <v>L6703</v>
          </cell>
          <cell r="F336" t="str">
            <v>J.F</v>
          </cell>
          <cell r="G336" t="str">
            <v>1.基本資料、商品建立</v>
          </cell>
          <cell r="H336" t="str">
            <v>基本資料</v>
          </cell>
          <cell r="I336" t="str">
            <v>保險/鑑定公司資料維護</v>
          </cell>
          <cell r="J336" t="str">
            <v>01.基本資料、商品建立</v>
          </cell>
          <cell r="K336" t="str">
            <v>楊智誠_陳綺萍</v>
          </cell>
          <cell r="L336">
            <v>44274</v>
          </cell>
          <cell r="M336">
            <v>44309</v>
          </cell>
          <cell r="N336">
            <v>44306</v>
          </cell>
          <cell r="O336"/>
          <cell r="Q336">
            <v>44302</v>
          </cell>
          <cell r="R336" t="str">
            <v>無</v>
          </cell>
          <cell r="S336"/>
          <cell r="U336"/>
          <cell r="W336" t="str">
            <v>保險公司資料維護</v>
          </cell>
          <cell r="X336" t="str">
            <v>N</v>
          </cell>
        </row>
        <row r="337">
          <cell r="E337" t="str">
            <v>L6074</v>
          </cell>
          <cell r="F337" t="str">
            <v>J.G</v>
          </cell>
          <cell r="G337" t="str">
            <v>1.基本資料、商品建立</v>
          </cell>
          <cell r="H337" t="str">
            <v>基本資料</v>
          </cell>
          <cell r="I337" t="str">
            <v>聯徵報送-地區別資料查詢</v>
          </cell>
          <cell r="J337" t="str">
            <v>01.基本資料、商品建立</v>
          </cell>
          <cell r="K337" t="str">
            <v>楊智誠_陳綺萍</v>
          </cell>
          <cell r="L337">
            <v>44274</v>
          </cell>
          <cell r="M337">
            <v>44309</v>
          </cell>
          <cell r="N337"/>
          <cell r="O337"/>
          <cell r="Q337">
            <v>44302</v>
          </cell>
          <cell r="S337"/>
          <cell r="W337" t="str">
            <v>地區別資料查詢</v>
          </cell>
          <cell r="X337" t="str">
            <v>N</v>
          </cell>
        </row>
        <row r="338">
          <cell r="E338" t="str">
            <v>L6704</v>
          </cell>
          <cell r="F338" t="str">
            <v>J.G</v>
          </cell>
          <cell r="G338" t="str">
            <v>1.基本資料、商品建立</v>
          </cell>
          <cell r="H338" t="str">
            <v>基本資料</v>
          </cell>
          <cell r="I338" t="str">
            <v>聯徵報送-地區別資料維護</v>
          </cell>
          <cell r="J338" t="str">
            <v>01.基本資料、商品建立</v>
          </cell>
          <cell r="K338" t="str">
            <v>楊智誠_陳綺萍</v>
          </cell>
          <cell r="L338">
            <v>44274</v>
          </cell>
          <cell r="M338">
            <v>44309</v>
          </cell>
          <cell r="N338"/>
          <cell r="O338"/>
          <cell r="Q338">
            <v>44302</v>
          </cell>
          <cell r="S338"/>
          <cell r="W338" t="str">
            <v>地區別資料維護</v>
          </cell>
          <cell r="X338" t="str">
            <v>N</v>
          </cell>
        </row>
        <row r="339">
          <cell r="E339" t="str">
            <v>L6075</v>
          </cell>
          <cell r="F339" t="str">
            <v>J.H</v>
          </cell>
          <cell r="G339" t="str">
            <v>1.基本資料、商品建立</v>
          </cell>
          <cell r="H339" t="str">
            <v>基本資料</v>
          </cell>
          <cell r="I339" t="str">
            <v>鄉鎮區資料查詢</v>
          </cell>
          <cell r="J339" t="str">
            <v>01.基本資料、商品建立</v>
          </cell>
          <cell r="K339" t="str">
            <v>楊智誠_陳綺萍</v>
          </cell>
          <cell r="L339">
            <v>44274</v>
          </cell>
          <cell r="M339">
            <v>44309</v>
          </cell>
          <cell r="N339"/>
          <cell r="O339"/>
          <cell r="Q339">
            <v>44302</v>
          </cell>
          <cell r="S339"/>
          <cell r="W339" t="str">
            <v>聯徵報送-地區別資料查詢</v>
          </cell>
          <cell r="X339" t="str">
            <v>N</v>
          </cell>
        </row>
        <row r="340">
          <cell r="E340" t="str">
            <v>L6705</v>
          </cell>
          <cell r="F340" t="str">
            <v>J.H</v>
          </cell>
          <cell r="G340" t="str">
            <v>1.基本資料、商品建立</v>
          </cell>
          <cell r="H340" t="str">
            <v>基本資料</v>
          </cell>
          <cell r="I340" t="str">
            <v>鄉鎮區資料維護</v>
          </cell>
          <cell r="J340" t="str">
            <v>01.基本資料、商品建立</v>
          </cell>
          <cell r="K340" t="str">
            <v>楊智誠_陳綺萍</v>
          </cell>
          <cell r="L340">
            <v>44274</v>
          </cell>
          <cell r="M340">
            <v>44309</v>
          </cell>
          <cell r="N340"/>
          <cell r="O340"/>
          <cell r="Q340">
            <v>44302</v>
          </cell>
          <cell r="S340"/>
          <cell r="W340" t="str">
            <v>聯徵報送-地區別資料維護</v>
          </cell>
          <cell r="X340" t="str">
            <v>N</v>
          </cell>
        </row>
        <row r="341">
          <cell r="E341" t="str">
            <v>L6078</v>
          </cell>
          <cell r="F341" t="str">
            <v>J.I</v>
          </cell>
          <cell r="G341" t="str">
            <v>1.基本資料、商品建立</v>
          </cell>
          <cell r="H341" t="str">
            <v>基本資料</v>
          </cell>
          <cell r="I341" t="str">
            <v>利息收入預算數查詢</v>
          </cell>
          <cell r="J341" t="str">
            <v>01.基本資料、商品建立</v>
          </cell>
          <cell r="K341" t="str">
            <v>楊智誠_陳綺萍</v>
          </cell>
          <cell r="L341">
            <v>44293</v>
          </cell>
          <cell r="N341">
            <v>44295</v>
          </cell>
          <cell r="O341">
            <v>44300</v>
          </cell>
          <cell r="P341" t="str">
            <v>陳玫玲</v>
          </cell>
          <cell r="Q341">
            <v>44302</v>
          </cell>
          <cell r="R341" t="str">
            <v>無</v>
          </cell>
          <cell r="S341"/>
          <cell r="W341" t="str">
            <v>利息收入預算數查詢</v>
          </cell>
          <cell r="X341" t="str">
            <v>N</v>
          </cell>
        </row>
        <row r="342">
          <cell r="E342" t="str">
            <v>L6708</v>
          </cell>
          <cell r="F342" t="str">
            <v>J.I</v>
          </cell>
          <cell r="G342" t="str">
            <v>1.基本資料、商品建立</v>
          </cell>
          <cell r="H342" t="str">
            <v>基本資料</v>
          </cell>
          <cell r="I342" t="str">
            <v>利息收入預算數維護</v>
          </cell>
          <cell r="J342" t="str">
            <v>01.基本資料、商品建立</v>
          </cell>
          <cell r="K342" t="str">
            <v>楊智誠_陳綺萍</v>
          </cell>
          <cell r="L342">
            <v>44293</v>
          </cell>
          <cell r="N342">
            <v>44295</v>
          </cell>
          <cell r="O342">
            <v>44300</v>
          </cell>
          <cell r="P342" t="str">
            <v>陳玫玲</v>
          </cell>
          <cell r="Q342">
            <v>44302</v>
          </cell>
          <cell r="R342" t="str">
            <v>無</v>
          </cell>
          <cell r="S342"/>
          <cell r="W342" t="str">
            <v>利息收入預算數維護</v>
          </cell>
          <cell r="X342" t="str">
            <v>N</v>
          </cell>
        </row>
        <row r="343">
          <cell r="E343" t="str">
            <v>L6083</v>
          </cell>
          <cell r="F343" t="str">
            <v>J.J</v>
          </cell>
          <cell r="G343" t="str">
            <v>1.基本資料、商品建立</v>
          </cell>
          <cell r="H343" t="str">
            <v>基本資料</v>
          </cell>
          <cell r="I343" t="str">
            <v>房貸專員所屬業務部室查詢</v>
          </cell>
          <cell r="J343" t="str">
            <v>01.基本資料、商品建立</v>
          </cell>
          <cell r="K343" t="str">
            <v>楊智誠_陳綺萍</v>
          </cell>
          <cell r="L343">
            <v>44293</v>
          </cell>
          <cell r="N343">
            <v>44298</v>
          </cell>
          <cell r="O343">
            <v>44300</v>
          </cell>
          <cell r="P343" t="str">
            <v>陳玫玲</v>
          </cell>
          <cell r="Q343">
            <v>44302</v>
          </cell>
          <cell r="R343" t="str">
            <v>無</v>
          </cell>
          <cell r="S343"/>
          <cell r="W343" t="str">
            <v>房貸專員所屬業務部室查詢</v>
          </cell>
          <cell r="X343" t="str">
            <v>N</v>
          </cell>
        </row>
        <row r="344">
          <cell r="E344" t="str">
            <v>L6753</v>
          </cell>
          <cell r="F344" t="str">
            <v>J.J</v>
          </cell>
          <cell r="G344" t="str">
            <v>1.基本資料、商品建立</v>
          </cell>
          <cell r="H344" t="str">
            <v>基本資料</v>
          </cell>
          <cell r="I344" t="str">
            <v>房貸專員所屬業務部室維護</v>
          </cell>
          <cell r="J344" t="str">
            <v>01.基本資料、商品建立</v>
          </cell>
          <cell r="K344" t="str">
            <v>楊智誠_陳綺萍</v>
          </cell>
          <cell r="L344">
            <v>44293</v>
          </cell>
          <cell r="N344">
            <v>44298</v>
          </cell>
          <cell r="O344">
            <v>44300</v>
          </cell>
          <cell r="P344" t="str">
            <v>陳玫玲</v>
          </cell>
          <cell r="Q344">
            <v>44302</v>
          </cell>
          <cell r="R344" t="str">
            <v>無</v>
          </cell>
          <cell r="S344"/>
          <cell r="W344" t="str">
            <v>房貸專員所屬業務部室維護</v>
          </cell>
          <cell r="X344" t="str">
            <v>N</v>
          </cell>
        </row>
        <row r="345">
          <cell r="E345" t="str">
            <v>L6052</v>
          </cell>
          <cell r="F345" t="str">
            <v>J.K</v>
          </cell>
          <cell r="G345" t="str">
            <v>1.基本資料、商品建立</v>
          </cell>
          <cell r="H345" t="str">
            <v>基本資料</v>
          </cell>
          <cell r="I345" t="str">
            <v>變動數值設定</v>
          </cell>
          <cell r="J345" t="str">
            <v>01.基本資料、商品建立</v>
          </cell>
          <cell r="K345" t="str">
            <v>楊智誠_陳綺萍</v>
          </cell>
          <cell r="L345">
            <v>44293</v>
          </cell>
          <cell r="N345">
            <v>44295</v>
          </cell>
          <cell r="O345">
            <v>44300</v>
          </cell>
          <cell r="P345" t="str">
            <v>陳玫玲</v>
          </cell>
          <cell r="Q345">
            <v>44302</v>
          </cell>
          <cell r="R345" t="str">
            <v>無</v>
          </cell>
          <cell r="S345"/>
          <cell r="W345" t="str">
            <v>變動數值設定</v>
          </cell>
          <cell r="X345" t="str">
            <v>N</v>
          </cell>
        </row>
        <row r="346">
          <cell r="E346" t="str">
            <v>L6502</v>
          </cell>
          <cell r="F346" t="str">
            <v>J.K</v>
          </cell>
          <cell r="G346" t="str">
            <v>1.基本資料、商品建立</v>
          </cell>
          <cell r="H346" t="str">
            <v>基本資料</v>
          </cell>
          <cell r="I346" t="str">
            <v>變動數值設定維護</v>
          </cell>
          <cell r="J346" t="str">
            <v>01.基本資料、商品建立</v>
          </cell>
          <cell r="K346" t="str">
            <v>楊智誠_陳綺萍</v>
          </cell>
          <cell r="L346">
            <v>44293</v>
          </cell>
          <cell r="N346">
            <v>44295</v>
          </cell>
          <cell r="O346">
            <v>44300</v>
          </cell>
          <cell r="P346" t="str">
            <v>陳玫玲</v>
          </cell>
          <cell r="Q346">
            <v>44302</v>
          </cell>
          <cell r="R346" t="str">
            <v>無</v>
          </cell>
          <cell r="S346"/>
          <cell r="W346" t="str">
            <v>變動數值設定維護</v>
          </cell>
          <cell r="X346" t="str">
            <v>N</v>
          </cell>
        </row>
        <row r="347">
          <cell r="E347" t="str">
            <v>L6068</v>
          </cell>
          <cell r="F347" t="str">
            <v>J.L</v>
          </cell>
          <cell r="G347" t="str">
            <v>1.基本資料、商品建立</v>
          </cell>
          <cell r="H347" t="str">
            <v>基本資料</v>
          </cell>
          <cell r="I347" t="str">
            <v>報表代號對照檔查詢</v>
          </cell>
          <cell r="J347" t="str">
            <v>01.基本資料、商品建立</v>
          </cell>
          <cell r="K347" t="str">
            <v>楊智誠_陳綺萍</v>
          </cell>
          <cell r="L347">
            <v>44293</v>
          </cell>
          <cell r="N347">
            <v>44295</v>
          </cell>
          <cell r="O347">
            <v>44300</v>
          </cell>
          <cell r="P347" t="str">
            <v>陳玫玲</v>
          </cell>
          <cell r="Q347">
            <v>44302</v>
          </cell>
          <cell r="R347" t="str">
            <v>無</v>
          </cell>
          <cell r="S347"/>
          <cell r="W347" t="str">
            <v>報表代號對照檔查詢</v>
          </cell>
          <cell r="X347" t="str">
            <v>N</v>
          </cell>
        </row>
        <row r="348">
          <cell r="E348" t="str">
            <v>L6103</v>
          </cell>
          <cell r="F348" t="str">
            <v>J.L</v>
          </cell>
          <cell r="G348" t="str">
            <v>1.基本資料、商品建立</v>
          </cell>
          <cell r="H348" t="str">
            <v>基本資料</v>
          </cell>
          <cell r="I348" t="str">
            <v xml:space="preserve">報表查詢作業申請    </v>
          </cell>
          <cell r="J348" t="str">
            <v>01.基本資料、商品建立</v>
          </cell>
          <cell r="K348" t="str">
            <v>楊智誠_陳綺萍</v>
          </cell>
          <cell r="L348">
            <v>44293</v>
          </cell>
          <cell r="M348">
            <v>44309</v>
          </cell>
          <cell r="N348">
            <v>44306</v>
          </cell>
          <cell r="O348"/>
          <cell r="Q348">
            <v>44302</v>
          </cell>
          <cell r="R348" t="str">
            <v>無</v>
          </cell>
          <cell r="S348"/>
          <cell r="W348" t="str">
            <v xml:space="preserve">報表查詢作業申請    </v>
          </cell>
          <cell r="X348" t="str">
            <v>N</v>
          </cell>
        </row>
        <row r="349">
          <cell r="E349" t="str">
            <v>L6608</v>
          </cell>
          <cell r="F349" t="str">
            <v>J.L</v>
          </cell>
          <cell r="G349" t="str">
            <v>1.基本資料、商品建立</v>
          </cell>
          <cell r="H349" t="str">
            <v>基本資料</v>
          </cell>
          <cell r="I349" t="str">
            <v>報表代號對照檔維護</v>
          </cell>
          <cell r="J349" t="str">
            <v>01.基本資料、商品建立</v>
          </cell>
          <cell r="K349" t="str">
            <v>楊智誠_陳綺萍</v>
          </cell>
          <cell r="L349">
            <v>44293</v>
          </cell>
          <cell r="N349">
            <v>44295</v>
          </cell>
          <cell r="O349">
            <v>44300</v>
          </cell>
          <cell r="P349" t="str">
            <v>陳玫玲</v>
          </cell>
          <cell r="Q349">
            <v>44302</v>
          </cell>
          <cell r="R349" t="str">
            <v>無</v>
          </cell>
          <cell r="S349"/>
          <cell r="W349" t="str">
            <v>報表代號對照檔維護</v>
          </cell>
          <cell r="X349" t="str">
            <v>N</v>
          </cell>
        </row>
        <row r="350">
          <cell r="E350" t="str">
            <v>L6104</v>
          </cell>
          <cell r="F350" t="str">
            <v>J.M</v>
          </cell>
          <cell r="G350" t="str">
            <v>1.基本資料、商品建立</v>
          </cell>
          <cell r="H350" t="str">
            <v>基本資料</v>
          </cell>
          <cell r="I350" t="str">
            <v>代理人設定</v>
          </cell>
          <cell r="J350" t="str">
            <v>01.基本資料、商品建立</v>
          </cell>
          <cell r="K350" t="str">
            <v>楊智誠_陳綺萍</v>
          </cell>
          <cell r="L350">
            <v>44286</v>
          </cell>
          <cell r="M350">
            <v>44309</v>
          </cell>
          <cell r="N350">
            <v>44306</v>
          </cell>
          <cell r="O350"/>
          <cell r="Q350">
            <v>44302</v>
          </cell>
          <cell r="R350" t="str">
            <v>無</v>
          </cell>
          <cell r="S350"/>
          <cell r="T350" t="str">
            <v>新增 2021/3/2</v>
          </cell>
          <cell r="U350"/>
          <cell r="W350" t="str">
            <v>代理人設定</v>
          </cell>
          <cell r="X350" t="str">
            <v>N</v>
          </cell>
        </row>
        <row r="351">
          <cell r="E351" t="str">
            <v>L6086</v>
          </cell>
          <cell r="F351" t="str">
            <v>J.N</v>
          </cell>
          <cell r="G351" t="str">
            <v>1.基本資料、商品建立</v>
          </cell>
          <cell r="H351" t="str">
            <v>基本資料</v>
          </cell>
          <cell r="I351" t="str">
            <v>單位代號查詢</v>
          </cell>
          <cell r="J351" t="str">
            <v>01.基本資料、商品建立</v>
          </cell>
          <cell r="K351" t="str">
            <v>楊智誠_陳綺萍</v>
          </cell>
          <cell r="L351">
            <v>44293</v>
          </cell>
          <cell r="M351">
            <v>44309</v>
          </cell>
          <cell r="N351"/>
          <cell r="O351"/>
          <cell r="Q351">
            <v>44302</v>
          </cell>
          <cell r="S351"/>
          <cell r="W351" t="str">
            <v>單位代號查詢</v>
          </cell>
          <cell r="X351" t="str">
            <v>N</v>
          </cell>
        </row>
        <row r="352">
          <cell r="E352" t="str">
            <v>L5801</v>
          </cell>
          <cell r="F352" t="str">
            <v>K.5</v>
          </cell>
          <cell r="G352" t="str">
            <v>G.管理性作業</v>
          </cell>
          <cell r="H352" t="str">
            <v>G.管理性作業(一般)</v>
          </cell>
          <cell r="I352" t="str">
            <v>補貼息作業</v>
          </cell>
          <cell r="J352" t="str">
            <v>14.檔案借閱、其他</v>
          </cell>
          <cell r="K352" t="str">
            <v>陳昱衡</v>
          </cell>
          <cell r="L352">
            <v>44316</v>
          </cell>
          <cell r="M352">
            <v>44408</v>
          </cell>
          <cell r="N352"/>
          <cell r="O352"/>
          <cell r="Q352">
            <v>44316</v>
          </cell>
          <cell r="S352"/>
          <cell r="T352" t="str">
            <v>新增 2021/3/2</v>
          </cell>
          <cell r="W352" t="str">
            <v>補貼息作業</v>
          </cell>
        </row>
        <row r="353">
          <cell r="E353" t="str">
            <v>L5811</v>
          </cell>
          <cell r="F353" t="str">
            <v>K.6</v>
          </cell>
          <cell r="G353" t="str">
            <v>G.管理性作業</v>
          </cell>
          <cell r="H353" t="str">
            <v>G.管理性作業(一般)</v>
          </cell>
          <cell r="I353" t="str">
            <v>產生國稅局申報下載檔</v>
          </cell>
          <cell r="J353" t="str">
            <v>14.檔案借閱、其他</v>
          </cell>
          <cell r="K353" t="str">
            <v>楊智誠</v>
          </cell>
          <cell r="L353">
            <v>44316</v>
          </cell>
          <cell r="M353">
            <v>44408</v>
          </cell>
          <cell r="N353"/>
          <cell r="O353"/>
          <cell r="Q353">
            <v>44316</v>
          </cell>
          <cell r="S353"/>
          <cell r="T353" t="str">
            <v>新增 2021/3/2</v>
          </cell>
          <cell r="W353" t="str">
            <v>國稅局年底申報</v>
          </cell>
        </row>
        <row r="354">
          <cell r="E354" t="str">
            <v>L5812</v>
          </cell>
          <cell r="F354" t="str">
            <v>K.6</v>
          </cell>
          <cell r="G354" t="str">
            <v>G.管理性作業</v>
          </cell>
          <cell r="H354" t="str">
            <v>G.管理性作業(一般)</v>
          </cell>
          <cell r="I354" t="str">
            <v>國稅局申報檔維護</v>
          </cell>
          <cell r="J354" t="str">
            <v>14.檔案借閱、其他</v>
          </cell>
          <cell r="K354" t="str">
            <v>楊智誠</v>
          </cell>
          <cell r="N354"/>
          <cell r="O354"/>
          <cell r="Q354"/>
          <cell r="R354"/>
          <cell r="S354"/>
          <cell r="T354" t="str">
            <v>新增 2021/5/4</v>
          </cell>
          <cell r="U354"/>
          <cell r="V354"/>
          <cell r="W354"/>
          <cell r="X354"/>
        </row>
        <row r="355">
          <cell r="E355" t="str">
            <v>L5813</v>
          </cell>
          <cell r="F355" t="str">
            <v>K.6</v>
          </cell>
          <cell r="G355" t="str">
            <v>G.管理性作業</v>
          </cell>
          <cell r="H355" t="str">
            <v>G.管理性作業(一般)</v>
          </cell>
          <cell r="I355" t="str">
            <v>產生國稅局申報媒體檔</v>
          </cell>
          <cell r="J355" t="str">
            <v>14.檔案借閱、其他</v>
          </cell>
          <cell r="K355" t="str">
            <v>楊智誠</v>
          </cell>
          <cell r="N355"/>
          <cell r="O355"/>
          <cell r="Q355"/>
          <cell r="R355"/>
          <cell r="S355"/>
          <cell r="T355" t="str">
            <v>新增 2021/5/4</v>
          </cell>
          <cell r="U355"/>
          <cell r="V355"/>
          <cell r="W355"/>
          <cell r="X355"/>
        </row>
        <row r="356">
          <cell r="E356" t="str">
            <v>L7022</v>
          </cell>
          <cell r="F356" t="str">
            <v>K.8</v>
          </cell>
          <cell r="G356" t="str">
            <v>G.管理性作業</v>
          </cell>
          <cell r="H356" t="str">
            <v>IFRS9</v>
          </cell>
          <cell r="I356" t="str">
            <v>違約損失率</v>
          </cell>
          <cell r="J356" t="str">
            <v>14.檔案借閱、其他</v>
          </cell>
          <cell r="K356" t="str">
            <v>陳志嵩</v>
          </cell>
          <cell r="L356">
            <v>44309</v>
          </cell>
          <cell r="N356"/>
          <cell r="O356"/>
          <cell r="Q356">
            <v>44316</v>
          </cell>
          <cell r="R356"/>
          <cell r="S356"/>
          <cell r="U356"/>
          <cell r="V356"/>
          <cell r="W356" t="str">
            <v>違約損失率</v>
          </cell>
          <cell r="X356"/>
        </row>
        <row r="357">
          <cell r="E357" t="str">
            <v>L7202</v>
          </cell>
          <cell r="F357" t="str">
            <v>K.9</v>
          </cell>
          <cell r="G357" t="str">
            <v>G.管理性作業</v>
          </cell>
          <cell r="H357" t="str">
            <v>IFRS9</v>
          </cell>
          <cell r="I357" t="str">
            <v>違約損失率登錄</v>
          </cell>
          <cell r="J357" t="str">
            <v>14.檔案借閱、其他</v>
          </cell>
          <cell r="K357" t="str">
            <v>陳志嵩</v>
          </cell>
          <cell r="L357">
            <v>44309</v>
          </cell>
          <cell r="N357"/>
          <cell r="O357"/>
          <cell r="Q357">
            <v>44316</v>
          </cell>
          <cell r="R357"/>
          <cell r="S357"/>
          <cell r="U357"/>
          <cell r="V357"/>
          <cell r="W357" t="str">
            <v>違約損失率登錄</v>
          </cell>
          <cell r="X357"/>
        </row>
        <row r="358">
          <cell r="E358" t="str">
            <v>L7203</v>
          </cell>
          <cell r="F358" t="str">
            <v>K.A</v>
          </cell>
          <cell r="G358" t="str">
            <v>G.管理性作業</v>
          </cell>
          <cell r="H358" t="str">
            <v>IFRS9</v>
          </cell>
          <cell r="I358" t="str">
            <v>利率法帳面資料上傳作業</v>
          </cell>
          <cell r="J358" t="str">
            <v>14.檔案借閱、其他</v>
          </cell>
          <cell r="K358" t="str">
            <v>陳志嵩</v>
          </cell>
          <cell r="L358">
            <v>44309</v>
          </cell>
          <cell r="N358"/>
          <cell r="O358"/>
          <cell r="Q358">
            <v>44316</v>
          </cell>
          <cell r="R358"/>
          <cell r="S358"/>
          <cell r="U358"/>
          <cell r="V358"/>
          <cell r="W358" t="str">
            <v>利率法帳面資料上傳作業</v>
          </cell>
          <cell r="X358"/>
        </row>
        <row r="359">
          <cell r="E359" t="str">
            <v>L7901</v>
          </cell>
          <cell r="F359" t="str">
            <v>K.B</v>
          </cell>
          <cell r="G359" t="str">
            <v>G.管理性作業</v>
          </cell>
          <cell r="H359" t="str">
            <v>IFRS9</v>
          </cell>
          <cell r="I359" t="str">
            <v>LNM34資料欄位清單</v>
          </cell>
          <cell r="J359" t="str">
            <v>14.檔案借閱、其他</v>
          </cell>
          <cell r="K359" t="str">
            <v>陳志嵩</v>
          </cell>
          <cell r="L359">
            <v>44309</v>
          </cell>
          <cell r="M359">
            <v>44377</v>
          </cell>
          <cell r="N359"/>
          <cell r="O359"/>
          <cell r="Q359">
            <v>44316</v>
          </cell>
          <cell r="R359"/>
          <cell r="S359"/>
          <cell r="U359"/>
          <cell r="V359"/>
          <cell r="W359" t="str">
            <v>LNM34資料欄位清單</v>
          </cell>
          <cell r="X359"/>
        </row>
        <row r="360">
          <cell r="E360" t="str">
            <v>L7902</v>
          </cell>
          <cell r="F360" t="str">
            <v>K.C</v>
          </cell>
          <cell r="G360" t="str">
            <v>G.管理性作業</v>
          </cell>
          <cell r="H360" t="str">
            <v>IFRS9</v>
          </cell>
          <cell r="I360" t="str">
            <v>IFRS9介面檔產生作業</v>
          </cell>
          <cell r="J360" t="str">
            <v>14.檔案借閱、其他</v>
          </cell>
          <cell r="K360" t="str">
            <v>陳志嵩</v>
          </cell>
          <cell r="L360">
            <v>44309</v>
          </cell>
          <cell r="M360">
            <v>44377</v>
          </cell>
          <cell r="N360"/>
          <cell r="O360"/>
          <cell r="Q360">
            <v>44316</v>
          </cell>
          <cell r="R360"/>
          <cell r="S360"/>
          <cell r="U360"/>
          <cell r="V360"/>
          <cell r="W360" t="str">
            <v>IFRS9介面檔產生作業</v>
          </cell>
          <cell r="X360"/>
        </row>
        <row r="361">
          <cell r="E361" t="str">
            <v>L7210</v>
          </cell>
          <cell r="F361" t="str">
            <v>K.D</v>
          </cell>
          <cell r="G361" t="str">
            <v>G.管理性作業</v>
          </cell>
          <cell r="H361" t="str">
            <v>商品分類資料</v>
          </cell>
          <cell r="I361" t="str">
            <v>商品分類資料維護</v>
          </cell>
          <cell r="J361" t="str">
            <v>01.基本資料、商品建立</v>
          </cell>
          <cell r="K361" t="str">
            <v>張嘉榮</v>
          </cell>
          <cell r="L361">
            <v>44309</v>
          </cell>
          <cell r="Q361">
            <v>44316</v>
          </cell>
          <cell r="S361"/>
          <cell r="T361" t="str">
            <v>新增 2021/4/14</v>
          </cell>
        </row>
        <row r="362">
          <cell r="E362" t="str">
            <v>L7903</v>
          </cell>
          <cell r="F362" t="str">
            <v>K.D</v>
          </cell>
          <cell r="G362" t="str">
            <v>G.管理性作業</v>
          </cell>
          <cell r="H362" t="str">
            <v>商品分類資料</v>
          </cell>
          <cell r="I362" t="str">
            <v>商品分類資料查詢</v>
          </cell>
          <cell r="J362" t="str">
            <v>01.基本資料、商品建立</v>
          </cell>
          <cell r="K362" t="str">
            <v>張嘉榮</v>
          </cell>
          <cell r="L362">
            <v>44309</v>
          </cell>
          <cell r="Q362">
            <v>44316</v>
          </cell>
          <cell r="S362"/>
          <cell r="T362" t="str">
            <v>新增 2021/4/14</v>
          </cell>
        </row>
        <row r="363">
          <cell r="E363" t="str">
            <v>L2080</v>
          </cell>
          <cell r="F363">
            <v>8.8000000000000007</v>
          </cell>
          <cell r="G363" t="str">
            <v>8.利率變動</v>
          </cell>
          <cell r="H363" t="str">
            <v>利率變動</v>
          </cell>
          <cell r="I363" t="str">
            <v>個人房貸調整案</v>
          </cell>
          <cell r="J363" t="str">
            <v>07.利率變動</v>
          </cell>
          <cell r="K363" t="str">
            <v>陳昱衡</v>
          </cell>
          <cell r="N363"/>
          <cell r="O363"/>
          <cell r="Q363"/>
          <cell r="R363"/>
          <cell r="S363"/>
          <cell r="T363" t="str">
            <v>新增 2021/5/5</v>
          </cell>
          <cell r="U363"/>
          <cell r="V363"/>
          <cell r="W363"/>
          <cell r="X363"/>
        </row>
        <row r="364">
          <cell r="E364" t="str">
            <v>L5510</v>
          </cell>
          <cell r="F364" t="str">
            <v>F.2.C</v>
          </cell>
          <cell r="G364" t="str">
            <v>D.業績、獎勵金作業</v>
          </cell>
          <cell r="H364" t="str">
            <v>業績、獎勵金作業</v>
          </cell>
          <cell r="I364" t="str">
            <v>產生換算業績、業務報酬發放媒體</v>
          </cell>
          <cell r="J364" t="str">
            <v>13.業績、獎勵金作業</v>
          </cell>
          <cell r="K364" t="str">
            <v>陸冠全</v>
          </cell>
          <cell r="N364"/>
          <cell r="O364"/>
          <cell r="Q364"/>
          <cell r="R364"/>
          <cell r="S364" t="str">
            <v>PJ201800012_URS_5管理性作業_V1.1(冠全).docx</v>
          </cell>
          <cell r="T364" t="str">
            <v>新增 2021/5/5</v>
          </cell>
          <cell r="U364"/>
          <cell r="V364"/>
          <cell r="W364"/>
          <cell r="X364"/>
        </row>
        <row r="365">
          <cell r="E365" t="str">
            <v>L5959</v>
          </cell>
          <cell r="F365" t="str">
            <v>F.2.C</v>
          </cell>
          <cell r="G365" t="str">
            <v>D.業績、獎勵金作業</v>
          </cell>
          <cell r="H365" t="str">
            <v>業績、獎勵金作業</v>
          </cell>
          <cell r="I365" t="str">
            <v>房貸獎勵保費檢核檔查詢</v>
          </cell>
          <cell r="J365" t="str">
            <v>13.業績、獎勵金作業</v>
          </cell>
          <cell r="K365" t="str">
            <v>陸冠全</v>
          </cell>
          <cell r="N365"/>
          <cell r="O365"/>
          <cell r="Q365"/>
          <cell r="R365"/>
          <cell r="S365" t="str">
            <v>PJ201800012_URS_5管理性作業_V1.1(冠全).docx</v>
          </cell>
          <cell r="T365" t="str">
            <v>新增 2021/5/5</v>
          </cell>
          <cell r="U365"/>
          <cell r="V365"/>
          <cell r="W365"/>
          <cell r="X365"/>
        </row>
        <row r="366">
          <cell r="E366" t="str">
            <v>L7113</v>
          </cell>
          <cell r="F366" t="str">
            <v>J.O</v>
          </cell>
          <cell r="G366" t="str">
            <v>G.管理性作業</v>
          </cell>
          <cell r="H366" t="str">
            <v>G.管理性作業(一般)</v>
          </cell>
          <cell r="I366" t="str">
            <v xml:space="preserve">eLoan評級資訊維護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J366"/>
          <cell r="K366" t="str">
            <v>陳昱衡</v>
          </cell>
          <cell r="N366"/>
          <cell r="O366"/>
          <cell r="Q366"/>
          <cell r="R366"/>
          <cell r="S366"/>
          <cell r="T366" t="str">
            <v>新增 2021/5/5</v>
          </cell>
          <cell r="U366"/>
          <cell r="V366"/>
          <cell r="W366"/>
          <cell r="X366"/>
        </row>
        <row r="367">
          <cell r="E367" t="str">
            <v>L7913</v>
          </cell>
          <cell r="F367" t="str">
            <v>J.O</v>
          </cell>
          <cell r="G367" t="str">
            <v>G.管理性作業</v>
          </cell>
          <cell r="H367" t="str">
            <v>G.管理性作業(一般)</v>
          </cell>
          <cell r="I367" t="str">
            <v>eLoan評級資訊查詢</v>
          </cell>
          <cell r="J367"/>
          <cell r="K367" t="str">
            <v>陳昱衡</v>
          </cell>
          <cell r="N367"/>
          <cell r="O367"/>
          <cell r="Q367"/>
          <cell r="R367"/>
          <cell r="S367"/>
          <cell r="T367" t="str">
            <v>新增 2021/5/5</v>
          </cell>
          <cell r="U367"/>
          <cell r="V367"/>
          <cell r="W367"/>
          <cell r="X367"/>
        </row>
        <row r="368">
          <cell r="E368" t="str">
            <v>L8110</v>
          </cell>
          <cell r="F368" t="str">
            <v>I.1</v>
          </cell>
          <cell r="G368" t="str">
            <v>G.管理性作業</v>
          </cell>
          <cell r="H368" t="str">
            <v>AML</v>
          </cell>
          <cell r="I368" t="str">
            <v>產製AML每日有效客戶名單</v>
          </cell>
          <cell r="J368"/>
          <cell r="K368" t="str">
            <v>楊智誠</v>
          </cell>
          <cell r="N368"/>
          <cell r="O368"/>
          <cell r="Q368"/>
          <cell r="R368"/>
          <cell r="S368"/>
          <cell r="T368" t="str">
            <v>新增 2021/5/5</v>
          </cell>
          <cell r="U368"/>
          <cell r="V368"/>
          <cell r="W368"/>
          <cell r="X368"/>
        </row>
        <row r="369">
          <cell r="E369" t="str">
            <v>L8112</v>
          </cell>
          <cell r="F369" t="str">
            <v>I.3</v>
          </cell>
          <cell r="G369" t="str">
            <v>G.管理性作業</v>
          </cell>
          <cell r="H369" t="str">
            <v>金檢</v>
          </cell>
          <cell r="I369" t="str">
            <v>金檢查核放款餘額資料Q53撈件</v>
          </cell>
          <cell r="J369"/>
          <cell r="K369" t="str">
            <v>楊智誠</v>
          </cell>
          <cell r="N369"/>
          <cell r="O369"/>
          <cell r="Q369"/>
          <cell r="R369"/>
          <cell r="S369"/>
          <cell r="T369" t="str">
            <v>新增 2021/5/5</v>
          </cell>
          <cell r="U369"/>
          <cell r="V369"/>
          <cell r="W369"/>
          <cell r="X369"/>
        </row>
        <row r="370">
          <cell r="E370" t="str">
            <v>L8113</v>
          </cell>
          <cell r="F370" t="str">
            <v>I.3</v>
          </cell>
          <cell r="G370" t="str">
            <v>G.管理性作業</v>
          </cell>
          <cell r="H370" t="str">
            <v>金檢</v>
          </cell>
          <cell r="I370" t="str">
            <v>金檢查核放款餘額資料Q53撈件</v>
          </cell>
          <cell r="J370"/>
          <cell r="K370" t="str">
            <v>楊智誠</v>
          </cell>
          <cell r="N370"/>
          <cell r="O370"/>
          <cell r="Q370"/>
          <cell r="R370"/>
          <cell r="S370"/>
          <cell r="T370" t="str">
            <v>新增 2021/5/5</v>
          </cell>
          <cell r="U370"/>
          <cell r="V370"/>
          <cell r="W370"/>
          <cell r="X370"/>
        </row>
        <row r="371">
          <cell r="E371" t="str">
            <v>L8701</v>
          </cell>
          <cell r="F371" t="str">
            <v>I.3</v>
          </cell>
          <cell r="G371" t="str">
            <v>G.管理性作業</v>
          </cell>
          <cell r="H371" t="str">
            <v>公務人員報送</v>
          </cell>
          <cell r="I371" t="str">
            <v>產製公務人員報送資料</v>
          </cell>
          <cell r="J371"/>
          <cell r="K371" t="str">
            <v>楊智誠</v>
          </cell>
          <cell r="N371"/>
          <cell r="O371"/>
          <cell r="Q371"/>
          <cell r="R371"/>
          <cell r="S371"/>
          <cell r="T371" t="str">
            <v>新增 2021/5/5</v>
          </cell>
          <cell r="U371"/>
          <cell r="V371"/>
          <cell r="W371"/>
          <cell r="X371"/>
        </row>
        <row r="372">
          <cell r="E372" t="str">
            <v>L6401</v>
          </cell>
          <cell r="F372" t="str">
            <v>J.2</v>
          </cell>
          <cell r="G372" t="str">
            <v>1.基本資料、商品建立</v>
          </cell>
          <cell r="H372" t="str">
            <v>基本資料</v>
          </cell>
          <cell r="I372" t="str">
            <v>使用者資料維護</v>
          </cell>
          <cell r="J372" t="str">
            <v>01.基本資料、商品建立</v>
          </cell>
          <cell r="K372" t="str">
            <v>楊智誠_陳綺萍</v>
          </cell>
          <cell r="L372">
            <v>44281</v>
          </cell>
          <cell r="N372">
            <v>44264</v>
          </cell>
          <cell r="O372">
            <v>44266</v>
          </cell>
          <cell r="P372" t="str">
            <v>陳玫玲</v>
          </cell>
          <cell r="Q372">
            <v>44274</v>
          </cell>
          <cell r="R372" t="str">
            <v>無</v>
          </cell>
          <cell r="S372" t="str">
            <v>PJ201800012_URS_6共同作業_V1.2(智誠).docx</v>
          </cell>
          <cell r="U372"/>
          <cell r="V372"/>
          <cell r="W372" t="str">
            <v>指標利率資料</v>
          </cell>
          <cell r="X372" t="str">
            <v>N</v>
          </cell>
        </row>
      </sheetData>
      <sheetData sheetId="1">
        <row r="1">
          <cell r="C1" t="str">
            <v>功能項目/代號</v>
          </cell>
          <cell r="D1" t="str">
            <v>功能名稱/說明</v>
          </cell>
          <cell r="E1" t="str">
            <v>User
負責人</v>
          </cell>
          <cell r="F1" t="str">
            <v>IT
負責人</v>
          </cell>
          <cell r="G1" t="str">
            <v>ST1負責人</v>
          </cell>
          <cell r="H1" t="str">
            <v>IT
通
過</v>
          </cell>
          <cell r="I1" t="str">
            <v>user
通
過</v>
          </cell>
          <cell r="J1" t="str">
            <v>IT
測試
狀態</v>
          </cell>
          <cell r="K1" t="str">
            <v>user
測試
狀態</v>
          </cell>
          <cell r="L1" t="str">
            <v>測試中未與外部測試</v>
          </cell>
          <cell r="M1" t="str">
            <v>實際測試日</v>
          </cell>
          <cell r="N1" t="str">
            <v>測試日</v>
          </cell>
          <cell r="O1" t="str">
            <v>預定測試日
(交付測試)</v>
          </cell>
          <cell r="P1" t="str">
            <v>未完成</v>
          </cell>
          <cell r="Q1" t="str">
            <v>負責人預排</v>
          </cell>
          <cell r="R1" t="str">
            <v>負責人調整</v>
          </cell>
          <cell r="S1" t="str">
            <v>負責人交付</v>
          </cell>
          <cell r="T1" t="str">
            <v>QA交付</v>
          </cell>
          <cell r="U1" t="str">
            <v>QA</v>
          </cell>
        </row>
        <row r="2">
          <cell r="C2" t="str">
            <v>L7901</v>
          </cell>
          <cell r="D2" t="str">
            <v>IAS39 34號公報A檔</v>
          </cell>
          <cell r="E2" t="str">
            <v>舜雯</v>
          </cell>
          <cell r="F2" t="str">
            <v>林清河</v>
          </cell>
          <cell r="G2" t="str">
            <v>陳志嵩</v>
          </cell>
          <cell r="H2"/>
          <cell r="I2"/>
          <cell r="J2"/>
          <cell r="K2"/>
          <cell r="L2"/>
          <cell r="M2"/>
          <cell r="N2"/>
          <cell r="P2" t="str">
            <v>V</v>
          </cell>
          <cell r="Q2">
            <v>44309</v>
          </cell>
          <cell r="R2">
            <v>44377</v>
          </cell>
          <cell r="S2" t="str">
            <v/>
          </cell>
          <cell r="T2" t="str">
            <v/>
          </cell>
          <cell r="U2" t="str">
            <v/>
          </cell>
        </row>
        <row r="3">
          <cell r="C3" t="str">
            <v>L7901</v>
          </cell>
          <cell r="D3" t="str">
            <v>IAS39 34號公報B檔</v>
          </cell>
          <cell r="E3" t="str">
            <v>舜雯</v>
          </cell>
          <cell r="F3" t="str">
            <v>林清河</v>
          </cell>
          <cell r="G3" t="str">
            <v>陳志嵩</v>
          </cell>
          <cell r="H3"/>
          <cell r="I3"/>
          <cell r="J3"/>
          <cell r="K3"/>
          <cell r="L3"/>
          <cell r="M3"/>
          <cell r="N3"/>
          <cell r="P3" t="str">
            <v>V</v>
          </cell>
          <cell r="Q3">
            <v>44309</v>
          </cell>
          <cell r="R3">
            <v>44377</v>
          </cell>
          <cell r="S3" t="str">
            <v/>
          </cell>
          <cell r="T3" t="str">
            <v/>
          </cell>
          <cell r="U3" t="str">
            <v/>
          </cell>
        </row>
        <row r="4">
          <cell r="C4" t="str">
            <v>L7901</v>
          </cell>
          <cell r="D4" t="str">
            <v>IAS39 34號公報C檔</v>
          </cell>
          <cell r="E4" t="str">
            <v>舜雯</v>
          </cell>
          <cell r="F4" t="str">
            <v>林清河</v>
          </cell>
          <cell r="G4" t="str">
            <v>陳志嵩</v>
          </cell>
          <cell r="H4"/>
          <cell r="I4"/>
          <cell r="J4"/>
          <cell r="K4"/>
          <cell r="L4"/>
          <cell r="M4"/>
          <cell r="N4"/>
          <cell r="P4" t="str">
            <v>V</v>
          </cell>
          <cell r="Q4">
            <v>44309</v>
          </cell>
          <cell r="R4">
            <v>44377</v>
          </cell>
          <cell r="S4" t="str">
            <v/>
          </cell>
          <cell r="T4" t="str">
            <v/>
          </cell>
          <cell r="U4" t="str">
            <v/>
          </cell>
        </row>
        <row r="5">
          <cell r="C5" t="str">
            <v>L7901</v>
          </cell>
          <cell r="D5" t="str">
            <v>IAS39 34號公報D檔</v>
          </cell>
          <cell r="E5" t="str">
            <v>舜雯</v>
          </cell>
          <cell r="F5" t="str">
            <v>林清河</v>
          </cell>
          <cell r="G5" t="str">
            <v>陳志嵩</v>
          </cell>
          <cell r="H5"/>
          <cell r="I5"/>
          <cell r="J5"/>
          <cell r="K5"/>
          <cell r="L5"/>
          <cell r="M5"/>
          <cell r="N5"/>
          <cell r="P5" t="str">
            <v>V</v>
          </cell>
          <cell r="Q5">
            <v>44309</v>
          </cell>
          <cell r="R5">
            <v>44377</v>
          </cell>
          <cell r="S5" t="str">
            <v/>
          </cell>
          <cell r="T5" t="str">
            <v/>
          </cell>
          <cell r="U5" t="str">
            <v/>
          </cell>
        </row>
        <row r="6">
          <cell r="C6" t="str">
            <v>L7901</v>
          </cell>
          <cell r="D6" t="str">
            <v>IAS39 34號公報E檔</v>
          </cell>
          <cell r="E6" t="str">
            <v>舜雯</v>
          </cell>
          <cell r="F6" t="str">
            <v>林清河</v>
          </cell>
          <cell r="G6" t="str">
            <v>陳志嵩</v>
          </cell>
          <cell r="H6"/>
          <cell r="I6"/>
          <cell r="J6"/>
          <cell r="K6"/>
          <cell r="L6"/>
          <cell r="M6"/>
          <cell r="N6"/>
          <cell r="P6" t="str">
            <v>V</v>
          </cell>
          <cell r="Q6">
            <v>44309</v>
          </cell>
          <cell r="R6">
            <v>44377</v>
          </cell>
          <cell r="S6" t="str">
            <v/>
          </cell>
          <cell r="T6" t="str">
            <v/>
          </cell>
          <cell r="U6" t="str">
            <v/>
          </cell>
        </row>
        <row r="7">
          <cell r="C7" t="str">
            <v>L7901</v>
          </cell>
          <cell r="D7" t="str">
            <v>IAS39 34號公報G檔</v>
          </cell>
          <cell r="E7" t="str">
            <v>舜雯</v>
          </cell>
          <cell r="F7" t="str">
            <v>林清河</v>
          </cell>
          <cell r="G7" t="str">
            <v>陳志嵩</v>
          </cell>
          <cell r="H7"/>
          <cell r="I7"/>
          <cell r="J7"/>
          <cell r="K7"/>
          <cell r="L7"/>
          <cell r="M7"/>
          <cell r="N7"/>
          <cell r="P7" t="str">
            <v>V</v>
          </cell>
          <cell r="Q7">
            <v>44309</v>
          </cell>
          <cell r="R7">
            <v>44377</v>
          </cell>
          <cell r="S7" t="str">
            <v/>
          </cell>
          <cell r="T7" t="str">
            <v/>
          </cell>
          <cell r="U7" t="str">
            <v/>
          </cell>
        </row>
        <row r="8">
          <cell r="C8" t="str">
            <v>L7203</v>
          </cell>
          <cell r="D8" t="str">
            <v>IAS39 利息法帳面資料上傳作業</v>
          </cell>
          <cell r="E8" t="str">
            <v>珮瑜</v>
          </cell>
          <cell r="F8" t="str">
            <v>林清河</v>
          </cell>
          <cell r="G8" t="str">
            <v>陳志嵩</v>
          </cell>
          <cell r="H8"/>
          <cell r="I8"/>
          <cell r="J8"/>
          <cell r="K8"/>
          <cell r="L8"/>
          <cell r="M8"/>
          <cell r="N8"/>
          <cell r="P8"/>
          <cell r="Q8">
            <v>44309</v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</row>
        <row r="9">
          <cell r="C9" t="str">
            <v>L7902</v>
          </cell>
          <cell r="D9" t="str">
            <v>IFRS9介面檔產生作業清單1：(表內放款與應收帳款-資產基本資料與計算原始有效利率用)。</v>
          </cell>
          <cell r="E9" t="str">
            <v>珮瑜</v>
          </cell>
          <cell r="F9" t="str">
            <v>林清河</v>
          </cell>
          <cell r="G9" t="str">
            <v>陳志嵩</v>
          </cell>
          <cell r="H9"/>
          <cell r="I9"/>
          <cell r="J9"/>
          <cell r="K9"/>
          <cell r="L9"/>
          <cell r="M9"/>
          <cell r="N9"/>
          <cell r="P9" t="str">
            <v>V</v>
          </cell>
          <cell r="Q9">
            <v>44309</v>
          </cell>
          <cell r="R9">
            <v>44377</v>
          </cell>
          <cell r="S9" t="str">
            <v/>
          </cell>
          <cell r="T9" t="str">
            <v/>
          </cell>
          <cell r="U9" t="str">
            <v/>
          </cell>
        </row>
        <row r="10">
          <cell r="C10" t="str">
            <v>L7902</v>
          </cell>
          <cell r="D10" t="str">
            <v xml:space="preserve">IFRS9介面檔產生作業清單2：(台幣放款-計算原始有效利率用)。                    </v>
          </cell>
          <cell r="E10" t="str">
            <v>珮瑜</v>
          </cell>
          <cell r="F10" t="str">
            <v>林清河</v>
          </cell>
          <cell r="G10" t="str">
            <v>陳志嵩</v>
          </cell>
          <cell r="H10"/>
          <cell r="I10"/>
          <cell r="J10"/>
          <cell r="K10"/>
          <cell r="L10"/>
          <cell r="M10"/>
          <cell r="N10"/>
          <cell r="P10" t="str">
            <v>V</v>
          </cell>
          <cell r="Q10">
            <v>44309</v>
          </cell>
          <cell r="R10">
            <v>44377</v>
          </cell>
          <cell r="S10" t="str">
            <v/>
          </cell>
          <cell r="T10" t="str">
            <v/>
          </cell>
          <cell r="U10" t="str">
            <v/>
          </cell>
        </row>
        <row r="11">
          <cell r="C11" t="str">
            <v>L7902</v>
          </cell>
          <cell r="D11" t="str">
            <v xml:space="preserve">IFRS9介面檔產生作業清單3：(台幣放款-計算原始有效利率用)。            </v>
          </cell>
          <cell r="E11" t="str">
            <v>珮瑜</v>
          </cell>
          <cell r="F11" t="str">
            <v>林清河</v>
          </cell>
          <cell r="G11" t="str">
            <v>陳志嵩</v>
          </cell>
          <cell r="H11"/>
          <cell r="I11"/>
          <cell r="J11"/>
          <cell r="K11"/>
          <cell r="L11"/>
          <cell r="M11"/>
          <cell r="N11"/>
          <cell r="P11" t="str">
            <v>V</v>
          </cell>
          <cell r="Q11">
            <v>44309</v>
          </cell>
          <cell r="R11">
            <v>44377</v>
          </cell>
          <cell r="S11" t="str">
            <v/>
          </cell>
          <cell r="T11" t="str">
            <v/>
          </cell>
          <cell r="U11" t="str">
            <v/>
          </cell>
        </row>
        <row r="12">
          <cell r="C12" t="str">
            <v>L7902</v>
          </cell>
          <cell r="D12" t="str">
            <v xml:space="preserve">IFRS9介面檔產生作業清單4：(放款與AR-估計回收率用)。                          </v>
          </cell>
          <cell r="E12" t="str">
            <v>珮瑜</v>
          </cell>
          <cell r="F12" t="str">
            <v>林清河</v>
          </cell>
          <cell r="G12" t="str">
            <v>陳志嵩</v>
          </cell>
          <cell r="H12"/>
          <cell r="I12"/>
          <cell r="J12"/>
          <cell r="K12"/>
          <cell r="L12"/>
          <cell r="M12"/>
          <cell r="N12"/>
          <cell r="P12" t="str">
            <v>V</v>
          </cell>
          <cell r="Q12">
            <v>44309</v>
          </cell>
          <cell r="R12">
            <v>44377</v>
          </cell>
          <cell r="S12" t="str">
            <v/>
          </cell>
          <cell r="T12" t="str">
            <v/>
          </cell>
          <cell r="U12" t="str">
            <v/>
          </cell>
        </row>
        <row r="13">
          <cell r="C13" t="str">
            <v>L7902</v>
          </cell>
          <cell r="D13" t="str">
            <v xml:space="preserve">IFRS9介面檔產生作業清單6：(放款與應收帳款-協商戶用)。                         </v>
          </cell>
          <cell r="E13" t="str">
            <v>珮瑜</v>
          </cell>
          <cell r="F13" t="str">
            <v>林清河</v>
          </cell>
          <cell r="G13" t="str">
            <v>陳志嵩</v>
          </cell>
          <cell r="H13"/>
          <cell r="I13"/>
          <cell r="J13"/>
          <cell r="K13"/>
          <cell r="L13"/>
          <cell r="M13"/>
          <cell r="N13"/>
          <cell r="P13" t="str">
            <v>V</v>
          </cell>
          <cell r="Q13">
            <v>44309</v>
          </cell>
          <cell r="R13">
            <v>44377</v>
          </cell>
          <cell r="S13" t="str">
            <v/>
          </cell>
          <cell r="T13" t="str">
            <v/>
          </cell>
          <cell r="U13" t="str">
            <v/>
          </cell>
        </row>
        <row r="14">
          <cell r="C14" t="str">
            <v>L7902</v>
          </cell>
          <cell r="D14" t="str">
            <v xml:space="preserve">IFRS9介面檔產生作業清單7：(放款與應收帳款-stage轉換用)。                         </v>
          </cell>
          <cell r="E14" t="str">
            <v>珮瑜</v>
          </cell>
          <cell r="F14" t="str">
            <v>林清河</v>
          </cell>
          <cell r="G14" t="str">
            <v>陳志嵩</v>
          </cell>
          <cell r="H14"/>
          <cell r="I14"/>
          <cell r="J14"/>
          <cell r="K14"/>
          <cell r="L14"/>
          <cell r="M14"/>
          <cell r="N14"/>
          <cell r="P14" t="str">
            <v>V</v>
          </cell>
          <cell r="Q14">
            <v>44309</v>
          </cell>
          <cell r="R14">
            <v>44377</v>
          </cell>
          <cell r="S14" t="str">
            <v/>
          </cell>
          <cell r="T14" t="str">
            <v/>
          </cell>
          <cell r="U14" t="str">
            <v/>
          </cell>
        </row>
        <row r="15">
          <cell r="C15" t="str">
            <v>L7902</v>
          </cell>
          <cell r="D15" t="str">
            <v xml:space="preserve">IFRS9介面檔產生作業清單8：(放款與應收帳款-風險參數用)。                          </v>
          </cell>
          <cell r="E15" t="str">
            <v>珮瑜</v>
          </cell>
          <cell r="F15" t="str">
            <v>林清河</v>
          </cell>
          <cell r="G15" t="str">
            <v>陳志嵩</v>
          </cell>
          <cell r="H15"/>
          <cell r="I15"/>
          <cell r="J15"/>
          <cell r="K15"/>
          <cell r="L15"/>
          <cell r="M15"/>
          <cell r="N15"/>
          <cell r="P15" t="str">
            <v>V</v>
          </cell>
          <cell r="Q15">
            <v>44309</v>
          </cell>
          <cell r="R15">
            <v>44377</v>
          </cell>
          <cell r="S15" t="str">
            <v/>
          </cell>
          <cell r="T15" t="str">
            <v/>
          </cell>
          <cell r="U15" t="str">
            <v/>
          </cell>
        </row>
        <row r="16">
          <cell r="C16" t="str">
            <v>L7902</v>
          </cell>
          <cell r="D16" t="str">
            <v>IFRS9介面檔產生作業清單9：(表外放款與應收帳款-資產基本資料與計算原始有效利率用)。</v>
          </cell>
          <cell r="E16" t="str">
            <v>珮瑜</v>
          </cell>
          <cell r="F16" t="str">
            <v>林清河</v>
          </cell>
          <cell r="G16" t="str">
            <v>陳志嵩</v>
          </cell>
          <cell r="H16"/>
          <cell r="I16"/>
          <cell r="J16"/>
          <cell r="K16"/>
          <cell r="L16"/>
          <cell r="M16"/>
          <cell r="N16"/>
          <cell r="P16" t="str">
            <v>V</v>
          </cell>
          <cell r="Q16">
            <v>44309</v>
          </cell>
          <cell r="R16">
            <v>44377</v>
          </cell>
          <cell r="S16" t="str">
            <v/>
          </cell>
          <cell r="T16" t="str">
            <v/>
          </cell>
          <cell r="U16" t="str">
            <v/>
          </cell>
        </row>
        <row r="17">
          <cell r="C17" t="str">
            <v>L7902</v>
          </cell>
          <cell r="D17" t="str">
            <v xml:space="preserve">IFRS9介面檔產生作業清單10：借新還舊。                                            </v>
          </cell>
          <cell r="E17" t="str">
            <v>珮瑜</v>
          </cell>
          <cell r="F17" t="str">
            <v>林清河</v>
          </cell>
          <cell r="G17" t="str">
            <v>陳志嵩</v>
          </cell>
          <cell r="H17"/>
          <cell r="I17"/>
          <cell r="J17"/>
          <cell r="K17"/>
          <cell r="L17"/>
          <cell r="M17"/>
          <cell r="N17"/>
          <cell r="P17" t="str">
            <v>V</v>
          </cell>
          <cell r="Q17">
            <v>44309</v>
          </cell>
          <cell r="R17">
            <v>44377</v>
          </cell>
          <cell r="S17" t="str">
            <v/>
          </cell>
          <cell r="T17" t="str">
            <v/>
          </cell>
          <cell r="U17" t="str">
            <v/>
          </cell>
        </row>
        <row r="18">
          <cell r="C18" t="str">
            <v>L7022</v>
          </cell>
          <cell r="D18" t="str">
            <v>違約損失率查詢LGD(違約損失率)</v>
          </cell>
          <cell r="E18" t="str">
            <v>舜雯</v>
          </cell>
          <cell r="F18" t="str">
            <v>林清河</v>
          </cell>
          <cell r="G18" t="str">
            <v>陳志嵩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>
            <v>44309</v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</row>
        <row r="19">
          <cell r="C19" t="str">
            <v>L7202</v>
          </cell>
          <cell r="D19" t="str">
            <v>違約損失率登錄</v>
          </cell>
          <cell r="E19" t="str">
            <v>舜雯</v>
          </cell>
          <cell r="F19" t="str">
            <v>林清河</v>
          </cell>
          <cell r="G19" t="str">
            <v>陳志嵩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>
            <v>44309</v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</row>
        <row r="20">
          <cell r="C20" t="str">
            <v>關係人建檔</v>
          </cell>
          <cell r="D20" t="str">
            <v xml:space="preserve">公司利害關係人     </v>
          </cell>
          <cell r="E20" t="str">
            <v>舜雯</v>
          </cell>
          <cell r="F20" t="str">
            <v>林清河</v>
          </cell>
          <cell r="G20" t="str">
            <v>賴文育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>
            <v>44309</v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</row>
        <row r="21">
          <cell r="C21" t="str">
            <v>匯款轉帳檔</v>
          </cell>
          <cell r="D21" t="str">
            <v>匯款轉帳還款作業</v>
          </cell>
          <cell r="E21" t="str">
            <v>宋育宏</v>
          </cell>
          <cell r="F21" t="str">
            <v>林清河</v>
          </cell>
          <cell r="G21" t="str">
            <v>黃梓峻</v>
          </cell>
          <cell r="H21"/>
          <cell r="I21"/>
          <cell r="J21"/>
          <cell r="K21"/>
          <cell r="L21">
            <v>1</v>
          </cell>
          <cell r="M21">
            <v>44146</v>
          </cell>
          <cell r="N21">
            <v>44146</v>
          </cell>
          <cell r="O21">
            <v>44146</v>
          </cell>
          <cell r="P21"/>
          <cell r="Q21">
            <v>44253</v>
          </cell>
          <cell r="R21" t="str">
            <v/>
          </cell>
          <cell r="S21">
            <v>44222</v>
          </cell>
          <cell r="T21">
            <v>44222</v>
          </cell>
          <cell r="U21" t="str">
            <v/>
          </cell>
        </row>
        <row r="22">
          <cell r="C22" t="str">
            <v>銀行授權媒體檔/提回出檔</v>
          </cell>
          <cell r="D22" t="str">
            <v>新光銀行/其他銀行</v>
          </cell>
          <cell r="E22" t="str">
            <v>許慧玉</v>
          </cell>
          <cell r="F22" t="str">
            <v>林清河</v>
          </cell>
          <cell r="G22" t="str">
            <v>黃梓峻</v>
          </cell>
          <cell r="H22"/>
          <cell r="I22"/>
          <cell r="J22"/>
          <cell r="K22"/>
          <cell r="L22">
            <v>1</v>
          </cell>
          <cell r="M22">
            <v>44144</v>
          </cell>
          <cell r="N22">
            <v>44144</v>
          </cell>
          <cell r="O22">
            <v>44144</v>
          </cell>
          <cell r="P22"/>
          <cell r="Q22">
            <v>44267</v>
          </cell>
          <cell r="R22">
            <v>44295</v>
          </cell>
          <cell r="S22">
            <v>44273</v>
          </cell>
          <cell r="T22">
            <v>44292</v>
          </cell>
          <cell r="U22" t="str">
            <v>陳玫玲</v>
          </cell>
        </row>
        <row r="23">
          <cell r="C23" t="str">
            <v>銀行授權媒體檔/提回出檔</v>
          </cell>
          <cell r="D23" t="str">
            <v>郵局</v>
          </cell>
          <cell r="E23" t="str">
            <v>許慧玉</v>
          </cell>
          <cell r="F23" t="str">
            <v>林清河</v>
          </cell>
          <cell r="G23" t="str">
            <v>黃梓峻</v>
          </cell>
          <cell r="H23"/>
          <cell r="I23"/>
          <cell r="J23"/>
          <cell r="K23"/>
          <cell r="L23">
            <v>1</v>
          </cell>
          <cell r="M23">
            <v>44137</v>
          </cell>
          <cell r="N23">
            <v>44137</v>
          </cell>
          <cell r="O23">
            <v>44137</v>
          </cell>
          <cell r="P23"/>
          <cell r="Q23">
            <v>44267</v>
          </cell>
          <cell r="R23">
            <v>44295</v>
          </cell>
          <cell r="S23">
            <v>44273</v>
          </cell>
          <cell r="T23">
            <v>44292</v>
          </cell>
          <cell r="U23" t="str">
            <v>陳玫玲</v>
          </cell>
        </row>
        <row r="24">
          <cell r="C24" t="str">
            <v>銀行授權媒體檔/回應檔</v>
          </cell>
          <cell r="D24" t="str">
            <v>新光銀行/其他銀行</v>
          </cell>
          <cell r="E24" t="str">
            <v>許慧玉</v>
          </cell>
          <cell r="F24" t="str">
            <v>林清河</v>
          </cell>
          <cell r="G24" t="str">
            <v>黃梓峻</v>
          </cell>
          <cell r="H24"/>
          <cell r="I24"/>
          <cell r="J24"/>
          <cell r="K24"/>
          <cell r="L24">
            <v>1</v>
          </cell>
          <cell r="M24">
            <v>44144</v>
          </cell>
          <cell r="N24">
            <v>44144</v>
          </cell>
          <cell r="O24">
            <v>44144</v>
          </cell>
          <cell r="P24"/>
          <cell r="Q24">
            <v>44267</v>
          </cell>
          <cell r="R24">
            <v>44295</v>
          </cell>
          <cell r="S24">
            <v>44273</v>
          </cell>
          <cell r="T24">
            <v>44292</v>
          </cell>
          <cell r="U24" t="str">
            <v>陳玫玲</v>
          </cell>
        </row>
        <row r="25">
          <cell r="C25" t="str">
            <v>郵局授權媒體檔/提回應檔</v>
          </cell>
          <cell r="D25" t="str">
            <v>A.1.期款、帳管費及契變手續費  2.火險費 
B.新授權、舊檔</v>
          </cell>
          <cell r="E25" t="str">
            <v>尹少玄</v>
          </cell>
          <cell r="F25" t="str">
            <v>林清河</v>
          </cell>
          <cell r="G25" t="str">
            <v>黃梓峻</v>
          </cell>
          <cell r="H25"/>
          <cell r="I25"/>
          <cell r="J25"/>
          <cell r="K25"/>
          <cell r="L25"/>
          <cell r="M25">
            <v>44144</v>
          </cell>
          <cell r="N25">
            <v>44144</v>
          </cell>
          <cell r="O25">
            <v>44144</v>
          </cell>
          <cell r="P25"/>
          <cell r="Q25">
            <v>44267</v>
          </cell>
          <cell r="R25">
            <v>44295</v>
          </cell>
          <cell r="S25">
            <v>44273</v>
          </cell>
          <cell r="T25">
            <v>44292</v>
          </cell>
          <cell r="U25" t="str">
            <v>陳玫玲</v>
          </cell>
        </row>
        <row r="26">
          <cell r="C26" t="str">
            <v>銀行(郵局)扣款媒體檔/提出檔</v>
          </cell>
          <cell r="D26" t="str">
            <v>1.檔案分:新光銀、其他銀行、郵局
2.含火險、期款、帳管費、手續費</v>
          </cell>
          <cell r="E26" t="str">
            <v>許慧玉</v>
          </cell>
          <cell r="F26" t="str">
            <v>林清河</v>
          </cell>
          <cell r="G26" t="str">
            <v>黃梓峻</v>
          </cell>
          <cell r="H26"/>
          <cell r="I26"/>
          <cell r="J26"/>
          <cell r="K26"/>
          <cell r="L26">
            <v>1</v>
          </cell>
          <cell r="M26">
            <v>44146</v>
          </cell>
          <cell r="N26">
            <v>44146</v>
          </cell>
          <cell r="O26">
            <v>44146</v>
          </cell>
          <cell r="P26"/>
          <cell r="Q26">
            <v>44253</v>
          </cell>
          <cell r="R26" t="str">
            <v/>
          </cell>
          <cell r="S26">
            <v>44222</v>
          </cell>
          <cell r="T26">
            <v>44222</v>
          </cell>
          <cell r="U26" t="str">
            <v/>
          </cell>
        </row>
        <row r="27">
          <cell r="C27" t="str">
            <v>銀行扣款媒體檔/回應檔</v>
          </cell>
          <cell r="D27" t="str">
            <v>T</v>
          </cell>
          <cell r="E27" t="str">
            <v>許慧玉</v>
          </cell>
          <cell r="F27" t="str">
            <v>林清河</v>
          </cell>
          <cell r="G27" t="str">
            <v>黃梓峻</v>
          </cell>
          <cell r="H27"/>
          <cell r="I27"/>
          <cell r="J27"/>
          <cell r="K27"/>
          <cell r="L27">
            <v>1</v>
          </cell>
          <cell r="M27">
            <v>44146</v>
          </cell>
          <cell r="N27">
            <v>44146</v>
          </cell>
          <cell r="O27">
            <v>44146</v>
          </cell>
          <cell r="P27"/>
          <cell r="Q27">
            <v>44253</v>
          </cell>
          <cell r="R27" t="str">
            <v/>
          </cell>
          <cell r="S27">
            <v>44222</v>
          </cell>
          <cell r="T27">
            <v>44222</v>
          </cell>
          <cell r="U27" t="str">
            <v/>
          </cell>
        </row>
        <row r="28">
          <cell r="C28" t="str">
            <v>郵局扣款媒體檔/回應檔</v>
          </cell>
          <cell r="D28" t="str">
            <v>1.期款、帳管費及契變手續費  
2.火險費</v>
          </cell>
          <cell r="E28" t="str">
            <v>尹少玄</v>
          </cell>
          <cell r="F28" t="str">
            <v>林清河</v>
          </cell>
          <cell r="G28" t="str">
            <v>黃梓峻</v>
          </cell>
          <cell r="H28"/>
          <cell r="I28"/>
          <cell r="J28"/>
          <cell r="K28"/>
          <cell r="L28"/>
          <cell r="M28">
            <v>44146</v>
          </cell>
          <cell r="N28">
            <v>44146</v>
          </cell>
          <cell r="O28">
            <v>44146</v>
          </cell>
          <cell r="P28"/>
          <cell r="Q28">
            <v>44253</v>
          </cell>
          <cell r="R28" t="str">
            <v/>
          </cell>
          <cell r="S28">
            <v>44222</v>
          </cell>
          <cell r="T28">
            <v>44222</v>
          </cell>
          <cell r="U28" t="str">
            <v/>
          </cell>
        </row>
        <row r="29">
          <cell r="C29" t="str">
            <v>員工扣薪媒體檔/提出檔</v>
          </cell>
          <cell r="D29" t="str">
            <v>區分15日薪、非15日薪</v>
          </cell>
          <cell r="E29" t="str">
            <v>邵淑微</v>
          </cell>
          <cell r="F29" t="str">
            <v>林清河</v>
          </cell>
          <cell r="G29" t="str">
            <v>黃梓峻</v>
          </cell>
          <cell r="H29"/>
          <cell r="I29"/>
          <cell r="J29"/>
          <cell r="K29"/>
          <cell r="L29">
            <v>1</v>
          </cell>
          <cell r="M29">
            <v>44152</v>
          </cell>
          <cell r="N29">
            <v>44152</v>
          </cell>
          <cell r="O29">
            <v>44152</v>
          </cell>
          <cell r="P29"/>
          <cell r="Q29">
            <v>44274</v>
          </cell>
          <cell r="R29">
            <v>44302</v>
          </cell>
          <cell r="S29">
            <v>44295</v>
          </cell>
          <cell r="T29">
            <v>44298</v>
          </cell>
          <cell r="U29" t="str">
            <v>陳玫玲</v>
          </cell>
        </row>
        <row r="30">
          <cell r="C30" t="str">
            <v>員工扣薪媒體檔/回應檔</v>
          </cell>
          <cell r="D30" t="str">
            <v>區分15日薪、非15日薪</v>
          </cell>
          <cell r="E30" t="str">
            <v>邵淑微</v>
          </cell>
          <cell r="F30" t="str">
            <v>林清河</v>
          </cell>
          <cell r="G30" t="str">
            <v>黃梓峻</v>
          </cell>
          <cell r="H30"/>
          <cell r="I30"/>
          <cell r="J30"/>
          <cell r="K30"/>
          <cell r="L30"/>
          <cell r="M30">
            <v>44146</v>
          </cell>
          <cell r="N30">
            <v>44146</v>
          </cell>
          <cell r="O30">
            <v>44146</v>
          </cell>
          <cell r="P30"/>
          <cell r="Q30">
            <v>44253</v>
          </cell>
          <cell r="R30" t="str">
            <v/>
          </cell>
          <cell r="S30">
            <v>44222</v>
          </cell>
          <cell r="T30">
            <v>44222</v>
          </cell>
          <cell r="U30" t="str">
            <v/>
          </cell>
        </row>
        <row r="31">
          <cell r="C31" t="str">
            <v>員工資料檔</v>
          </cell>
          <cell r="D31" t="str">
            <v>CSV--&gt;CDEMP</v>
          </cell>
          <cell r="E31" t="str">
            <v>清河</v>
          </cell>
          <cell r="F31" t="str">
            <v>林清河</v>
          </cell>
          <cell r="G31" t="str">
            <v>黃智偉</v>
          </cell>
          <cell r="H31"/>
          <cell r="I31"/>
          <cell r="J31"/>
          <cell r="K31"/>
          <cell r="L31"/>
          <cell r="M31"/>
          <cell r="N31">
            <v>44196</v>
          </cell>
          <cell r="O31">
            <v>44196</v>
          </cell>
          <cell r="P31"/>
          <cell r="Q31">
            <v>44309</v>
          </cell>
          <cell r="R31"/>
          <cell r="S31"/>
          <cell r="T31"/>
          <cell r="U31"/>
        </row>
        <row r="32">
          <cell r="C32" t="str">
            <v>銀行扣款前簡訊通知</v>
          </cell>
          <cell r="D32" t="str">
            <v>銀行扣款作業</v>
          </cell>
          <cell r="E32" t="str">
            <v>許慧玉</v>
          </cell>
          <cell r="F32" t="str">
            <v>林清河</v>
          </cell>
          <cell r="G32" t="str">
            <v>黃梓峻</v>
          </cell>
          <cell r="H32"/>
          <cell r="I32"/>
          <cell r="J32"/>
          <cell r="K32"/>
          <cell r="L32">
            <v>1</v>
          </cell>
          <cell r="M32">
            <v>44146</v>
          </cell>
          <cell r="N32">
            <v>44146</v>
          </cell>
          <cell r="O32">
            <v>44146</v>
          </cell>
          <cell r="P32"/>
          <cell r="Q32">
            <v>44253</v>
          </cell>
          <cell r="R32" t="str">
            <v/>
          </cell>
          <cell r="S32">
            <v>44222</v>
          </cell>
          <cell r="T32">
            <v>44222</v>
          </cell>
          <cell r="U32" t="str">
            <v/>
          </cell>
        </row>
        <row r="33">
          <cell r="C33" t="str">
            <v>扣款不成功簡訊通知</v>
          </cell>
          <cell r="D33" t="str">
            <v>銀行扣款作業</v>
          </cell>
          <cell r="E33" t="str">
            <v>尹少玄</v>
          </cell>
          <cell r="F33" t="str">
            <v>林清河</v>
          </cell>
          <cell r="G33" t="str">
            <v>黃梓峻</v>
          </cell>
          <cell r="H33"/>
          <cell r="I33"/>
          <cell r="J33"/>
          <cell r="K33"/>
          <cell r="L33"/>
          <cell r="M33">
            <v>44162</v>
          </cell>
          <cell r="N33">
            <v>44162</v>
          </cell>
          <cell r="O33">
            <v>44162</v>
          </cell>
          <cell r="P33"/>
          <cell r="Q33">
            <v>44253</v>
          </cell>
          <cell r="R33" t="str">
            <v/>
          </cell>
          <cell r="S33">
            <v>44222</v>
          </cell>
          <cell r="T33">
            <v>44222</v>
          </cell>
          <cell r="U33" t="str">
            <v/>
          </cell>
        </row>
        <row r="34">
          <cell r="C34" t="str">
            <v>核心傳票媒體檔</v>
          </cell>
          <cell r="D34" t="str">
            <v>支票繳款作業 - 轉出納票據資料</v>
          </cell>
          <cell r="E34" t="str">
            <v>邵淑微</v>
          </cell>
          <cell r="F34" t="str">
            <v>林清河</v>
          </cell>
          <cell r="G34" t="str">
            <v>黃智偉</v>
          </cell>
          <cell r="H34"/>
          <cell r="I34"/>
          <cell r="J34"/>
          <cell r="K34"/>
          <cell r="L34">
            <v>1</v>
          </cell>
          <cell r="M34">
            <v>44139</v>
          </cell>
          <cell r="N34">
            <v>44139</v>
          </cell>
          <cell r="O34">
            <v>44139</v>
          </cell>
          <cell r="P34"/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</row>
        <row r="35">
          <cell r="C35" t="str">
            <v>票據媒體檔</v>
          </cell>
          <cell r="D35" t="str">
            <v>支票繳款作業 - 轉出納票據資料</v>
          </cell>
          <cell r="E35" t="str">
            <v>邵淑微</v>
          </cell>
          <cell r="F35" t="str">
            <v>林清河</v>
          </cell>
          <cell r="G35" t="str">
            <v>黃梓峻</v>
          </cell>
          <cell r="H35"/>
          <cell r="I35"/>
          <cell r="J35"/>
          <cell r="K35"/>
          <cell r="L35">
            <v>1</v>
          </cell>
          <cell r="M35">
            <v>44146</v>
          </cell>
          <cell r="N35">
            <v>44146</v>
          </cell>
          <cell r="O35">
            <v>44146</v>
          </cell>
          <cell r="P35"/>
          <cell r="Q35">
            <v>44253</v>
          </cell>
          <cell r="R35" t="str">
            <v/>
          </cell>
          <cell r="S35">
            <v>44222</v>
          </cell>
          <cell r="T35">
            <v>44222</v>
          </cell>
          <cell r="U35" t="str">
            <v/>
          </cell>
        </row>
        <row r="36">
          <cell r="C36" t="str">
            <v>支票兌現檔</v>
          </cell>
          <cell r="D36" t="str">
            <v>支票兌現作業</v>
          </cell>
          <cell r="E36" t="str">
            <v>邵淑微</v>
          </cell>
          <cell r="F36" t="str">
            <v>林清河</v>
          </cell>
          <cell r="G36" t="str">
            <v>黃梓峻</v>
          </cell>
          <cell r="H36"/>
          <cell r="I36"/>
          <cell r="J36"/>
          <cell r="K36"/>
          <cell r="L36">
            <v>1</v>
          </cell>
          <cell r="M36">
            <v>44146</v>
          </cell>
          <cell r="N36">
            <v>44146</v>
          </cell>
          <cell r="O36">
            <v>44146</v>
          </cell>
          <cell r="P36"/>
          <cell r="Q36">
            <v>44253</v>
          </cell>
          <cell r="R36" t="str">
            <v/>
          </cell>
          <cell r="S36">
            <v>44236</v>
          </cell>
          <cell r="T36">
            <v>44236</v>
          </cell>
          <cell r="U36" t="str">
            <v/>
          </cell>
        </row>
        <row r="37">
          <cell r="C37" t="str">
            <v>核心傳票媒體</v>
          </cell>
          <cell r="D37" t="str">
            <v>會計關帳作業</v>
          </cell>
          <cell r="E37" t="str">
            <v>蔡珮瑜</v>
          </cell>
          <cell r="F37" t="str">
            <v>林清河</v>
          </cell>
          <cell r="G37" t="str">
            <v>黃智偉</v>
          </cell>
          <cell r="H37"/>
          <cell r="I37"/>
          <cell r="J37"/>
          <cell r="K37"/>
          <cell r="L37">
            <v>1</v>
          </cell>
          <cell r="M37">
            <v>44139</v>
          </cell>
          <cell r="N37">
            <v>44139</v>
          </cell>
          <cell r="O37">
            <v>44139</v>
          </cell>
          <cell r="P37"/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</row>
        <row r="38">
          <cell r="C38" t="str">
            <v>火險到期檔</v>
          </cell>
          <cell r="D38" t="str">
            <v>火險作業</v>
          </cell>
          <cell r="E38" t="str">
            <v>邵淑微</v>
          </cell>
          <cell r="F38" t="str">
            <v>林清河</v>
          </cell>
          <cell r="G38" t="str">
            <v>黃梓峻</v>
          </cell>
          <cell r="H38"/>
          <cell r="I38"/>
          <cell r="J38"/>
          <cell r="K38"/>
          <cell r="L38">
            <v>1</v>
          </cell>
          <cell r="M38">
            <v>44144</v>
          </cell>
          <cell r="N38">
            <v>44144</v>
          </cell>
          <cell r="O38">
            <v>44144</v>
          </cell>
          <cell r="P38"/>
          <cell r="Q38">
            <v>44260</v>
          </cell>
          <cell r="R38" t="str">
            <v/>
          </cell>
          <cell r="S38">
            <v>44263</v>
          </cell>
          <cell r="T38">
            <v>44267</v>
          </cell>
          <cell r="U38" t="str">
            <v>陳玫玲</v>
          </cell>
        </row>
        <row r="39">
          <cell r="C39" t="str">
            <v>火險詢價檔</v>
          </cell>
          <cell r="D39" t="str">
            <v>火險作業</v>
          </cell>
          <cell r="E39" t="str">
            <v>邵淑微</v>
          </cell>
          <cell r="F39" t="str">
            <v>林清河</v>
          </cell>
          <cell r="G39" t="str">
            <v>黃梓峻</v>
          </cell>
          <cell r="H39"/>
          <cell r="I39"/>
          <cell r="J39"/>
          <cell r="K39"/>
          <cell r="L39">
            <v>1</v>
          </cell>
          <cell r="M39">
            <v>44152</v>
          </cell>
          <cell r="N39">
            <v>44152</v>
          </cell>
          <cell r="O39">
            <v>44152</v>
          </cell>
          <cell r="P39"/>
          <cell r="Q39">
            <v>44260</v>
          </cell>
          <cell r="R39" t="str">
            <v/>
          </cell>
          <cell r="S39">
            <v>44263</v>
          </cell>
          <cell r="T39">
            <v>44267</v>
          </cell>
          <cell r="U39" t="str">
            <v>陳玫玲</v>
          </cell>
        </row>
        <row r="40">
          <cell r="C40" t="str">
            <v>火險通知單</v>
          </cell>
          <cell r="D40" t="str">
            <v>傳檔請郵局產出</v>
          </cell>
          <cell r="E40" t="str">
            <v>邵淑微</v>
          </cell>
          <cell r="F40" t="str">
            <v>林清河</v>
          </cell>
          <cell r="G40" t="str">
            <v>黃梓峻</v>
          </cell>
          <cell r="H40"/>
          <cell r="I40"/>
          <cell r="J40"/>
          <cell r="K40"/>
          <cell r="L40">
            <v>1</v>
          </cell>
          <cell r="M40">
            <v>44154</v>
          </cell>
          <cell r="N40">
            <v>44154</v>
          </cell>
          <cell r="O40">
            <v>44154</v>
          </cell>
          <cell r="P40"/>
          <cell r="Q40">
            <v>44260</v>
          </cell>
          <cell r="R40" t="str">
            <v/>
          </cell>
          <cell r="S40">
            <v>44263</v>
          </cell>
          <cell r="T40">
            <v>44267</v>
          </cell>
          <cell r="U40" t="str">
            <v>陳玫玲</v>
          </cell>
        </row>
        <row r="41">
          <cell r="C41" t="str">
            <v>火險最終保單檔</v>
          </cell>
          <cell r="D41" t="str">
            <v>火險作業</v>
          </cell>
          <cell r="E41" t="str">
            <v>邵淑微</v>
          </cell>
          <cell r="F41" t="str">
            <v>林清河</v>
          </cell>
          <cell r="G41" t="str">
            <v>黃梓峻</v>
          </cell>
          <cell r="H41"/>
          <cell r="I41"/>
          <cell r="J41"/>
          <cell r="K41"/>
          <cell r="L41">
            <v>1</v>
          </cell>
          <cell r="M41">
            <v>44160</v>
          </cell>
          <cell r="N41">
            <v>44160</v>
          </cell>
          <cell r="O41">
            <v>44160</v>
          </cell>
          <cell r="P41"/>
          <cell r="Q41">
            <v>44260</v>
          </cell>
          <cell r="R41" t="str">
            <v/>
          </cell>
          <cell r="S41">
            <v>44263</v>
          </cell>
          <cell r="T41">
            <v>44267</v>
          </cell>
          <cell r="U41" t="str">
            <v>陳玫玲</v>
          </cell>
        </row>
        <row r="42">
          <cell r="C42" t="str">
            <v>火險佣金媒體檔</v>
          </cell>
          <cell r="D42" t="str">
            <v>火險作業</v>
          </cell>
          <cell r="E42" t="str">
            <v>淑微</v>
          </cell>
          <cell r="F42" t="str">
            <v>林清河</v>
          </cell>
          <cell r="G42" t="str">
            <v>黃梓峻</v>
          </cell>
          <cell r="H42"/>
          <cell r="I42"/>
          <cell r="J42"/>
          <cell r="K42"/>
          <cell r="L42"/>
          <cell r="M42"/>
          <cell r="N42"/>
          <cell r="O42">
            <v>44196</v>
          </cell>
          <cell r="P42"/>
          <cell r="Q42">
            <v>44260</v>
          </cell>
          <cell r="R42" t="str">
            <v/>
          </cell>
          <cell r="S42">
            <v>44263</v>
          </cell>
          <cell r="T42">
            <v>44267</v>
          </cell>
          <cell r="U42" t="str">
            <v>陳玫玲</v>
          </cell>
        </row>
        <row r="43">
          <cell r="C43" t="str">
            <v>火險佣金發放媒體檔</v>
          </cell>
          <cell r="D43" t="str">
            <v>火險作業</v>
          </cell>
          <cell r="E43" t="str">
            <v>淑微</v>
          </cell>
          <cell r="F43" t="str">
            <v>林清河</v>
          </cell>
          <cell r="G43" t="str">
            <v>黃梓峻</v>
          </cell>
          <cell r="H43"/>
          <cell r="I43"/>
          <cell r="J43"/>
          <cell r="K43"/>
          <cell r="L43"/>
          <cell r="M43"/>
          <cell r="N43"/>
          <cell r="O43">
            <v>44196</v>
          </cell>
          <cell r="P43"/>
          <cell r="Q43">
            <v>44260</v>
          </cell>
          <cell r="R43" t="str">
            <v/>
          </cell>
          <cell r="S43">
            <v>44263</v>
          </cell>
          <cell r="T43">
            <v>44267</v>
          </cell>
          <cell r="U43" t="str">
            <v>陳玫玲</v>
          </cell>
        </row>
        <row r="44">
          <cell r="C44" t="str">
            <v>資料倉儲</v>
          </cell>
          <cell r="D44" t="str">
            <v>Informatica方式</v>
          </cell>
          <cell r="E44" t="str">
            <v>清河</v>
          </cell>
          <cell r="F44" t="str">
            <v>林清河</v>
          </cell>
          <cell r="G44" t="str">
            <v>黃智偉</v>
          </cell>
          <cell r="H44"/>
          <cell r="I44"/>
          <cell r="J44"/>
          <cell r="K44"/>
          <cell r="L44"/>
          <cell r="M44"/>
          <cell r="N44"/>
          <cell r="P44"/>
          <cell r="Q44">
            <v>44309</v>
          </cell>
          <cell r="R44"/>
          <cell r="S44"/>
          <cell r="T44"/>
          <cell r="U44"/>
        </row>
        <row r="45">
          <cell r="C45" t="str">
            <v>L8030</v>
          </cell>
          <cell r="D45" t="str">
            <v>消債條列JCIC報送資料(共37檔)</v>
          </cell>
          <cell r="E45" t="str">
            <v>怡婷</v>
          </cell>
          <cell r="F45" t="str">
            <v>林清河</v>
          </cell>
          <cell r="G45" t="str">
            <v>陸冠全</v>
          </cell>
          <cell r="H45"/>
          <cell r="I45">
            <v>1</v>
          </cell>
          <cell r="J45"/>
          <cell r="K45">
            <v>1</v>
          </cell>
          <cell r="M45">
            <v>44148</v>
          </cell>
          <cell r="N45">
            <v>44148</v>
          </cell>
          <cell r="O45">
            <v>44148</v>
          </cell>
          <cell r="P45"/>
          <cell r="Q45">
            <v>44287</v>
          </cell>
          <cell r="R45"/>
          <cell r="S45">
            <v>44274</v>
          </cell>
          <cell r="T45">
            <v>44274</v>
          </cell>
          <cell r="U45" t="str">
            <v>陸冠全</v>
          </cell>
        </row>
        <row r="46">
          <cell r="C46" t="str">
            <v>L8030_L8301</v>
          </cell>
          <cell r="D46" t="str">
            <v>(40)前置協商受理申請暨請求償權通知資料</v>
          </cell>
          <cell r="E46" t="str">
            <v>怡婷</v>
          </cell>
          <cell r="F46" t="str">
            <v>林清河</v>
          </cell>
          <cell r="G46" t="str">
            <v>陸冠全</v>
          </cell>
          <cell r="H46"/>
          <cell r="I46"/>
          <cell r="J46"/>
          <cell r="K46">
            <v>1</v>
          </cell>
          <cell r="M46">
            <v>44148</v>
          </cell>
          <cell r="N46">
            <v>44148</v>
          </cell>
          <cell r="O46">
            <v>44148</v>
          </cell>
          <cell r="P46"/>
          <cell r="Q46">
            <v>44236</v>
          </cell>
          <cell r="R46"/>
          <cell r="S46">
            <v>44236</v>
          </cell>
          <cell r="T46">
            <v>44247</v>
          </cell>
        </row>
        <row r="47">
          <cell r="C47" t="str">
            <v>L8030_L8302</v>
          </cell>
          <cell r="D47" t="str">
            <v>(41)協商開始暨停催通知資料</v>
          </cell>
          <cell r="E47" t="str">
            <v>怡婷</v>
          </cell>
          <cell r="F47" t="str">
            <v>林清河</v>
          </cell>
          <cell r="G47" t="str">
            <v>陸冠全</v>
          </cell>
          <cell r="H47"/>
          <cell r="I47"/>
          <cell r="J47"/>
          <cell r="K47">
            <v>1</v>
          </cell>
          <cell r="M47">
            <v>44148</v>
          </cell>
          <cell r="N47">
            <v>44148</v>
          </cell>
          <cell r="O47">
            <v>44148</v>
          </cell>
          <cell r="P47"/>
          <cell r="Q47">
            <v>44236</v>
          </cell>
          <cell r="R47"/>
          <cell r="S47">
            <v>44236</v>
          </cell>
          <cell r="T47">
            <v>44247</v>
          </cell>
        </row>
        <row r="48">
          <cell r="C48" t="str">
            <v>L8030_L8303</v>
          </cell>
          <cell r="D48" t="str">
            <v>(42)回報無擔保債權金額資料</v>
          </cell>
          <cell r="E48" t="str">
            <v>怡婷</v>
          </cell>
          <cell r="F48" t="str">
            <v>林清河</v>
          </cell>
          <cell r="G48" t="str">
            <v>陸冠全</v>
          </cell>
          <cell r="H48"/>
          <cell r="I48"/>
          <cell r="J48"/>
          <cell r="K48">
            <v>1</v>
          </cell>
          <cell r="M48">
            <v>44148</v>
          </cell>
          <cell r="N48">
            <v>44148</v>
          </cell>
          <cell r="O48">
            <v>44148</v>
          </cell>
          <cell r="P48"/>
          <cell r="Q48">
            <v>44236</v>
          </cell>
          <cell r="R48"/>
          <cell r="S48">
            <v>44236</v>
          </cell>
          <cell r="T48">
            <v>44247</v>
          </cell>
        </row>
        <row r="49">
          <cell r="C49" t="str">
            <v>L8030_L8304</v>
          </cell>
          <cell r="D49" t="str">
            <v>(43)回報有擔保債權金額資料</v>
          </cell>
          <cell r="E49" t="str">
            <v>怡婷</v>
          </cell>
          <cell r="F49" t="str">
            <v>林清河</v>
          </cell>
          <cell r="G49" t="str">
            <v>陸冠全</v>
          </cell>
          <cell r="H49"/>
          <cell r="I49"/>
          <cell r="J49"/>
          <cell r="K49">
            <v>1</v>
          </cell>
          <cell r="M49">
            <v>44148</v>
          </cell>
          <cell r="N49">
            <v>44148</v>
          </cell>
          <cell r="O49">
            <v>44148</v>
          </cell>
          <cell r="P49"/>
          <cell r="Q49">
            <v>44236</v>
          </cell>
          <cell r="R49"/>
          <cell r="S49">
            <v>44236</v>
          </cell>
          <cell r="T49">
            <v>44247</v>
          </cell>
        </row>
        <row r="50">
          <cell r="C50" t="str">
            <v>L8030_L8305</v>
          </cell>
          <cell r="D50" t="str">
            <v>(44)請求同意債務清償方案通知資料</v>
          </cell>
          <cell r="E50" t="str">
            <v>怡婷</v>
          </cell>
          <cell r="F50" t="str">
            <v>林清河</v>
          </cell>
          <cell r="G50" t="str">
            <v>陸冠全</v>
          </cell>
          <cell r="H50"/>
          <cell r="I50"/>
          <cell r="J50"/>
          <cell r="K50">
            <v>1</v>
          </cell>
          <cell r="M50">
            <v>44148</v>
          </cell>
          <cell r="N50">
            <v>44148</v>
          </cell>
          <cell r="O50">
            <v>44148</v>
          </cell>
          <cell r="P50"/>
          <cell r="Q50">
            <v>44236</v>
          </cell>
          <cell r="R50"/>
          <cell r="S50">
            <v>44244</v>
          </cell>
          <cell r="T50">
            <v>44247</v>
          </cell>
        </row>
        <row r="51">
          <cell r="C51" t="str">
            <v>L8030_L8306</v>
          </cell>
          <cell r="D51" t="str">
            <v>(45)回報是否同意債務清償方案資料</v>
          </cell>
          <cell r="E51" t="str">
            <v>怡婷</v>
          </cell>
          <cell r="F51" t="str">
            <v>林清河</v>
          </cell>
          <cell r="G51" t="str">
            <v>陸冠全</v>
          </cell>
          <cell r="H51"/>
          <cell r="I51"/>
          <cell r="J51"/>
          <cell r="K51">
            <v>1</v>
          </cell>
          <cell r="M51">
            <v>44148</v>
          </cell>
          <cell r="N51">
            <v>44148</v>
          </cell>
          <cell r="O51">
            <v>44148</v>
          </cell>
          <cell r="P51"/>
          <cell r="Q51">
            <v>44245</v>
          </cell>
          <cell r="R51"/>
          <cell r="S51">
            <v>44244</v>
          </cell>
          <cell r="T51">
            <v>44247</v>
          </cell>
        </row>
        <row r="52">
          <cell r="C52" t="str">
            <v>L8030_L8307</v>
          </cell>
          <cell r="D52" t="str">
            <v>(46)結案通知資料檔案格式</v>
          </cell>
          <cell r="E52" t="str">
            <v>怡婷</v>
          </cell>
          <cell r="F52" t="str">
            <v>林清河</v>
          </cell>
          <cell r="G52" t="str">
            <v>陸冠全</v>
          </cell>
          <cell r="H52"/>
          <cell r="I52"/>
          <cell r="J52"/>
          <cell r="K52">
            <v>1</v>
          </cell>
          <cell r="M52">
            <v>44148</v>
          </cell>
          <cell r="N52">
            <v>44148</v>
          </cell>
          <cell r="O52">
            <v>44148</v>
          </cell>
          <cell r="P52"/>
          <cell r="Q52">
            <v>44245</v>
          </cell>
          <cell r="R52"/>
          <cell r="S52">
            <v>44244</v>
          </cell>
          <cell r="T52">
            <v>44250</v>
          </cell>
        </row>
        <row r="53">
          <cell r="C53" t="str">
            <v>L8030_L8308</v>
          </cell>
          <cell r="D53" t="str">
            <v>(47)金融機構無擔保債務協議資料檔案</v>
          </cell>
          <cell r="E53" t="str">
            <v>怡婷</v>
          </cell>
          <cell r="F53" t="str">
            <v>林清河</v>
          </cell>
          <cell r="G53" t="str">
            <v>陸冠全</v>
          </cell>
          <cell r="H53"/>
          <cell r="I53"/>
          <cell r="J53"/>
          <cell r="K53">
            <v>1</v>
          </cell>
          <cell r="M53">
            <v>44148</v>
          </cell>
          <cell r="N53">
            <v>44148</v>
          </cell>
          <cell r="O53">
            <v>44148</v>
          </cell>
          <cell r="P53"/>
          <cell r="Q53">
            <v>44251</v>
          </cell>
          <cell r="R53"/>
          <cell r="S53">
            <v>44244</v>
          </cell>
          <cell r="T53">
            <v>44247</v>
          </cell>
        </row>
        <row r="54">
          <cell r="C54" t="str">
            <v>L8030_L8309</v>
          </cell>
          <cell r="D54" t="str">
            <v>(48)債務人基本資料</v>
          </cell>
          <cell r="E54" t="str">
            <v>怡婷</v>
          </cell>
          <cell r="F54" t="str">
            <v>林清河</v>
          </cell>
          <cell r="G54" t="str">
            <v>陸冠全</v>
          </cell>
          <cell r="H54"/>
          <cell r="I54"/>
          <cell r="J54"/>
          <cell r="K54">
            <v>1</v>
          </cell>
          <cell r="M54">
            <v>44148</v>
          </cell>
          <cell r="N54">
            <v>44148</v>
          </cell>
          <cell r="O54">
            <v>44148</v>
          </cell>
          <cell r="P54"/>
          <cell r="Q54">
            <v>44251</v>
          </cell>
          <cell r="R54"/>
          <cell r="S54">
            <v>44244</v>
          </cell>
          <cell r="T54">
            <v>44247</v>
          </cell>
        </row>
        <row r="55">
          <cell r="C55" t="str">
            <v>L8030_L8310</v>
          </cell>
          <cell r="D55" t="str">
            <v>(49)債務清償方案法院認可資料檔案</v>
          </cell>
          <cell r="E55" t="str">
            <v>怡婷</v>
          </cell>
          <cell r="F55" t="str">
            <v>林清河</v>
          </cell>
          <cell r="G55" t="str">
            <v>陸冠全</v>
          </cell>
          <cell r="H55"/>
          <cell r="I55"/>
          <cell r="J55"/>
          <cell r="K55">
            <v>1</v>
          </cell>
          <cell r="M55">
            <v>44148</v>
          </cell>
          <cell r="N55">
            <v>44148</v>
          </cell>
          <cell r="O55">
            <v>44148</v>
          </cell>
          <cell r="P55"/>
          <cell r="Q55">
            <v>44251</v>
          </cell>
          <cell r="R55"/>
          <cell r="S55">
            <v>44244</v>
          </cell>
          <cell r="T55">
            <v>44247</v>
          </cell>
        </row>
        <row r="56">
          <cell r="C56" t="str">
            <v>L8030_L8311</v>
          </cell>
          <cell r="D56" t="str">
            <v>(50)債務人繳款資料檔案</v>
          </cell>
          <cell r="E56" t="str">
            <v>怡婷</v>
          </cell>
          <cell r="F56" t="str">
            <v>林清河</v>
          </cell>
          <cell r="G56" t="str">
            <v>陸冠全</v>
          </cell>
          <cell r="H56"/>
          <cell r="I56"/>
          <cell r="J56"/>
          <cell r="K56">
            <v>1</v>
          </cell>
          <cell r="L56"/>
          <cell r="M56">
            <v>44172</v>
          </cell>
          <cell r="N56">
            <v>44172</v>
          </cell>
          <cell r="O56">
            <v>44183</v>
          </cell>
          <cell r="P56"/>
          <cell r="Q56">
            <v>44251</v>
          </cell>
          <cell r="R56"/>
          <cell r="S56">
            <v>44249</v>
          </cell>
          <cell r="T56">
            <v>44259</v>
          </cell>
        </row>
        <row r="57">
          <cell r="C57" t="str">
            <v>L8030_L8312</v>
          </cell>
          <cell r="D57" t="str">
            <v>(51)延期繳款（喘息期）資料檔案</v>
          </cell>
          <cell r="E57" t="str">
            <v>怡婷</v>
          </cell>
          <cell r="F57" t="str">
            <v>林清河</v>
          </cell>
          <cell r="G57" t="str">
            <v>陸冠全</v>
          </cell>
          <cell r="H57"/>
          <cell r="I57"/>
          <cell r="J57"/>
          <cell r="K57">
            <v>1</v>
          </cell>
          <cell r="L57"/>
          <cell r="M57">
            <v>44160</v>
          </cell>
          <cell r="N57">
            <v>44160</v>
          </cell>
          <cell r="O57">
            <v>44160</v>
          </cell>
          <cell r="P57"/>
          <cell r="Q57">
            <v>44259</v>
          </cell>
          <cell r="R57"/>
          <cell r="S57">
            <v>44251</v>
          </cell>
          <cell r="T57">
            <v>44258</v>
          </cell>
        </row>
        <row r="58">
          <cell r="C58" t="str">
            <v>L8030_L8313</v>
          </cell>
          <cell r="D58" t="str">
            <v>(52)前置協商相關資料報送例外處理</v>
          </cell>
          <cell r="E58" t="str">
            <v>怡婷</v>
          </cell>
          <cell r="F58" t="str">
            <v>林清河</v>
          </cell>
          <cell r="G58" t="str">
            <v>陸冠全</v>
          </cell>
          <cell r="H58"/>
          <cell r="I58"/>
          <cell r="J58"/>
          <cell r="K58">
            <v>1</v>
          </cell>
          <cell r="L58"/>
          <cell r="M58">
            <v>44160</v>
          </cell>
          <cell r="N58">
            <v>44160</v>
          </cell>
          <cell r="O58">
            <v>44160</v>
          </cell>
          <cell r="P58"/>
          <cell r="Q58">
            <v>44259</v>
          </cell>
          <cell r="R58"/>
          <cell r="S58">
            <v>44251</v>
          </cell>
          <cell r="T58">
            <v>44258</v>
          </cell>
        </row>
        <row r="59">
          <cell r="C59" t="str">
            <v>L8030_L8314</v>
          </cell>
          <cell r="D59" t="str">
            <v>(53)同意報送例外處理檔案</v>
          </cell>
          <cell r="E59" t="str">
            <v>怡婷</v>
          </cell>
          <cell r="F59" t="str">
            <v>林清河</v>
          </cell>
          <cell r="G59" t="str">
            <v>陸冠全</v>
          </cell>
          <cell r="H59"/>
          <cell r="I59"/>
          <cell r="J59"/>
          <cell r="K59">
            <v>1</v>
          </cell>
          <cell r="L59"/>
          <cell r="M59">
            <v>44160</v>
          </cell>
          <cell r="N59">
            <v>44160</v>
          </cell>
          <cell r="O59">
            <v>44160</v>
          </cell>
          <cell r="P59"/>
          <cell r="Q59">
            <v>44259</v>
          </cell>
          <cell r="R59"/>
          <cell r="S59">
            <v>44251</v>
          </cell>
          <cell r="T59">
            <v>44258</v>
          </cell>
        </row>
        <row r="60">
          <cell r="C60" t="str">
            <v>L8030_L8315</v>
          </cell>
          <cell r="D60" t="str">
            <v>(54)單獨全數受清償資料檔案</v>
          </cell>
          <cell r="E60" t="str">
            <v>怡婷</v>
          </cell>
          <cell r="F60" t="str">
            <v>林清河</v>
          </cell>
          <cell r="G60" t="str">
            <v>陸冠全</v>
          </cell>
          <cell r="H60"/>
          <cell r="I60"/>
          <cell r="J60"/>
          <cell r="K60">
            <v>1</v>
          </cell>
          <cell r="L60"/>
          <cell r="M60">
            <v>44160</v>
          </cell>
          <cell r="N60">
            <v>44160</v>
          </cell>
          <cell r="O60">
            <v>44160</v>
          </cell>
          <cell r="P60"/>
          <cell r="Q60">
            <v>44259</v>
          </cell>
          <cell r="R60"/>
          <cell r="S60">
            <v>44251</v>
          </cell>
          <cell r="T60">
            <v>44258</v>
          </cell>
        </row>
        <row r="61">
          <cell r="C61" t="str">
            <v>L8030_L8316</v>
          </cell>
          <cell r="D61" t="str">
            <v>(55)消債條例更生案件資料報送</v>
          </cell>
          <cell r="E61" t="str">
            <v>怡婷</v>
          </cell>
          <cell r="F61" t="str">
            <v>林清河</v>
          </cell>
          <cell r="G61" t="str">
            <v>陸冠全</v>
          </cell>
          <cell r="H61"/>
          <cell r="I61"/>
          <cell r="J61"/>
          <cell r="K61">
            <v>1</v>
          </cell>
          <cell r="L61"/>
          <cell r="M61">
            <v>44172</v>
          </cell>
          <cell r="N61">
            <v>44172</v>
          </cell>
          <cell r="O61">
            <v>44183</v>
          </cell>
          <cell r="P61"/>
          <cell r="Q61">
            <v>44259</v>
          </cell>
          <cell r="R61"/>
          <cell r="S61">
            <v>44251</v>
          </cell>
          <cell r="T61">
            <v>44258</v>
          </cell>
        </row>
        <row r="62">
          <cell r="C62" t="str">
            <v>L8030_L8317</v>
          </cell>
          <cell r="D62" t="str">
            <v>(56)消債條例清算資料報送</v>
          </cell>
          <cell r="E62" t="str">
            <v>怡婷</v>
          </cell>
          <cell r="F62" t="str">
            <v>林清河</v>
          </cell>
          <cell r="G62" t="str">
            <v>陸冠全</v>
          </cell>
          <cell r="H62"/>
          <cell r="I62"/>
          <cell r="J62"/>
          <cell r="K62">
            <v>1</v>
          </cell>
          <cell r="L62"/>
          <cell r="M62">
            <v>44172</v>
          </cell>
          <cell r="N62">
            <v>44172</v>
          </cell>
          <cell r="O62">
            <v>44183</v>
          </cell>
          <cell r="P62"/>
          <cell r="Q62">
            <v>44266</v>
          </cell>
          <cell r="R62"/>
          <cell r="S62">
            <v>44251</v>
          </cell>
          <cell r="T62">
            <v>44251</v>
          </cell>
          <cell r="U62" t="str">
            <v>陸冠全</v>
          </cell>
        </row>
        <row r="63">
          <cell r="C63" t="str">
            <v>L8030_L8318</v>
          </cell>
          <cell r="D63" t="str">
            <v>(60)前置協商受理變更還款條件申請暨請求回報剩餘債權</v>
          </cell>
          <cell r="E63" t="str">
            <v>怡婷</v>
          </cell>
          <cell r="F63" t="str">
            <v>林清河</v>
          </cell>
          <cell r="G63" t="str">
            <v>陸冠全</v>
          </cell>
          <cell r="H63"/>
          <cell r="I63"/>
          <cell r="J63"/>
          <cell r="K63">
            <v>1</v>
          </cell>
          <cell r="L63"/>
          <cell r="M63">
            <v>44160</v>
          </cell>
          <cell r="N63">
            <v>44160</v>
          </cell>
          <cell r="O63">
            <v>44160</v>
          </cell>
          <cell r="P63"/>
          <cell r="Q63">
            <v>44266</v>
          </cell>
          <cell r="R63"/>
          <cell r="S63">
            <v>44260</v>
          </cell>
          <cell r="T63">
            <v>44260</v>
          </cell>
          <cell r="U63" t="str">
            <v>陸冠全</v>
          </cell>
        </row>
        <row r="64">
          <cell r="C64" t="str">
            <v>L8030_L8319</v>
          </cell>
          <cell r="D64" t="str">
            <v>(61)回報協商剩餘債權金額資料</v>
          </cell>
          <cell r="E64" t="str">
            <v>怡婷</v>
          </cell>
          <cell r="F64" t="str">
            <v>林清河</v>
          </cell>
          <cell r="G64" t="str">
            <v>陸冠全</v>
          </cell>
          <cell r="H64"/>
          <cell r="I64"/>
          <cell r="J64"/>
          <cell r="K64">
            <v>1</v>
          </cell>
          <cell r="L64"/>
          <cell r="M64">
            <v>44160</v>
          </cell>
          <cell r="N64">
            <v>44160</v>
          </cell>
          <cell r="O64">
            <v>44160</v>
          </cell>
          <cell r="P64"/>
          <cell r="Q64">
            <v>44266</v>
          </cell>
          <cell r="R64"/>
          <cell r="S64">
            <v>44260</v>
          </cell>
          <cell r="T64">
            <v>44260</v>
          </cell>
          <cell r="U64" t="str">
            <v>陸冠全</v>
          </cell>
        </row>
        <row r="65">
          <cell r="C65" t="str">
            <v>L8030_L8320</v>
          </cell>
          <cell r="D65" t="str">
            <v>(62)金融機構無擔保債務變更還款條件協議資料</v>
          </cell>
          <cell r="E65" t="str">
            <v>怡婷</v>
          </cell>
          <cell r="F65" t="str">
            <v>林清河</v>
          </cell>
          <cell r="G65" t="str">
            <v>陸冠全</v>
          </cell>
          <cell r="H65"/>
          <cell r="I65"/>
          <cell r="J65"/>
          <cell r="K65">
            <v>1</v>
          </cell>
          <cell r="L65"/>
          <cell r="M65">
            <v>44160</v>
          </cell>
          <cell r="N65">
            <v>44160</v>
          </cell>
          <cell r="O65">
            <v>44160</v>
          </cell>
          <cell r="P65"/>
          <cell r="Q65">
            <v>44266</v>
          </cell>
          <cell r="R65"/>
          <cell r="S65">
            <v>44260</v>
          </cell>
          <cell r="T65">
            <v>44260</v>
          </cell>
          <cell r="U65" t="str">
            <v>陸冠全</v>
          </cell>
        </row>
        <row r="66">
          <cell r="C66" t="str">
            <v>L8030_L8321</v>
          </cell>
          <cell r="D66" t="str">
            <v>(63)變更還款方案結案通知資料</v>
          </cell>
          <cell r="E66" t="str">
            <v>怡婷</v>
          </cell>
          <cell r="F66" t="str">
            <v>林清河</v>
          </cell>
          <cell r="G66" t="str">
            <v>陸冠全</v>
          </cell>
          <cell r="H66"/>
          <cell r="I66"/>
          <cell r="J66"/>
          <cell r="K66">
            <v>1</v>
          </cell>
          <cell r="L66"/>
          <cell r="M66">
            <v>44160</v>
          </cell>
          <cell r="N66">
            <v>44160</v>
          </cell>
          <cell r="O66">
            <v>44160</v>
          </cell>
          <cell r="P66"/>
          <cell r="Q66">
            <v>44266</v>
          </cell>
          <cell r="R66"/>
          <cell r="S66">
            <v>44260</v>
          </cell>
          <cell r="T66">
            <v>44260</v>
          </cell>
          <cell r="U66" t="str">
            <v>陸冠全</v>
          </cell>
        </row>
        <row r="67">
          <cell r="C67" t="str">
            <v>L8030_L8322</v>
          </cell>
          <cell r="D67" t="str">
            <v>(570)受理更生款項統一收付通知</v>
          </cell>
          <cell r="E67" t="str">
            <v>怡婷</v>
          </cell>
          <cell r="F67" t="str">
            <v>林清河</v>
          </cell>
          <cell r="G67" t="str">
            <v>陸冠全</v>
          </cell>
          <cell r="H67"/>
          <cell r="I67"/>
          <cell r="J67"/>
          <cell r="K67">
            <v>1</v>
          </cell>
          <cell r="L67"/>
          <cell r="M67">
            <v>44172</v>
          </cell>
          <cell r="N67">
            <v>44172</v>
          </cell>
          <cell r="O67">
            <v>44183</v>
          </cell>
          <cell r="P67"/>
          <cell r="Q67">
            <v>44273</v>
          </cell>
          <cell r="R67"/>
          <cell r="S67">
            <v>44264</v>
          </cell>
          <cell r="T67">
            <v>44264</v>
          </cell>
          <cell r="U67" t="str">
            <v>陸冠全</v>
          </cell>
        </row>
        <row r="68">
          <cell r="C68" t="str">
            <v>L8030_L8323</v>
          </cell>
          <cell r="D68" t="str">
            <v>(571)更生款項統一收付回報債權資料</v>
          </cell>
          <cell r="E68" t="str">
            <v>怡婷</v>
          </cell>
          <cell r="F68" t="str">
            <v>林清河</v>
          </cell>
          <cell r="G68" t="str">
            <v>陸冠全</v>
          </cell>
          <cell r="H68"/>
          <cell r="I68"/>
          <cell r="J68"/>
          <cell r="K68">
            <v>1</v>
          </cell>
          <cell r="L68"/>
          <cell r="M68">
            <v>44172</v>
          </cell>
          <cell r="N68">
            <v>44172</v>
          </cell>
          <cell r="O68">
            <v>44183</v>
          </cell>
          <cell r="P68"/>
          <cell r="Q68">
            <v>44273</v>
          </cell>
          <cell r="R68"/>
          <cell r="S68">
            <v>44264</v>
          </cell>
          <cell r="T68">
            <v>44264</v>
          </cell>
          <cell r="U68" t="str">
            <v>陸冠全</v>
          </cell>
        </row>
        <row r="69">
          <cell r="C69" t="str">
            <v>L8030_L8324</v>
          </cell>
          <cell r="D69" t="str">
            <v>(572)更生款項統一收付分配表資料</v>
          </cell>
          <cell r="E69" t="str">
            <v>怡婷</v>
          </cell>
          <cell r="F69" t="str">
            <v>林清河</v>
          </cell>
          <cell r="G69" t="str">
            <v>陸冠全</v>
          </cell>
          <cell r="H69"/>
          <cell r="I69"/>
          <cell r="J69"/>
          <cell r="K69">
            <v>1</v>
          </cell>
          <cell r="L69"/>
          <cell r="M69">
            <v>44172</v>
          </cell>
          <cell r="N69">
            <v>44172</v>
          </cell>
          <cell r="O69">
            <v>44183</v>
          </cell>
          <cell r="P69"/>
          <cell r="Q69">
            <v>44273</v>
          </cell>
          <cell r="R69"/>
          <cell r="S69">
            <v>44264</v>
          </cell>
          <cell r="T69">
            <v>44264</v>
          </cell>
          <cell r="U69" t="str">
            <v>陸冠全</v>
          </cell>
        </row>
        <row r="70">
          <cell r="C70" t="str">
            <v>L8030_L8325</v>
          </cell>
          <cell r="D70" t="str">
            <v>(573)更生債務人繳款資料</v>
          </cell>
          <cell r="E70" t="str">
            <v>怡婷</v>
          </cell>
          <cell r="F70" t="str">
            <v>林清河</v>
          </cell>
          <cell r="G70" t="str">
            <v>陸冠全</v>
          </cell>
          <cell r="H70"/>
          <cell r="I70"/>
          <cell r="J70"/>
          <cell r="K70">
            <v>1</v>
          </cell>
          <cell r="L70"/>
          <cell r="M70">
            <v>44172</v>
          </cell>
          <cell r="N70">
            <v>44172</v>
          </cell>
          <cell r="O70">
            <v>44183</v>
          </cell>
          <cell r="P70"/>
          <cell r="Q70">
            <v>44273</v>
          </cell>
          <cell r="R70"/>
          <cell r="S70">
            <v>44264</v>
          </cell>
          <cell r="T70">
            <v>44264</v>
          </cell>
          <cell r="U70" t="str">
            <v>陸冠全</v>
          </cell>
        </row>
        <row r="71">
          <cell r="C71" t="str">
            <v>L8030_L8326</v>
          </cell>
          <cell r="D71" t="str">
            <v>(574)更生款項統一收付結案通知資料</v>
          </cell>
          <cell r="E71" t="str">
            <v>怡婷</v>
          </cell>
          <cell r="F71" t="str">
            <v>林清河</v>
          </cell>
          <cell r="G71" t="str">
            <v>陸冠全</v>
          </cell>
          <cell r="H71"/>
          <cell r="I71"/>
          <cell r="J71"/>
          <cell r="K71">
            <v>1</v>
          </cell>
          <cell r="L71"/>
          <cell r="M71">
            <v>44172</v>
          </cell>
          <cell r="N71">
            <v>44172</v>
          </cell>
          <cell r="O71">
            <v>44183</v>
          </cell>
          <cell r="P71"/>
          <cell r="Q71">
            <v>44273</v>
          </cell>
          <cell r="R71"/>
          <cell r="S71">
            <v>44264</v>
          </cell>
          <cell r="T71">
            <v>44264</v>
          </cell>
          <cell r="U71" t="str">
            <v>陸冠全</v>
          </cell>
        </row>
        <row r="72">
          <cell r="C72" t="str">
            <v>L8030_L8327</v>
          </cell>
          <cell r="D72" t="str">
            <v>(575)更生債權金額異動通知資料</v>
          </cell>
          <cell r="E72" t="str">
            <v>怡婷</v>
          </cell>
          <cell r="F72" t="str">
            <v>林清河</v>
          </cell>
          <cell r="G72" t="str">
            <v>陸冠全</v>
          </cell>
          <cell r="H72"/>
          <cell r="I72"/>
          <cell r="J72"/>
          <cell r="K72">
            <v>1</v>
          </cell>
          <cell r="L72"/>
          <cell r="M72">
            <v>44172</v>
          </cell>
          <cell r="N72">
            <v>44172</v>
          </cell>
          <cell r="O72">
            <v>44183</v>
          </cell>
          <cell r="P72"/>
          <cell r="Q72">
            <v>44280</v>
          </cell>
          <cell r="R72"/>
          <cell r="S72">
            <v>44264</v>
          </cell>
          <cell r="T72">
            <v>44264</v>
          </cell>
          <cell r="U72" t="str">
            <v>陸冠全</v>
          </cell>
        </row>
        <row r="73">
          <cell r="C73" t="str">
            <v>L8030_L8328</v>
          </cell>
          <cell r="D73" t="str">
            <v>(440)前置調解受理申請暨請求回報債權通知資料</v>
          </cell>
          <cell r="E73" t="str">
            <v>怡婷</v>
          </cell>
          <cell r="F73" t="str">
            <v>林清河</v>
          </cell>
          <cell r="G73" t="str">
            <v>陸冠全</v>
          </cell>
          <cell r="H73"/>
          <cell r="I73"/>
          <cell r="J73"/>
          <cell r="K73">
            <v>1</v>
          </cell>
          <cell r="L73"/>
          <cell r="M73">
            <v>44160</v>
          </cell>
          <cell r="N73">
            <v>44160</v>
          </cell>
          <cell r="O73">
            <v>44160</v>
          </cell>
          <cell r="P73"/>
          <cell r="Q73">
            <v>44280</v>
          </cell>
          <cell r="R73"/>
          <cell r="S73">
            <v>44270</v>
          </cell>
          <cell r="T73">
            <v>44270</v>
          </cell>
          <cell r="U73" t="str">
            <v>陸冠全</v>
          </cell>
        </row>
        <row r="74">
          <cell r="C74" t="str">
            <v>L8030_L8329</v>
          </cell>
          <cell r="D74" t="str">
            <v>(442)前置調解回報無擔保債權金額資料</v>
          </cell>
          <cell r="E74" t="str">
            <v>怡婷</v>
          </cell>
          <cell r="F74" t="str">
            <v>林清河</v>
          </cell>
          <cell r="G74" t="str">
            <v>陸冠全</v>
          </cell>
          <cell r="H74"/>
          <cell r="I74"/>
          <cell r="J74"/>
          <cell r="K74">
            <v>1</v>
          </cell>
          <cell r="L74"/>
          <cell r="M74">
            <v>44160</v>
          </cell>
          <cell r="N74">
            <v>44160</v>
          </cell>
          <cell r="O74">
            <v>44160</v>
          </cell>
          <cell r="P74"/>
          <cell r="Q74">
            <v>44280</v>
          </cell>
          <cell r="R74"/>
          <cell r="S74">
            <v>44270</v>
          </cell>
          <cell r="T74">
            <v>44270</v>
          </cell>
          <cell r="U74" t="str">
            <v>陸冠全</v>
          </cell>
        </row>
        <row r="75">
          <cell r="C75" t="str">
            <v>L8030_L8330</v>
          </cell>
          <cell r="D75" t="str">
            <v>(443)前置調解回報有擔保債權金額資料</v>
          </cell>
          <cell r="E75" t="str">
            <v>怡婷</v>
          </cell>
          <cell r="F75" t="str">
            <v>林清河</v>
          </cell>
          <cell r="G75" t="str">
            <v>陸冠全</v>
          </cell>
          <cell r="H75"/>
          <cell r="I75"/>
          <cell r="J75"/>
          <cell r="K75">
            <v>1</v>
          </cell>
          <cell r="L75"/>
          <cell r="M75">
            <v>44160</v>
          </cell>
          <cell r="N75">
            <v>44160</v>
          </cell>
          <cell r="O75">
            <v>44160</v>
          </cell>
          <cell r="P75"/>
          <cell r="Q75">
            <v>44280</v>
          </cell>
          <cell r="R75"/>
          <cell r="S75">
            <v>44273</v>
          </cell>
          <cell r="T75">
            <v>44273</v>
          </cell>
          <cell r="U75" t="str">
            <v>陸冠全</v>
          </cell>
        </row>
        <row r="76">
          <cell r="C76" t="str">
            <v>L8030_L8331</v>
          </cell>
          <cell r="D76" t="str">
            <v>(444)前置調解債務人基本資料</v>
          </cell>
          <cell r="E76" t="str">
            <v>怡婷</v>
          </cell>
          <cell r="F76" t="str">
            <v>林清河</v>
          </cell>
          <cell r="G76" t="str">
            <v>陸冠全</v>
          </cell>
          <cell r="H76"/>
          <cell r="I76"/>
          <cell r="J76"/>
          <cell r="K76">
            <v>1</v>
          </cell>
          <cell r="L76"/>
          <cell r="M76">
            <v>44160</v>
          </cell>
          <cell r="N76">
            <v>44160</v>
          </cell>
          <cell r="O76">
            <v>44160</v>
          </cell>
          <cell r="P76"/>
          <cell r="Q76">
            <v>44280</v>
          </cell>
          <cell r="R76"/>
          <cell r="S76">
            <v>44270</v>
          </cell>
          <cell r="T76">
            <v>44270</v>
          </cell>
          <cell r="U76" t="str">
            <v>陸冠全</v>
          </cell>
        </row>
        <row r="77">
          <cell r="C77" t="str">
            <v>L8030_L8332</v>
          </cell>
          <cell r="D77" t="str">
            <v>(446)前置調解結案通知資料</v>
          </cell>
          <cell r="E77" t="str">
            <v>怡婷</v>
          </cell>
          <cell r="F77" t="str">
            <v>林清河</v>
          </cell>
          <cell r="G77" t="str">
            <v>陸冠全</v>
          </cell>
          <cell r="H77"/>
          <cell r="I77"/>
          <cell r="J77"/>
          <cell r="K77">
            <v>1</v>
          </cell>
          <cell r="L77"/>
          <cell r="M77">
            <v>44160</v>
          </cell>
          <cell r="N77">
            <v>44160</v>
          </cell>
          <cell r="O77">
            <v>44160</v>
          </cell>
          <cell r="P77"/>
          <cell r="Q77">
            <v>44287</v>
          </cell>
          <cell r="R77"/>
          <cell r="S77">
            <v>44270</v>
          </cell>
          <cell r="T77">
            <v>44270</v>
          </cell>
          <cell r="U77" t="str">
            <v>陸冠全</v>
          </cell>
        </row>
        <row r="78">
          <cell r="C78" t="str">
            <v>L8030_L8333</v>
          </cell>
          <cell r="D78" t="str">
            <v>(447)前置調解金融機構無擔保債務協議資料</v>
          </cell>
          <cell r="E78" t="str">
            <v>怡婷</v>
          </cell>
          <cell r="F78" t="str">
            <v>林清河</v>
          </cell>
          <cell r="G78" t="str">
            <v>陸冠全</v>
          </cell>
          <cell r="H78"/>
          <cell r="I78"/>
          <cell r="J78"/>
          <cell r="K78">
            <v>1</v>
          </cell>
          <cell r="L78"/>
          <cell r="M78">
            <v>44160</v>
          </cell>
          <cell r="N78">
            <v>44160</v>
          </cell>
          <cell r="O78">
            <v>44160</v>
          </cell>
          <cell r="P78"/>
          <cell r="Q78">
            <v>44287</v>
          </cell>
          <cell r="R78"/>
          <cell r="S78">
            <v>44270</v>
          </cell>
          <cell r="T78">
            <v>44270</v>
          </cell>
          <cell r="U78" t="str">
            <v>陸冠全</v>
          </cell>
        </row>
        <row r="79">
          <cell r="C79" t="str">
            <v>L8030_L8334</v>
          </cell>
          <cell r="D79" t="str">
            <v>(448)前置調解無擔保債務分配表資料</v>
          </cell>
          <cell r="E79" t="str">
            <v>怡婷</v>
          </cell>
          <cell r="F79" t="str">
            <v>林清河</v>
          </cell>
          <cell r="G79" t="str">
            <v>陸冠全</v>
          </cell>
          <cell r="H79"/>
          <cell r="I79"/>
          <cell r="J79"/>
          <cell r="K79">
            <v>1</v>
          </cell>
          <cell r="L79"/>
          <cell r="M79">
            <v>44160</v>
          </cell>
          <cell r="N79">
            <v>44160</v>
          </cell>
          <cell r="O79">
            <v>44160</v>
          </cell>
          <cell r="P79"/>
          <cell r="Q79">
            <v>44287</v>
          </cell>
          <cell r="R79"/>
          <cell r="S79">
            <v>44270</v>
          </cell>
          <cell r="T79">
            <v>44270</v>
          </cell>
          <cell r="U79" t="str">
            <v>陸冠全</v>
          </cell>
        </row>
        <row r="80">
          <cell r="C80" t="str">
            <v>L8030_L8335</v>
          </cell>
          <cell r="D80" t="str">
            <v>(450)前置調解債務人繳款資料</v>
          </cell>
          <cell r="E80" t="str">
            <v>怡婷</v>
          </cell>
          <cell r="F80" t="str">
            <v>林清河</v>
          </cell>
          <cell r="G80" t="str">
            <v>陸冠全</v>
          </cell>
          <cell r="H80"/>
          <cell r="I80"/>
          <cell r="J80"/>
          <cell r="K80">
            <v>1</v>
          </cell>
          <cell r="L80"/>
          <cell r="M80">
            <v>44172</v>
          </cell>
          <cell r="N80">
            <v>44172</v>
          </cell>
          <cell r="O80">
            <v>44183</v>
          </cell>
          <cell r="P80"/>
          <cell r="Q80">
            <v>44287</v>
          </cell>
          <cell r="R80"/>
          <cell r="S80">
            <v>44270</v>
          </cell>
          <cell r="T80">
            <v>44270</v>
          </cell>
          <cell r="U80" t="str">
            <v>陸冠全</v>
          </cell>
        </row>
        <row r="81">
          <cell r="C81" t="str">
            <v>L8030_L8336</v>
          </cell>
          <cell r="D81" t="str">
            <v>(451)前置調解延期繳款資料</v>
          </cell>
          <cell r="E81" t="str">
            <v>怡婷</v>
          </cell>
          <cell r="F81" t="str">
            <v>林清河</v>
          </cell>
          <cell r="G81" t="str">
            <v>陸冠全</v>
          </cell>
          <cell r="H81"/>
          <cell r="I81"/>
          <cell r="J81"/>
          <cell r="K81">
            <v>1</v>
          </cell>
          <cell r="L81"/>
          <cell r="M81">
            <v>44160</v>
          </cell>
          <cell r="N81">
            <v>44160</v>
          </cell>
          <cell r="O81">
            <v>44160</v>
          </cell>
          <cell r="P81"/>
          <cell r="Q81">
            <v>44287</v>
          </cell>
          <cell r="R81"/>
          <cell r="S81">
            <v>44270</v>
          </cell>
          <cell r="T81">
            <v>44270</v>
          </cell>
          <cell r="U81" t="str">
            <v>陸冠全</v>
          </cell>
        </row>
        <row r="82">
          <cell r="C82" t="str">
            <v>L8030_L8337</v>
          </cell>
          <cell r="D82" t="str">
            <v>(454)前置調解單獨全數受清償資料</v>
          </cell>
          <cell r="E82" t="str">
            <v>怡婷</v>
          </cell>
          <cell r="F82" t="str">
            <v>林清河</v>
          </cell>
          <cell r="G82" t="str">
            <v>陸冠全</v>
          </cell>
          <cell r="H82"/>
          <cell r="I82"/>
          <cell r="J82"/>
          <cell r="K82">
            <v>1</v>
          </cell>
          <cell r="L82"/>
          <cell r="M82">
            <v>44160</v>
          </cell>
          <cell r="N82">
            <v>44160</v>
          </cell>
          <cell r="O82">
            <v>44160</v>
          </cell>
          <cell r="P82"/>
          <cell r="Q82">
            <v>44287</v>
          </cell>
          <cell r="R82"/>
          <cell r="S82">
            <v>44270</v>
          </cell>
          <cell r="T82">
            <v>44270</v>
          </cell>
          <cell r="U82" t="str">
            <v>陸冠全</v>
          </cell>
        </row>
        <row r="83">
          <cell r="C83" t="str">
            <v>L8401</v>
          </cell>
          <cell r="D83" t="str">
            <v>聯徵日報
產生JCIC日報媒體檔 ; 共2檔案
B204.txt聯徵授信餘額日報檔 / B211.txt</v>
          </cell>
          <cell r="E83" t="str">
            <v>許高政</v>
          </cell>
          <cell r="F83" t="str">
            <v>林清河</v>
          </cell>
          <cell r="G83" t="str">
            <v>陳志嵩</v>
          </cell>
          <cell r="H83"/>
          <cell r="I83"/>
          <cell r="J83"/>
          <cell r="K83"/>
          <cell r="L83"/>
          <cell r="M83"/>
          <cell r="Q83">
            <v>44281</v>
          </cell>
        </row>
        <row r="84">
          <cell r="C84" t="str">
            <v>L8402</v>
          </cell>
          <cell r="D84" t="str">
            <v>聯徵月報
產生JCIC月報媒體檔 ; 共12檔案
B201.txt聯徵授信餘額月報檔, B207.txt授信戶基本資料檔, B080.txt授信額度資料檔, B085.txt帳號轉換資料檔, B087.txt聯貸案首次動撥後６個月內發生違約之實際主導金融機構註記檔, B090.txt擔保品關聯檔資料檔, B092.txt不動產擔保品明細檔, B093.txt動產及貴重物品擔保品明細檔, B094.txt股票擔保品明細檔, B095.txt不動產擔保品明細-建號附加檔, B096.txt不動產擔保品明細-地號附加檔, B680.txt貸款餘額扣除擔保品鑑估值之金額資料檔</v>
          </cell>
          <cell r="E84" t="str">
            <v>許高政</v>
          </cell>
          <cell r="F84" t="str">
            <v>林清河</v>
          </cell>
          <cell r="G84" t="str">
            <v>陳志嵩</v>
          </cell>
          <cell r="H84"/>
          <cell r="I84"/>
          <cell r="J84"/>
          <cell r="K84"/>
          <cell r="L84"/>
          <cell r="M84"/>
          <cell r="Q84">
            <v>44281</v>
          </cell>
        </row>
        <row r="85">
          <cell r="C85" t="str">
            <v>L8403</v>
          </cell>
          <cell r="D85" t="str">
            <v>JCIC檔案匯出作業(共37+1檔，消債條列JCIC報送資料之後)</v>
          </cell>
          <cell r="E85" t="str">
            <v>怡婷</v>
          </cell>
          <cell r="F85" t="str">
            <v>林清河</v>
          </cell>
          <cell r="G85" t="str">
            <v>張嘉榮</v>
          </cell>
          <cell r="H85"/>
          <cell r="I85"/>
          <cell r="J85"/>
          <cell r="K85"/>
          <cell r="L85"/>
          <cell r="M85"/>
          <cell r="N85"/>
          <cell r="P85"/>
          <cell r="Q85">
            <v>44287</v>
          </cell>
          <cell r="R85"/>
        </row>
        <row r="86">
          <cell r="C86" t="str">
            <v>L8950</v>
          </cell>
          <cell r="D86" t="str">
            <v>聯徵產品查詢</v>
          </cell>
          <cell r="E86" t="str">
            <v>怡婷</v>
          </cell>
          <cell r="F86" t="str">
            <v>林清河</v>
          </cell>
          <cell r="G86" t="str">
            <v>張嘉榮</v>
          </cell>
          <cell r="H86"/>
          <cell r="I86"/>
          <cell r="J86"/>
          <cell r="K86"/>
          <cell r="L86"/>
          <cell r="M86"/>
          <cell r="Q86">
            <v>44309</v>
          </cell>
        </row>
        <row r="87">
          <cell r="C87" t="str">
            <v>L8350</v>
          </cell>
          <cell r="D87" t="str">
            <v>查詢人員名冊報送</v>
          </cell>
          <cell r="E87" t="str">
            <v>許高政</v>
          </cell>
          <cell r="F87" t="str">
            <v>林清河</v>
          </cell>
          <cell r="G87" t="str">
            <v>張嘉榮</v>
          </cell>
          <cell r="H87"/>
          <cell r="I87"/>
          <cell r="J87"/>
          <cell r="K87"/>
          <cell r="L87"/>
          <cell r="M87"/>
          <cell r="Q87">
            <v>44309</v>
          </cell>
        </row>
        <row r="88">
          <cell r="C88" t="str">
            <v>L8351</v>
          </cell>
          <cell r="D88" t="str">
            <v>聯徵產品檔案匯出作業</v>
          </cell>
          <cell r="E88" t="str">
            <v>怡婷</v>
          </cell>
          <cell r="F88" t="str">
            <v>林清河</v>
          </cell>
          <cell r="G88" t="str">
            <v>張嘉榮</v>
          </cell>
          <cell r="H88"/>
          <cell r="I88"/>
          <cell r="J88"/>
          <cell r="K88"/>
          <cell r="L88"/>
          <cell r="M88"/>
          <cell r="Q88">
            <v>44309</v>
          </cell>
        </row>
      </sheetData>
      <sheetData sheetId="2">
        <row r="1">
          <cell r="C1" t="str">
            <v>功能項目/代號</v>
          </cell>
          <cell r="D1" t="str">
            <v>功能名稱/說明</v>
          </cell>
          <cell r="E1" t="str">
            <v>作業流程</v>
          </cell>
          <cell r="F1" t="str">
            <v>User
負責人</v>
          </cell>
          <cell r="G1" t="str">
            <v>IT
負責人</v>
          </cell>
          <cell r="H1" t="str">
            <v>ST1
負責人</v>
          </cell>
          <cell r="I1" t="str">
            <v>負責人預排</v>
          </cell>
          <cell r="J1" t="str">
            <v>負責人調整(逾期)</v>
          </cell>
          <cell r="K1" t="str">
            <v>負責人交付</v>
          </cell>
          <cell r="L1" t="str">
            <v>QA交付</v>
          </cell>
          <cell r="M1" t="str">
            <v>QA</v>
          </cell>
          <cell r="N1" t="str">
            <v>SKL測試日</v>
          </cell>
          <cell r="O1" t="str">
            <v>尚未修改QC號</v>
          </cell>
          <cell r="P1" t="str">
            <v>作業流程文件</v>
          </cell>
          <cell r="Q1" t="str">
            <v>尚未修改
QC號</v>
          </cell>
        </row>
        <row r="2">
          <cell r="C2" t="str">
            <v>L9804_LQ006</v>
          </cell>
          <cell r="D2" t="str">
            <v>已逾期未減損-帳齡分析</v>
          </cell>
          <cell r="E2"/>
          <cell r="F2" t="str">
            <v>蔡珮瑜</v>
          </cell>
          <cell r="G2"/>
          <cell r="H2" t="str">
            <v>林楷杰</v>
          </cell>
          <cell r="I2">
            <v>44333</v>
          </cell>
          <cell r="J2"/>
          <cell r="K2"/>
          <cell r="L2"/>
          <cell r="M2"/>
          <cell r="N2">
            <v>44340</v>
          </cell>
          <cell r="O2"/>
          <cell r="P2"/>
        </row>
        <row r="3">
          <cell r="C3" t="str">
            <v>L9803_LM027</v>
          </cell>
          <cell r="D3" t="str">
            <v>轉銷呆帳備忘錄</v>
          </cell>
          <cell r="E3"/>
          <cell r="F3" t="str">
            <v>張舜雯</v>
          </cell>
          <cell r="G3"/>
          <cell r="H3" t="str">
            <v>林楷杰</v>
          </cell>
          <cell r="I3">
            <v>44333</v>
          </cell>
          <cell r="J3"/>
          <cell r="K3"/>
          <cell r="L3"/>
          <cell r="M3"/>
          <cell r="N3">
            <v>44340</v>
          </cell>
          <cell r="O3"/>
          <cell r="P3"/>
        </row>
        <row r="4">
          <cell r="C4" t="str">
            <v>L9803_LM001</v>
          </cell>
          <cell r="D4" t="str">
            <v>公會無自用住宅統計</v>
          </cell>
          <cell r="E4"/>
          <cell r="F4" t="str">
            <v>邵淑微</v>
          </cell>
          <cell r="G4"/>
          <cell r="H4" t="str">
            <v>吳俊廷</v>
          </cell>
          <cell r="I4">
            <v>44330</v>
          </cell>
          <cell r="J4"/>
          <cell r="K4"/>
          <cell r="L4"/>
          <cell r="M4"/>
          <cell r="N4">
            <v>44337</v>
          </cell>
          <cell r="O4"/>
          <cell r="P4"/>
        </row>
        <row r="5">
          <cell r="C5" t="str">
            <v>L9803_LM007</v>
          </cell>
          <cell r="D5" t="str">
            <v>放款利息收入成長表</v>
          </cell>
          <cell r="E5"/>
          <cell r="F5" t="str">
            <v>蔡珮瑜</v>
          </cell>
          <cell r="G5"/>
          <cell r="H5" t="str">
            <v>吳俊廷</v>
          </cell>
          <cell r="I5">
            <v>44330</v>
          </cell>
          <cell r="J5"/>
          <cell r="K5"/>
          <cell r="L5"/>
          <cell r="M5"/>
          <cell r="N5">
            <v>44337</v>
          </cell>
          <cell r="O5"/>
          <cell r="P5"/>
        </row>
        <row r="6">
          <cell r="C6" t="str">
            <v>L9803_LM038</v>
          </cell>
          <cell r="D6" t="str">
            <v>逾期案件明細</v>
          </cell>
          <cell r="E6"/>
          <cell r="F6" t="str">
            <v>張舜雯</v>
          </cell>
          <cell r="G6"/>
          <cell r="H6" t="str">
            <v>吳俊廷</v>
          </cell>
          <cell r="I6">
            <v>44334</v>
          </cell>
          <cell r="J6"/>
          <cell r="K6"/>
          <cell r="L6"/>
          <cell r="M6"/>
          <cell r="N6">
            <v>44341</v>
          </cell>
          <cell r="O6"/>
          <cell r="P6"/>
        </row>
        <row r="7">
          <cell r="C7" t="str">
            <v>L9803_LM041</v>
          </cell>
          <cell r="D7" t="str">
            <v>催收及呆帳戶暫收款明細表</v>
          </cell>
          <cell r="E7"/>
          <cell r="F7" t="str">
            <v>張舜雯</v>
          </cell>
          <cell r="G7"/>
          <cell r="H7" t="str">
            <v>吳俊廷</v>
          </cell>
          <cell r="I7">
            <v>44334</v>
          </cell>
          <cell r="J7"/>
          <cell r="K7"/>
          <cell r="L7"/>
          <cell r="M7"/>
          <cell r="N7">
            <v>44341</v>
          </cell>
          <cell r="O7"/>
          <cell r="P7"/>
        </row>
        <row r="8">
          <cell r="C8" t="str">
            <v>L9803_LM044</v>
          </cell>
          <cell r="D8" t="str">
            <v>地區/區域中心逾比及分級管理逾放比明細表</v>
          </cell>
          <cell r="E8"/>
          <cell r="F8" t="str">
            <v>張舜雯</v>
          </cell>
          <cell r="G8"/>
          <cell r="H8" t="str">
            <v>吳俊廷</v>
          </cell>
          <cell r="I8">
            <v>44334</v>
          </cell>
          <cell r="J8"/>
          <cell r="K8"/>
          <cell r="L8"/>
          <cell r="M8"/>
          <cell r="N8">
            <v>44341</v>
          </cell>
          <cell r="O8"/>
          <cell r="P8"/>
        </row>
        <row r="9">
          <cell r="C9" t="str">
            <v>L9803_LM060</v>
          </cell>
          <cell r="D9" t="str">
            <v>暫付款金額調節表_內部控管</v>
          </cell>
          <cell r="E9"/>
          <cell r="F9" t="str">
            <v>張舜雯</v>
          </cell>
          <cell r="G9"/>
          <cell r="H9" t="str">
            <v>林楷杰</v>
          </cell>
          <cell r="I9">
            <v>44342</v>
          </cell>
          <cell r="J9"/>
          <cell r="K9"/>
          <cell r="L9"/>
          <cell r="M9"/>
          <cell r="N9">
            <v>44349</v>
          </cell>
          <cell r="O9"/>
          <cell r="P9"/>
        </row>
        <row r="10">
          <cell r="C10" t="str">
            <v>L9803_LM046</v>
          </cell>
          <cell r="D10" t="str">
            <v>年度擔保放款信用風險分析_內部控管</v>
          </cell>
          <cell r="E10"/>
          <cell r="F10" t="str">
            <v>張舜雯</v>
          </cell>
          <cell r="G10"/>
          <cell r="H10" t="str">
            <v>吳俊廷</v>
          </cell>
          <cell r="I10">
            <v>44340</v>
          </cell>
          <cell r="J10"/>
          <cell r="K10"/>
          <cell r="L10"/>
          <cell r="M10"/>
          <cell r="N10">
            <v>44347</v>
          </cell>
          <cell r="O10"/>
          <cell r="P10"/>
        </row>
        <row r="11">
          <cell r="C11" t="str">
            <v>L9802_LW002</v>
          </cell>
          <cell r="D11" t="str">
            <v xml:space="preserve">介紹人排行                  </v>
          </cell>
          <cell r="E11"/>
          <cell r="F11" t="str">
            <v>張淑遠</v>
          </cell>
          <cell r="G11"/>
          <cell r="H11" t="str">
            <v>吳俊廷</v>
          </cell>
          <cell r="I11">
            <v>44342</v>
          </cell>
          <cell r="J11"/>
          <cell r="K11"/>
          <cell r="L11"/>
          <cell r="M11"/>
          <cell r="N11">
            <v>44349</v>
          </cell>
          <cell r="O11"/>
          <cell r="P11"/>
        </row>
        <row r="12">
          <cell r="C12" t="str">
            <v>L9704</v>
          </cell>
          <cell r="D12" t="str">
            <v>催收款明細表</v>
          </cell>
          <cell r="E12"/>
          <cell r="F12" t="str">
            <v>蔡珮瑜</v>
          </cell>
          <cell r="G12"/>
          <cell r="H12" t="str">
            <v>吳俊廷</v>
          </cell>
          <cell r="I12">
            <v>44348</v>
          </cell>
          <cell r="J12"/>
          <cell r="K12"/>
          <cell r="L12"/>
          <cell r="M12"/>
          <cell r="N12">
            <v>44355</v>
          </cell>
          <cell r="O12"/>
          <cell r="P12"/>
        </row>
        <row r="13">
          <cell r="C13" t="str">
            <v>L9803_LM045</v>
          </cell>
          <cell r="D13" t="str">
            <v>年度催收逾放總額明細表_內部控管</v>
          </cell>
          <cell r="E13"/>
          <cell r="F13" t="str">
            <v>張舜雯</v>
          </cell>
          <cell r="G13"/>
          <cell r="H13" t="str">
            <v>吳俊廷</v>
          </cell>
          <cell r="I13">
            <v>44356</v>
          </cell>
          <cell r="J13"/>
          <cell r="K13"/>
          <cell r="L13"/>
          <cell r="M13"/>
          <cell r="N13">
            <v>44363</v>
          </cell>
          <cell r="O13"/>
          <cell r="P13"/>
        </row>
        <row r="14">
          <cell r="C14" t="str">
            <v>L9803_LM004</v>
          </cell>
          <cell r="D14" t="str">
            <v>長中短期放款到期明細表</v>
          </cell>
          <cell r="E14"/>
          <cell r="F14" t="str">
            <v>張淑遠</v>
          </cell>
          <cell r="G14"/>
          <cell r="H14" t="str">
            <v>林楷杰</v>
          </cell>
          <cell r="I14">
            <v>44322</v>
          </cell>
          <cell r="J14"/>
          <cell r="K14"/>
          <cell r="L14"/>
          <cell r="M14">
            <v>44257</v>
          </cell>
          <cell r="N14">
            <v>44329</v>
          </cell>
          <cell r="O14"/>
          <cell r="P14"/>
        </row>
        <row r="15">
          <cell r="C15" t="str">
            <v>L9803_LM015</v>
          </cell>
          <cell r="D15" t="str">
            <v>信用曝險分佈報表</v>
          </cell>
          <cell r="E15"/>
          <cell r="F15" t="str">
            <v>蔡珮瑜</v>
          </cell>
          <cell r="G15"/>
          <cell r="H15" t="str">
            <v>林楷杰</v>
          </cell>
          <cell r="I15">
            <v>44323</v>
          </cell>
          <cell r="J15"/>
          <cell r="K15"/>
          <cell r="L15"/>
          <cell r="M15">
            <v>44259</v>
          </cell>
          <cell r="N15">
            <v>44330</v>
          </cell>
          <cell r="O15"/>
          <cell r="P15"/>
          <cell r="Q15"/>
        </row>
        <row r="16">
          <cell r="C16" t="str">
            <v>L9803_LM016</v>
          </cell>
          <cell r="D16" t="str">
            <v>寬限條件控管繳息</v>
          </cell>
          <cell r="E16"/>
          <cell r="F16" t="str">
            <v>邵淑微</v>
          </cell>
          <cell r="G16"/>
          <cell r="H16" t="str">
            <v>林楷杰</v>
          </cell>
          <cell r="I16">
            <v>44323</v>
          </cell>
          <cell r="J16"/>
          <cell r="K16"/>
          <cell r="L16"/>
          <cell r="M16">
            <v>44258</v>
          </cell>
          <cell r="N16">
            <v>44330</v>
          </cell>
          <cell r="O16"/>
          <cell r="P16"/>
        </row>
        <row r="17">
          <cell r="C17" t="str">
            <v>L9803_LM022</v>
          </cell>
          <cell r="D17" t="str">
            <v>中央銀行業務局921補貼息</v>
          </cell>
          <cell r="E17"/>
          <cell r="F17" t="str">
            <v>邵淑微</v>
          </cell>
          <cell r="G17"/>
          <cell r="H17" t="str">
            <v>林楷杰</v>
          </cell>
          <cell r="I17">
            <v>44326</v>
          </cell>
          <cell r="J17"/>
          <cell r="K17"/>
          <cell r="L17"/>
          <cell r="M17">
            <v>44249</v>
          </cell>
          <cell r="N17">
            <v>44333</v>
          </cell>
          <cell r="O17"/>
          <cell r="P17"/>
        </row>
        <row r="18">
          <cell r="C18" t="str">
            <v>L9803_LM025</v>
          </cell>
          <cell r="D18" t="str">
            <v>減損系統有效利率資料查核</v>
          </cell>
          <cell r="E18"/>
          <cell r="F18" t="str">
            <v>蔡珮瑜</v>
          </cell>
          <cell r="G18"/>
          <cell r="H18" t="str">
            <v>林楷杰</v>
          </cell>
          <cell r="I18">
            <v>44333</v>
          </cell>
          <cell r="J18"/>
          <cell r="K18"/>
          <cell r="L18"/>
          <cell r="M18"/>
          <cell r="N18">
            <v>44340</v>
          </cell>
          <cell r="O18"/>
          <cell r="P18"/>
        </row>
        <row r="19">
          <cell r="C19" t="str">
            <v>L9803_LM061</v>
          </cell>
          <cell r="D19" t="str">
            <v>逾清償期二年案件追蹤控管表_內部控管</v>
          </cell>
          <cell r="E19"/>
          <cell r="F19" t="str">
            <v>張舜雯</v>
          </cell>
          <cell r="G19"/>
          <cell r="H19" t="str">
            <v>林楷杰</v>
          </cell>
          <cell r="I19">
            <v>44340</v>
          </cell>
          <cell r="J19"/>
          <cell r="K19" t="str">
            <v xml:space="preserve"> </v>
          </cell>
          <cell r="L19"/>
          <cell r="M19"/>
          <cell r="N19">
            <v>44347</v>
          </cell>
          <cell r="O19"/>
          <cell r="P19"/>
        </row>
        <row r="20">
          <cell r="C20" t="str">
            <v>L9803_LM058</v>
          </cell>
          <cell r="D20" t="str">
            <v>表A19_會計部申報表</v>
          </cell>
          <cell r="E20"/>
          <cell r="F20" t="str">
            <v>張舜雯</v>
          </cell>
          <cell r="G20"/>
          <cell r="H20" t="str">
            <v>林楷杰</v>
          </cell>
          <cell r="I20">
            <v>44327</v>
          </cell>
          <cell r="J20"/>
          <cell r="K20"/>
          <cell r="L20"/>
          <cell r="M20">
            <v>44252</v>
          </cell>
          <cell r="N20">
            <v>44334</v>
          </cell>
          <cell r="O20"/>
          <cell r="P20"/>
        </row>
        <row r="21">
          <cell r="C21" t="str">
            <v>L9803_LM059</v>
          </cell>
          <cell r="D21" t="str">
            <v>表F22_會計部申報表</v>
          </cell>
          <cell r="E21"/>
          <cell r="F21" t="str">
            <v>張舜雯</v>
          </cell>
          <cell r="G21"/>
          <cell r="H21" t="str">
            <v>林楷杰</v>
          </cell>
          <cell r="I21">
            <v>44328</v>
          </cell>
          <cell r="J21"/>
          <cell r="K21"/>
          <cell r="L21"/>
          <cell r="M21">
            <v>44259</v>
          </cell>
          <cell r="N21">
            <v>44335</v>
          </cell>
          <cell r="O21"/>
          <cell r="P21"/>
        </row>
        <row r="22">
          <cell r="C22" t="str">
            <v>L9803_LM002</v>
          </cell>
          <cell r="D22" t="str">
            <v>房貸專案放款</v>
          </cell>
          <cell r="E22"/>
          <cell r="F22" t="str">
            <v>邵淑微</v>
          </cell>
          <cell r="G22"/>
          <cell r="H22" t="str">
            <v>吳俊廷</v>
          </cell>
          <cell r="I22">
            <v>44321</v>
          </cell>
          <cell r="J22"/>
          <cell r="K22"/>
          <cell r="L22"/>
          <cell r="M22">
            <v>44263</v>
          </cell>
          <cell r="N22">
            <v>44328</v>
          </cell>
          <cell r="O22"/>
          <cell r="P22"/>
        </row>
        <row r="23">
          <cell r="C23" t="str">
            <v>L9803_LM037</v>
          </cell>
          <cell r="D23" t="str">
            <v>地區別催收總金額</v>
          </cell>
          <cell r="E23"/>
          <cell r="F23" t="str">
            <v>張舜雯</v>
          </cell>
          <cell r="G23"/>
          <cell r="H23" t="str">
            <v>吳俊廷</v>
          </cell>
          <cell r="I23">
            <v>44321</v>
          </cell>
          <cell r="J23"/>
          <cell r="K23"/>
          <cell r="L23"/>
          <cell r="M23">
            <v>44244</v>
          </cell>
          <cell r="N23">
            <v>44328</v>
          </cell>
          <cell r="O23"/>
          <cell r="P23"/>
        </row>
        <row r="24">
          <cell r="C24" t="str">
            <v>L9803_LM008</v>
          </cell>
          <cell r="D24" t="str">
            <v>應收利息明細表</v>
          </cell>
          <cell r="E24"/>
          <cell r="F24" t="str">
            <v>蔡珮瑜</v>
          </cell>
          <cell r="G24"/>
          <cell r="H24" t="str">
            <v>吳俊廷</v>
          </cell>
          <cell r="I24">
            <v>44322</v>
          </cell>
          <cell r="J24"/>
          <cell r="K24"/>
          <cell r="L24"/>
          <cell r="M24">
            <v>44264</v>
          </cell>
          <cell r="N24">
            <v>44329</v>
          </cell>
          <cell r="O24"/>
          <cell r="P24"/>
        </row>
        <row r="25">
          <cell r="C25" t="str">
            <v>L9803_LM009</v>
          </cell>
          <cell r="D25" t="str">
            <v>應收利息總表（核心)</v>
          </cell>
          <cell r="E25"/>
          <cell r="F25" t="str">
            <v>蔡珮瑜</v>
          </cell>
          <cell r="G25"/>
          <cell r="H25" t="str">
            <v>吳俊廷</v>
          </cell>
          <cell r="I25">
            <v>44322</v>
          </cell>
          <cell r="J25"/>
          <cell r="K25"/>
          <cell r="L25"/>
          <cell r="M25">
            <v>44264</v>
          </cell>
          <cell r="N25">
            <v>44329</v>
          </cell>
          <cell r="O25"/>
          <cell r="P25"/>
        </row>
        <row r="26">
          <cell r="C26" t="str">
            <v>L9803_LM012</v>
          </cell>
          <cell r="D26" t="str">
            <v>放款利率分佈表</v>
          </cell>
          <cell r="E26"/>
          <cell r="F26" t="str">
            <v>蔡珮瑜</v>
          </cell>
          <cell r="G26"/>
          <cell r="H26" t="str">
            <v>吳俊廷</v>
          </cell>
          <cell r="I26">
            <v>44322</v>
          </cell>
          <cell r="J26"/>
          <cell r="K26"/>
          <cell r="L26"/>
          <cell r="M26">
            <v>44244</v>
          </cell>
          <cell r="N26">
            <v>44329</v>
          </cell>
          <cell r="O26"/>
          <cell r="P26"/>
        </row>
        <row r="27">
          <cell r="C27" t="str">
            <v xml:space="preserve">L9803_LM019 </v>
          </cell>
          <cell r="D27" t="str">
            <v>利息收入明細表(印花稅)</v>
          </cell>
          <cell r="E27"/>
          <cell r="F27" t="str">
            <v>蔡珮瑜</v>
          </cell>
          <cell r="G27"/>
          <cell r="H27" t="str">
            <v>吳俊廷</v>
          </cell>
          <cell r="I27">
            <v>44323</v>
          </cell>
          <cell r="J27"/>
          <cell r="K27"/>
          <cell r="L27"/>
          <cell r="M27">
            <v>44260</v>
          </cell>
          <cell r="N27">
            <v>44330</v>
          </cell>
          <cell r="O27"/>
          <cell r="P27"/>
        </row>
        <row r="28">
          <cell r="C28" t="str">
            <v>L9803_LM031</v>
          </cell>
          <cell r="D28" t="str">
            <v>企業動用率</v>
          </cell>
          <cell r="E28"/>
          <cell r="F28" t="str">
            <v>張舜雯</v>
          </cell>
          <cell r="G28"/>
          <cell r="H28" t="str">
            <v>吳俊廷</v>
          </cell>
          <cell r="I28">
            <v>44326</v>
          </cell>
          <cell r="J28"/>
          <cell r="K28"/>
          <cell r="L28"/>
          <cell r="M28">
            <v>44252</v>
          </cell>
          <cell r="N28">
            <v>44333</v>
          </cell>
          <cell r="O28"/>
          <cell r="P28"/>
        </row>
        <row r="29">
          <cell r="C29" t="str">
            <v>L9803_LM032</v>
          </cell>
          <cell r="D29" t="str">
            <v>逾期案件滾動率明細</v>
          </cell>
          <cell r="E29"/>
          <cell r="F29" t="str">
            <v>張舜雯</v>
          </cell>
          <cell r="G29"/>
          <cell r="H29" t="str">
            <v>吳俊廷</v>
          </cell>
          <cell r="I29">
            <v>44326</v>
          </cell>
          <cell r="J29"/>
          <cell r="K29"/>
          <cell r="L29"/>
          <cell r="M29">
            <v>44258</v>
          </cell>
          <cell r="N29">
            <v>44333</v>
          </cell>
          <cell r="O29"/>
          <cell r="P29"/>
        </row>
        <row r="30">
          <cell r="C30" t="str">
            <v>L9701</v>
          </cell>
          <cell r="D30" t="str">
            <v>客戶往來交易明細表</v>
          </cell>
          <cell r="E30"/>
          <cell r="F30" t="str">
            <v>陳政皓</v>
          </cell>
          <cell r="G30"/>
          <cell r="H30" t="str">
            <v>林楷杰</v>
          </cell>
          <cell r="I30">
            <v>44319</v>
          </cell>
          <cell r="J30"/>
          <cell r="K30"/>
          <cell r="L30"/>
          <cell r="M30">
            <v>44251</v>
          </cell>
          <cell r="N30">
            <v>44326</v>
          </cell>
          <cell r="O30"/>
          <cell r="P30"/>
        </row>
        <row r="31">
          <cell r="C31" t="str">
            <v>L9701</v>
          </cell>
          <cell r="D31" t="str">
            <v>客戶往來本息明細表</v>
          </cell>
          <cell r="E31"/>
          <cell r="F31" t="str">
            <v>陳政皓</v>
          </cell>
          <cell r="G31"/>
          <cell r="H31" t="str">
            <v>林楷杰</v>
          </cell>
          <cell r="I31">
            <v>44319</v>
          </cell>
          <cell r="J31"/>
          <cell r="K31"/>
          <cell r="L31"/>
          <cell r="M31">
            <v>44251</v>
          </cell>
          <cell r="N31">
            <v>44326</v>
          </cell>
          <cell r="O31"/>
          <cell r="P31"/>
        </row>
        <row r="32">
          <cell r="C32" t="str">
            <v>L9701</v>
          </cell>
          <cell r="D32" t="str">
            <v>客戶往來費用明細表</v>
          </cell>
          <cell r="E32"/>
          <cell r="F32" t="str">
            <v>陳政皓</v>
          </cell>
          <cell r="G32"/>
          <cell r="H32" t="str">
            <v>林楷杰</v>
          </cell>
          <cell r="I32">
            <v>44319</v>
          </cell>
          <cell r="J32"/>
          <cell r="K32"/>
          <cell r="L32"/>
          <cell r="M32">
            <v>44251</v>
          </cell>
          <cell r="N32">
            <v>44326</v>
          </cell>
          <cell r="O32"/>
          <cell r="P32"/>
        </row>
        <row r="33">
          <cell r="C33" t="str">
            <v>L9713</v>
          </cell>
          <cell r="D33" t="str">
            <v>應收票據之帳齡分析表</v>
          </cell>
          <cell r="E33"/>
          <cell r="F33" t="str">
            <v>邵淑微</v>
          </cell>
          <cell r="G33"/>
          <cell r="H33" t="str">
            <v>林楷杰</v>
          </cell>
          <cell r="I33">
            <v>44320</v>
          </cell>
          <cell r="J33"/>
          <cell r="K33"/>
          <cell r="L33"/>
          <cell r="M33">
            <v>44250</v>
          </cell>
          <cell r="N33">
            <v>44327</v>
          </cell>
          <cell r="O33"/>
          <cell r="P33"/>
        </row>
        <row r="34">
          <cell r="C34" t="str">
            <v>L9714</v>
          </cell>
          <cell r="D34" t="str">
            <v>繳息證明單</v>
          </cell>
          <cell r="E34"/>
          <cell r="F34" t="str">
            <v>邵淑微</v>
          </cell>
          <cell r="G34"/>
          <cell r="H34" t="str">
            <v>林楷杰</v>
          </cell>
          <cell r="I34">
            <v>44320</v>
          </cell>
          <cell r="J34"/>
          <cell r="K34"/>
          <cell r="L34"/>
          <cell r="M34">
            <v>44244</v>
          </cell>
          <cell r="N34">
            <v>44327</v>
          </cell>
          <cell r="O34"/>
          <cell r="P34"/>
        </row>
        <row r="35">
          <cell r="C35" t="str">
            <v>L9801_LD003</v>
          </cell>
          <cell r="D35" t="str">
            <v>放款明細餘額總表(日)</v>
          </cell>
          <cell r="E35"/>
          <cell r="F35" t="str">
            <v>蔡珮瑜</v>
          </cell>
          <cell r="G35"/>
          <cell r="H35" t="str">
            <v>林楷杰</v>
          </cell>
          <cell r="I35">
            <v>44320</v>
          </cell>
          <cell r="J35"/>
          <cell r="K35"/>
          <cell r="L35"/>
          <cell r="M35">
            <v>44250</v>
          </cell>
          <cell r="N35">
            <v>44327</v>
          </cell>
          <cell r="O35"/>
          <cell r="P35"/>
          <cell r="Q35"/>
        </row>
        <row r="36">
          <cell r="C36" t="str">
            <v>L9803_LM062</v>
          </cell>
          <cell r="D36" t="str">
            <v>覆審案件資料表-個金3000萬以上</v>
          </cell>
          <cell r="E36"/>
          <cell r="F36" t="str">
            <v>邱怡婷</v>
          </cell>
          <cell r="G36"/>
          <cell r="H36" t="str">
            <v>林楷杰</v>
          </cell>
          <cell r="I36">
            <v>44328</v>
          </cell>
          <cell r="J36"/>
          <cell r="K36"/>
          <cell r="L36"/>
          <cell r="M36">
            <v>44244</v>
          </cell>
          <cell r="N36">
            <v>44335</v>
          </cell>
          <cell r="O36"/>
          <cell r="P36"/>
        </row>
        <row r="37">
          <cell r="C37" t="str">
            <v>L9803_LM063</v>
          </cell>
          <cell r="D37" t="str">
            <v>覆審案件資料表-企金3000萬以上</v>
          </cell>
          <cell r="E37"/>
          <cell r="F37" t="str">
            <v>邱怡婷</v>
          </cell>
          <cell r="G37"/>
          <cell r="H37" t="str">
            <v>林楷杰</v>
          </cell>
          <cell r="I37">
            <v>44328</v>
          </cell>
          <cell r="J37"/>
          <cell r="K37"/>
          <cell r="L37"/>
          <cell r="M37">
            <v>44245</v>
          </cell>
          <cell r="N37">
            <v>44335</v>
          </cell>
          <cell r="O37"/>
          <cell r="P37"/>
        </row>
        <row r="38">
          <cell r="C38" t="str">
            <v>L9803_LM064</v>
          </cell>
          <cell r="D38" t="str">
            <v>覆審案件資料表-個金2000萬以上小於3000萬</v>
          </cell>
          <cell r="E38"/>
          <cell r="F38" t="str">
            <v>邱怡婷</v>
          </cell>
          <cell r="G38"/>
          <cell r="H38" t="str">
            <v>林楷杰</v>
          </cell>
          <cell r="I38">
            <v>44328</v>
          </cell>
          <cell r="J38"/>
          <cell r="K38"/>
          <cell r="L38"/>
          <cell r="M38">
            <v>44245</v>
          </cell>
          <cell r="N38">
            <v>44335</v>
          </cell>
          <cell r="O38"/>
          <cell r="P38"/>
        </row>
        <row r="39">
          <cell r="C39" t="str">
            <v>L9803_LM065</v>
          </cell>
          <cell r="D39" t="str">
            <v>覆審案件資料表-個金100萬以上小於2000萬</v>
          </cell>
          <cell r="E39"/>
          <cell r="F39" t="str">
            <v>邱怡婷</v>
          </cell>
          <cell r="G39"/>
          <cell r="H39" t="str">
            <v>林楷杰</v>
          </cell>
          <cell r="I39">
            <v>44329</v>
          </cell>
          <cell r="J39"/>
          <cell r="K39"/>
          <cell r="L39"/>
          <cell r="M39">
            <v>44246</v>
          </cell>
          <cell r="N39">
            <v>44336</v>
          </cell>
          <cell r="O39"/>
          <cell r="P39"/>
        </row>
        <row r="40">
          <cell r="C40" t="str">
            <v>L9803_LM066</v>
          </cell>
          <cell r="D40" t="str">
            <v>覆審案件資料表-企金未達3000萬</v>
          </cell>
          <cell r="E40"/>
          <cell r="F40" t="str">
            <v>邱怡婷</v>
          </cell>
          <cell r="G40"/>
          <cell r="H40" t="str">
            <v>林楷杰</v>
          </cell>
          <cell r="I40">
            <v>44329</v>
          </cell>
          <cell r="J40"/>
          <cell r="K40"/>
          <cell r="L40"/>
          <cell r="M40">
            <v>44246</v>
          </cell>
          <cell r="N40">
            <v>44336</v>
          </cell>
          <cell r="O40"/>
          <cell r="P40"/>
        </row>
        <row r="41">
          <cell r="C41" t="str">
            <v>L9803_LM067</v>
          </cell>
          <cell r="D41" t="str">
            <v>覆審案件資料表-土地貸款覆審表</v>
          </cell>
          <cell r="E41"/>
          <cell r="F41" t="str">
            <v>邱怡婷</v>
          </cell>
          <cell r="G41"/>
          <cell r="H41" t="str">
            <v>林楷杰</v>
          </cell>
          <cell r="I41">
            <v>44329</v>
          </cell>
          <cell r="J41"/>
          <cell r="K41"/>
          <cell r="L41"/>
          <cell r="M41">
            <v>44247</v>
          </cell>
          <cell r="N41">
            <v>44336</v>
          </cell>
          <cell r="O41"/>
          <cell r="P41"/>
        </row>
        <row r="42">
          <cell r="C42" t="str">
            <v>L9705</v>
          </cell>
          <cell r="D42" t="str">
            <v>放款本息攤還表暨繳息通知單</v>
          </cell>
          <cell r="E42" t="str">
            <v>繳息還本-銀扣12</v>
          </cell>
          <cell r="F42" t="str">
            <v>陳政皓</v>
          </cell>
          <cell r="G42"/>
          <cell r="H42" t="str">
            <v>吳俊廷</v>
          </cell>
          <cell r="I42">
            <v>44319</v>
          </cell>
          <cell r="J42"/>
          <cell r="K42"/>
          <cell r="L42"/>
          <cell r="M42">
            <v>44260</v>
          </cell>
          <cell r="N42">
            <v>44326</v>
          </cell>
          <cell r="O42"/>
          <cell r="P42"/>
        </row>
        <row r="43">
          <cell r="C43" t="str">
            <v>L9707</v>
          </cell>
          <cell r="D43" t="str">
            <v>新增逾放案件明細資料</v>
          </cell>
          <cell r="E43"/>
          <cell r="F43" t="str">
            <v>張舜雯</v>
          </cell>
          <cell r="G43"/>
          <cell r="H43" t="str">
            <v>吳俊廷</v>
          </cell>
          <cell r="I43">
            <v>44320</v>
          </cell>
          <cell r="J43"/>
          <cell r="K43"/>
          <cell r="L43"/>
          <cell r="M43">
            <v>44278</v>
          </cell>
          <cell r="N43">
            <v>44327</v>
          </cell>
          <cell r="O43"/>
          <cell r="P43"/>
        </row>
        <row r="44">
          <cell r="C44" t="str">
            <v>L9801_LD007</v>
          </cell>
          <cell r="D44" t="str">
            <v>房貸專員明細統計(T9410052)</v>
          </cell>
          <cell r="E44"/>
          <cell r="F44" t="str">
            <v>張淑遠</v>
          </cell>
          <cell r="G44"/>
          <cell r="H44" t="str">
            <v>吳俊廷</v>
          </cell>
          <cell r="I44">
            <v>44321</v>
          </cell>
          <cell r="J44"/>
          <cell r="K44"/>
          <cell r="L44"/>
          <cell r="M44">
            <v>44247</v>
          </cell>
          <cell r="N44">
            <v>44328</v>
          </cell>
          <cell r="O44"/>
          <cell r="P44"/>
        </row>
        <row r="45">
          <cell r="C45" t="str">
            <v>L9801_LD006</v>
          </cell>
          <cell r="D45" t="str">
            <v>三階放款明細統計(T9410051)</v>
          </cell>
          <cell r="E45"/>
          <cell r="F45" t="str">
            <v>張淑遠</v>
          </cell>
          <cell r="G45"/>
          <cell r="H45" t="str">
            <v>吳俊廷</v>
          </cell>
          <cell r="I45">
            <v>44327</v>
          </cell>
          <cell r="J45"/>
          <cell r="K45"/>
          <cell r="L45"/>
          <cell r="M45">
            <v>44245</v>
          </cell>
          <cell r="N45">
            <v>44334</v>
          </cell>
          <cell r="O45"/>
          <cell r="P45" t="str">
            <v xml:space="preserve">                                         </v>
          </cell>
        </row>
        <row r="46">
          <cell r="C46" t="str">
            <v>L9803_LM052</v>
          </cell>
          <cell r="D46" t="str">
            <v>放款資產分類-會計部備呆計提</v>
          </cell>
          <cell r="E46"/>
          <cell r="F46" t="str">
            <v>張舜雯</v>
          </cell>
          <cell r="G46"/>
          <cell r="H46" t="str">
            <v>林楷杰</v>
          </cell>
          <cell r="I46">
            <v>44335</v>
          </cell>
          <cell r="J46"/>
          <cell r="K46"/>
          <cell r="L46"/>
          <cell r="M46"/>
          <cell r="N46">
            <v>44342</v>
          </cell>
          <cell r="O46"/>
          <cell r="P46"/>
        </row>
        <row r="47">
          <cell r="C47" t="str">
            <v>L9803_LM053</v>
          </cell>
          <cell r="D47" t="str">
            <v>法務分配款明細表_內部控管</v>
          </cell>
          <cell r="E47"/>
          <cell r="F47" t="str">
            <v>張舜雯</v>
          </cell>
          <cell r="G47"/>
          <cell r="H47" t="str">
            <v>林楷杰</v>
          </cell>
          <cell r="I47">
            <v>44335</v>
          </cell>
          <cell r="J47"/>
          <cell r="K47"/>
          <cell r="L47"/>
          <cell r="M47"/>
          <cell r="N47">
            <v>44342</v>
          </cell>
          <cell r="O47"/>
          <cell r="P47"/>
        </row>
        <row r="48">
          <cell r="C48" t="str">
            <v>L9803_LM054</v>
          </cell>
          <cell r="D48" t="str">
            <v>A041重要放款餘額明細表(大額、逾期、催收、國外)</v>
          </cell>
          <cell r="E48"/>
          <cell r="F48" t="str">
            <v>張舜雯</v>
          </cell>
          <cell r="G48"/>
          <cell r="H48" t="str">
            <v>林楷杰</v>
          </cell>
          <cell r="I48">
            <v>44336</v>
          </cell>
          <cell r="J48"/>
          <cell r="K48"/>
          <cell r="L48"/>
          <cell r="M48"/>
          <cell r="N48">
            <v>44343</v>
          </cell>
          <cell r="O48"/>
          <cell r="P48"/>
        </row>
        <row r="49">
          <cell r="C49" t="str">
            <v>L9803_LM055</v>
          </cell>
          <cell r="D49" t="str">
            <v>A042放款餘額彙總表</v>
          </cell>
          <cell r="E49"/>
          <cell r="F49" t="str">
            <v>張舜雯</v>
          </cell>
          <cell r="G49"/>
          <cell r="H49" t="str">
            <v>林楷杰</v>
          </cell>
          <cell r="I49">
            <v>44336</v>
          </cell>
          <cell r="J49"/>
          <cell r="K49"/>
          <cell r="L49"/>
          <cell r="M49"/>
          <cell r="N49">
            <v>44343</v>
          </cell>
          <cell r="O49"/>
          <cell r="P49"/>
        </row>
        <row r="50">
          <cell r="C50" t="str">
            <v>L9803_LM056</v>
          </cell>
          <cell r="D50" t="str">
            <v>表14-1、14-2 xls_會計部申報表</v>
          </cell>
          <cell r="E50"/>
          <cell r="F50" t="str">
            <v>張舜雯</v>
          </cell>
          <cell r="G50"/>
          <cell r="H50" t="str">
            <v>林楷杰</v>
          </cell>
          <cell r="I50">
            <v>44336</v>
          </cell>
          <cell r="J50"/>
          <cell r="K50"/>
          <cell r="L50"/>
          <cell r="M50"/>
          <cell r="N50">
            <v>44343</v>
          </cell>
          <cell r="O50"/>
          <cell r="P50"/>
        </row>
        <row r="51">
          <cell r="C51" t="str">
            <v>L9803_LM057</v>
          </cell>
          <cell r="D51" t="str">
            <v>表14-5、14-6 xls_會計部申報表</v>
          </cell>
          <cell r="E51"/>
          <cell r="F51" t="str">
            <v>張舜雯</v>
          </cell>
          <cell r="G51"/>
          <cell r="H51" t="str">
            <v>林楷杰</v>
          </cell>
          <cell r="I51">
            <v>44336</v>
          </cell>
          <cell r="J51"/>
          <cell r="K51"/>
          <cell r="L51"/>
          <cell r="M51"/>
          <cell r="N51">
            <v>44343</v>
          </cell>
          <cell r="O51"/>
          <cell r="P51"/>
        </row>
        <row r="52">
          <cell r="C52" t="str">
            <v>L9803_LM043</v>
          </cell>
          <cell r="D52" t="str">
            <v>地區放款數_內部控管</v>
          </cell>
          <cell r="E52"/>
          <cell r="F52" t="str">
            <v>張舜雯</v>
          </cell>
          <cell r="G52"/>
          <cell r="H52" t="str">
            <v>吳俊廷</v>
          </cell>
          <cell r="I52">
            <v>44355</v>
          </cell>
          <cell r="J52"/>
          <cell r="K52"/>
          <cell r="L52"/>
          <cell r="M52"/>
          <cell r="N52">
            <v>44362</v>
          </cell>
          <cell r="O52"/>
          <cell r="P52"/>
        </row>
        <row r="53">
          <cell r="C53" t="str">
            <v>L9803_LM042</v>
          </cell>
          <cell r="D53" t="str">
            <v>RBC表_會計部</v>
          </cell>
          <cell r="E53"/>
          <cell r="F53" t="str">
            <v>張舜雯</v>
          </cell>
          <cell r="G53"/>
          <cell r="H53" t="str">
            <v>林楷杰</v>
          </cell>
          <cell r="I53">
            <v>44355</v>
          </cell>
          <cell r="J53"/>
          <cell r="K53"/>
          <cell r="L53"/>
          <cell r="M53"/>
          <cell r="N53">
            <v>44362</v>
          </cell>
          <cell r="O53"/>
          <cell r="P53"/>
        </row>
        <row r="54">
          <cell r="C54" t="str">
            <v>L9803_LM048</v>
          </cell>
          <cell r="D54" t="str">
            <v>放款企業放款風險承擔限額控管表_限額控管</v>
          </cell>
          <cell r="E54"/>
          <cell r="F54" t="str">
            <v>張舜雯</v>
          </cell>
          <cell r="G54"/>
          <cell r="H54" t="str">
            <v>林楷杰</v>
          </cell>
          <cell r="I54">
            <v>44356</v>
          </cell>
          <cell r="J54"/>
          <cell r="K54"/>
          <cell r="L54"/>
          <cell r="M54"/>
          <cell r="N54">
            <v>44363</v>
          </cell>
          <cell r="O54"/>
          <cell r="P54"/>
        </row>
        <row r="55">
          <cell r="C55" t="str">
            <v>L9803_LM036</v>
          </cell>
          <cell r="D55" t="str">
            <v>第一類各項統計表</v>
          </cell>
          <cell r="E55"/>
          <cell r="F55" t="str">
            <v>張舜雯</v>
          </cell>
          <cell r="G55"/>
          <cell r="H55" t="str">
            <v>吳俊廷</v>
          </cell>
          <cell r="I55">
            <v>44355</v>
          </cell>
          <cell r="J55"/>
          <cell r="K55"/>
          <cell r="L55"/>
          <cell r="M55"/>
          <cell r="N55">
            <v>44362</v>
          </cell>
          <cell r="O55"/>
          <cell r="P55"/>
        </row>
        <row r="56">
          <cell r="C56" t="str">
            <v>L9803_LM029</v>
          </cell>
          <cell r="D56" t="str">
            <v>放款餘額明細表</v>
          </cell>
          <cell r="E56"/>
          <cell r="F56" t="str">
            <v>張舜雯</v>
          </cell>
          <cell r="G56"/>
          <cell r="H56" t="str">
            <v>吳俊廷</v>
          </cell>
          <cell r="I56">
            <v>44323</v>
          </cell>
          <cell r="J56"/>
          <cell r="K56"/>
          <cell r="L56"/>
          <cell r="M56">
            <v>44257</v>
          </cell>
          <cell r="N56">
            <v>44330</v>
          </cell>
          <cell r="O56"/>
          <cell r="P56"/>
        </row>
        <row r="57">
          <cell r="C57" t="str">
            <v>L9803_LM033</v>
          </cell>
          <cell r="D57" t="str">
            <v>新撥案件明細</v>
          </cell>
          <cell r="E57"/>
          <cell r="F57" t="str">
            <v>張舜雯</v>
          </cell>
          <cell r="G57"/>
          <cell r="H57" t="str">
            <v>吳俊廷</v>
          </cell>
          <cell r="I57">
            <v>44326</v>
          </cell>
          <cell r="J57"/>
          <cell r="K57"/>
          <cell r="L57"/>
          <cell r="M57">
            <v>44244</v>
          </cell>
          <cell r="N57">
            <v>44333</v>
          </cell>
          <cell r="O57"/>
          <cell r="P57"/>
        </row>
        <row r="58">
          <cell r="C58" t="str">
            <v>L9803_LM011</v>
          </cell>
          <cell r="D58" t="str">
            <v>表外放款承諾資料產出</v>
          </cell>
          <cell r="E58"/>
          <cell r="F58" t="str">
            <v>蔡珮瑜</v>
          </cell>
          <cell r="G58"/>
          <cell r="H58" t="str">
            <v>吳俊廷</v>
          </cell>
          <cell r="I58">
            <v>44330</v>
          </cell>
          <cell r="J58"/>
          <cell r="K58"/>
          <cell r="L58"/>
          <cell r="M58"/>
          <cell r="N58">
            <v>44337</v>
          </cell>
          <cell r="O58"/>
          <cell r="P58"/>
        </row>
        <row r="59">
          <cell r="C59" t="str">
            <v>L9803_LM003</v>
          </cell>
          <cell r="D59" t="str">
            <v>撥款/還款金額比較月報表</v>
          </cell>
          <cell r="E59"/>
          <cell r="F59" t="str">
            <v>蔡珮瑜</v>
          </cell>
          <cell r="G59"/>
          <cell r="H59" t="str">
            <v>吳俊廷</v>
          </cell>
          <cell r="I59">
            <v>44351</v>
          </cell>
          <cell r="J59"/>
          <cell r="K59"/>
          <cell r="L59"/>
          <cell r="M59"/>
          <cell r="N59">
            <v>44358</v>
          </cell>
          <cell r="O59"/>
          <cell r="P59"/>
        </row>
        <row r="60">
          <cell r="C60" t="str">
            <v>L9803_LM013</v>
          </cell>
          <cell r="D60" t="str">
            <v>金檢報表(放款種類表)</v>
          </cell>
          <cell r="E60"/>
          <cell r="F60" t="str">
            <v>蔡珮瑜</v>
          </cell>
          <cell r="G60"/>
          <cell r="H60" t="str">
            <v>吳俊廷</v>
          </cell>
          <cell r="I60">
            <v>44351</v>
          </cell>
          <cell r="J60"/>
          <cell r="K60"/>
          <cell r="L60"/>
          <cell r="M60"/>
          <cell r="N60">
            <v>44358</v>
          </cell>
          <cell r="O60"/>
          <cell r="P60"/>
        </row>
        <row r="61">
          <cell r="C61" t="str">
            <v>L9803_LM014</v>
          </cell>
          <cell r="D61" t="str">
            <v>平均利率月報表</v>
          </cell>
          <cell r="E61"/>
          <cell r="F61" t="str">
            <v>蔡珮瑜</v>
          </cell>
          <cell r="G61"/>
          <cell r="H61" t="str">
            <v>吳俊廷</v>
          </cell>
          <cell r="I61">
            <v>44351</v>
          </cell>
          <cell r="J61"/>
          <cell r="K61"/>
          <cell r="L61"/>
          <cell r="M61"/>
          <cell r="N61">
            <v>44358</v>
          </cell>
          <cell r="O61"/>
          <cell r="P61"/>
        </row>
        <row r="62">
          <cell r="C62" t="str">
            <v>L9803_LM017</v>
          </cell>
          <cell r="D62" t="str">
            <v>金融機構承作購置高價住宅貸款統計</v>
          </cell>
          <cell r="E62"/>
          <cell r="F62" t="str">
            <v>許慧玉</v>
          </cell>
          <cell r="G62"/>
          <cell r="H62" t="str">
            <v>吳俊廷</v>
          </cell>
          <cell r="I62">
            <v>44354</v>
          </cell>
          <cell r="J62"/>
          <cell r="K62"/>
          <cell r="L62"/>
          <cell r="M62"/>
          <cell r="N62">
            <v>44361</v>
          </cell>
          <cell r="O62"/>
          <cell r="P62"/>
        </row>
        <row r="63">
          <cell r="C63" t="str">
            <v>L9804_LQ001</v>
          </cell>
          <cell r="D63" t="str">
            <v>營建署季報─購置住宅貸款餘額</v>
          </cell>
          <cell r="E63"/>
          <cell r="F63" t="str">
            <v>許慧玉</v>
          </cell>
          <cell r="G63"/>
          <cell r="H63" t="str">
            <v>林楷杰</v>
          </cell>
          <cell r="I63">
            <v>44341</v>
          </cell>
          <cell r="J63"/>
          <cell r="K63"/>
          <cell r="L63"/>
          <cell r="M63"/>
          <cell r="N63">
            <v>44348</v>
          </cell>
          <cell r="O63"/>
          <cell r="P63"/>
        </row>
        <row r="64">
          <cell r="C64" t="str">
            <v>L9804_LQ002</v>
          </cell>
          <cell r="D64" t="str">
            <v>營建署季報貸款成數</v>
          </cell>
          <cell r="E64"/>
          <cell r="F64" t="str">
            <v>許慧玉</v>
          </cell>
          <cell r="G64"/>
          <cell r="H64" t="str">
            <v>林楷杰</v>
          </cell>
          <cell r="I64">
            <v>44341</v>
          </cell>
          <cell r="J64"/>
          <cell r="K64"/>
          <cell r="L64"/>
          <cell r="M64"/>
          <cell r="N64">
            <v>44348</v>
          </cell>
          <cell r="O64"/>
          <cell r="P64"/>
        </row>
        <row r="65">
          <cell r="C65" t="str">
            <v>L9801_LD008</v>
          </cell>
          <cell r="D65" t="str">
            <v>放款餘額總表</v>
          </cell>
          <cell r="E65"/>
          <cell r="F65" t="str">
            <v>蔡珮瑜</v>
          </cell>
          <cell r="G65"/>
          <cell r="H65" t="str">
            <v>吳俊廷</v>
          </cell>
          <cell r="I65">
            <v>44321</v>
          </cell>
          <cell r="J65"/>
          <cell r="K65"/>
          <cell r="L65"/>
          <cell r="M65">
            <v>44244</v>
          </cell>
          <cell r="N65">
            <v>44328</v>
          </cell>
          <cell r="O65"/>
          <cell r="P65"/>
        </row>
        <row r="66">
          <cell r="C66" t="str">
            <v>L9803_LM039</v>
          </cell>
          <cell r="D66" t="str">
            <v>催收案件明細</v>
          </cell>
          <cell r="E66"/>
          <cell r="F66" t="str">
            <v>張舜雯</v>
          </cell>
          <cell r="G66"/>
          <cell r="H66" t="str">
            <v>吳俊廷</v>
          </cell>
          <cell r="I66">
            <v>44327</v>
          </cell>
          <cell r="J66"/>
          <cell r="K66"/>
          <cell r="L66"/>
          <cell r="M66">
            <v>44249</v>
          </cell>
          <cell r="N66">
            <v>44334</v>
          </cell>
          <cell r="O66"/>
          <cell r="P66"/>
        </row>
        <row r="67">
          <cell r="C67" t="str">
            <v>L9803_LM040</v>
          </cell>
          <cell r="D67" t="str">
            <v>地區別正常戶金額</v>
          </cell>
          <cell r="E67"/>
          <cell r="F67" t="str">
            <v>張舜雯</v>
          </cell>
          <cell r="G67"/>
          <cell r="H67" t="str">
            <v>吳俊廷</v>
          </cell>
          <cell r="I67">
            <v>44327</v>
          </cell>
          <cell r="J67"/>
          <cell r="K67"/>
          <cell r="L67"/>
          <cell r="M67">
            <v>44252</v>
          </cell>
          <cell r="N67">
            <v>44334</v>
          </cell>
          <cell r="O67"/>
          <cell r="P67"/>
        </row>
        <row r="68">
          <cell r="C68" t="str">
            <v>L9803_LM049</v>
          </cell>
          <cell r="D68" t="str">
            <v>放款金控法第44條利害關係人放款餘額表_限額控管</v>
          </cell>
          <cell r="E68"/>
          <cell r="F68" t="str">
            <v>張舜雯</v>
          </cell>
          <cell r="G68"/>
          <cell r="H68" t="str">
            <v>吳俊廷</v>
          </cell>
          <cell r="I68">
            <v>44357</v>
          </cell>
          <cell r="J68"/>
          <cell r="K68"/>
          <cell r="L68"/>
          <cell r="M68"/>
          <cell r="N68">
            <v>44364</v>
          </cell>
          <cell r="O68"/>
          <cell r="P68"/>
        </row>
        <row r="69">
          <cell r="C69" t="str">
            <v>L9803_LM050</v>
          </cell>
          <cell r="D69" t="str">
            <v>放款保險法第3條利害關係人放款餘額表_限額控管</v>
          </cell>
          <cell r="E69"/>
          <cell r="F69" t="str">
            <v>張舜雯</v>
          </cell>
          <cell r="G69"/>
          <cell r="H69" t="str">
            <v>吳俊廷</v>
          </cell>
          <cell r="I69">
            <v>44335</v>
          </cell>
          <cell r="J69"/>
          <cell r="K69"/>
          <cell r="L69"/>
          <cell r="M69"/>
          <cell r="N69">
            <v>44342</v>
          </cell>
          <cell r="O69"/>
          <cell r="P69"/>
        </row>
        <row r="70">
          <cell r="C70" t="str">
            <v>L9803_LM047</v>
          </cell>
          <cell r="D70" t="str">
            <v>放款分期協議案件明細_內部控管</v>
          </cell>
          <cell r="E70"/>
          <cell r="F70" t="str">
            <v>張舜雯</v>
          </cell>
          <cell r="G70"/>
          <cell r="H70" t="str">
            <v>吳俊廷</v>
          </cell>
          <cell r="I70">
            <v>44356</v>
          </cell>
          <cell r="J70"/>
          <cell r="K70"/>
          <cell r="L70"/>
          <cell r="M70"/>
          <cell r="N70">
            <v>44363</v>
          </cell>
          <cell r="O70"/>
          <cell r="P70"/>
        </row>
        <row r="71">
          <cell r="C71" t="str">
            <v>L9803_LM030</v>
          </cell>
          <cell r="D71" t="str">
            <v>轉催收明細總表</v>
          </cell>
          <cell r="E71"/>
          <cell r="F71" t="str">
            <v>張舜雯</v>
          </cell>
          <cell r="G71"/>
          <cell r="H71" t="str">
            <v>吳俊廷</v>
          </cell>
          <cell r="I71">
            <v>44333</v>
          </cell>
          <cell r="J71"/>
          <cell r="K71"/>
          <cell r="L71"/>
          <cell r="M71"/>
          <cell r="N71">
            <v>44340</v>
          </cell>
          <cell r="O71"/>
          <cell r="P71"/>
        </row>
        <row r="72">
          <cell r="C72" t="str">
            <v>L9803_LM035</v>
          </cell>
          <cell r="D72" t="str">
            <v>地區逾放比</v>
          </cell>
          <cell r="E72"/>
          <cell r="F72" t="str">
            <v>張舜雯</v>
          </cell>
          <cell r="G72"/>
          <cell r="H72" t="str">
            <v>吳俊廷</v>
          </cell>
          <cell r="I72">
            <v>44334</v>
          </cell>
          <cell r="J72"/>
          <cell r="K72"/>
          <cell r="L72"/>
          <cell r="M72"/>
          <cell r="N72">
            <v>44341</v>
          </cell>
          <cell r="O72"/>
          <cell r="P72"/>
        </row>
        <row r="73">
          <cell r="C73" t="str">
            <v>L9803_LM018</v>
          </cell>
          <cell r="D73" t="str">
            <v>專案放款餘額及利息收入</v>
          </cell>
          <cell r="E73"/>
          <cell r="F73" t="str">
            <v>邵淑微</v>
          </cell>
          <cell r="G73"/>
          <cell r="H73" t="str">
            <v>吳俊廷</v>
          </cell>
          <cell r="I73">
            <v>44354</v>
          </cell>
          <cell r="J73"/>
          <cell r="K73"/>
          <cell r="L73"/>
          <cell r="M73"/>
          <cell r="N73">
            <v>44361</v>
          </cell>
          <cell r="O73"/>
          <cell r="P73"/>
        </row>
        <row r="74">
          <cell r="C74" t="str">
            <v>L9803_LM028</v>
          </cell>
          <cell r="D74" t="str">
            <v>預估現金流量</v>
          </cell>
          <cell r="E74"/>
          <cell r="F74" t="str">
            <v>蔡珮瑜</v>
          </cell>
          <cell r="G74"/>
          <cell r="H74" t="str">
            <v>吳俊廷</v>
          </cell>
          <cell r="I74">
            <v>44354</v>
          </cell>
          <cell r="J74"/>
          <cell r="K74"/>
          <cell r="L74"/>
          <cell r="M74"/>
          <cell r="N74">
            <v>44361</v>
          </cell>
          <cell r="O74"/>
          <cell r="P74"/>
        </row>
        <row r="75">
          <cell r="C75" t="str">
            <v>L9803_LM023</v>
          </cell>
          <cell r="D75" t="str">
            <v>利息收入</v>
          </cell>
          <cell r="E75"/>
          <cell r="F75" t="str">
            <v>蔡珮瑜</v>
          </cell>
          <cell r="G75"/>
          <cell r="H75" t="str">
            <v>林楷杰</v>
          </cell>
          <cell r="I75">
            <v>44340</v>
          </cell>
          <cell r="J75"/>
          <cell r="K75"/>
          <cell r="L75"/>
          <cell r="M75"/>
          <cell r="N75">
            <v>44347</v>
          </cell>
          <cell r="O75"/>
          <cell r="P75"/>
        </row>
        <row r="76">
          <cell r="C76" t="str">
            <v>L9803_LM072/LP001</v>
          </cell>
          <cell r="D76" t="str">
            <v>工作月區域中心業績累計</v>
          </cell>
          <cell r="E76"/>
          <cell r="F76" t="str">
            <v>張淑遠</v>
          </cell>
          <cell r="G76"/>
          <cell r="H76" t="str">
            <v>林楷杰</v>
          </cell>
          <cell r="I76">
            <v>44330</v>
          </cell>
          <cell r="J76"/>
          <cell r="K76"/>
          <cell r="L76"/>
          <cell r="M76"/>
          <cell r="N76">
            <v>44337</v>
          </cell>
          <cell r="O76"/>
          <cell r="P76"/>
        </row>
        <row r="77">
          <cell r="C77" t="str">
            <v>L9803_LM070</v>
          </cell>
          <cell r="D77" t="str">
            <v>介紹人加碼獎勵津貼明細</v>
          </cell>
          <cell r="E77"/>
          <cell r="F77" t="str">
            <v>張淑遠</v>
          </cell>
          <cell r="G77"/>
          <cell r="H77" t="str">
            <v>林楷杰</v>
          </cell>
          <cell r="I77">
            <v>44340</v>
          </cell>
          <cell r="J77"/>
          <cell r="K77"/>
          <cell r="L77"/>
          <cell r="M77"/>
          <cell r="N77">
            <v>44347</v>
          </cell>
          <cell r="O77"/>
          <cell r="P77"/>
        </row>
        <row r="78">
          <cell r="C78" t="str">
            <v>L9803_LM071</v>
          </cell>
          <cell r="D78" t="str">
            <v>退休員工利率名單</v>
          </cell>
          <cell r="E78"/>
          <cell r="F78" t="str">
            <v>李珮君</v>
          </cell>
          <cell r="G78"/>
          <cell r="H78" t="str">
            <v>林楷杰</v>
          </cell>
          <cell r="I78">
            <v>44342</v>
          </cell>
          <cell r="J78"/>
          <cell r="K78"/>
          <cell r="L78"/>
          <cell r="M78"/>
          <cell r="N78">
            <v>44349</v>
          </cell>
          <cell r="O78"/>
          <cell r="P78"/>
        </row>
        <row r="79">
          <cell r="C79" t="str">
            <v>L9802_LW003</v>
          </cell>
          <cell r="D79" t="str">
            <v xml:space="preserve">房貸獎勵費用率統計表        </v>
          </cell>
          <cell r="E79"/>
          <cell r="F79" t="str">
            <v>張淑遠</v>
          </cell>
          <cell r="G79"/>
          <cell r="H79" t="str">
            <v>林楷杰</v>
          </cell>
          <cell r="I79">
            <v>44351</v>
          </cell>
          <cell r="J79"/>
          <cell r="K79"/>
          <cell r="L79"/>
          <cell r="M79"/>
          <cell r="N79">
            <v>44358</v>
          </cell>
          <cell r="O79"/>
          <cell r="P79"/>
        </row>
        <row r="80">
          <cell r="C80" t="str">
            <v>L9804_LQ003</v>
          </cell>
          <cell r="D80" t="str">
            <v>住宅違約統計季報_服務課申報表</v>
          </cell>
          <cell r="E80"/>
          <cell r="F80" t="str">
            <v>張舜雯</v>
          </cell>
          <cell r="G80"/>
          <cell r="H80" t="str">
            <v>林楷杰</v>
          </cell>
          <cell r="I80">
            <v>44341</v>
          </cell>
          <cell r="J80"/>
          <cell r="K80"/>
          <cell r="L80"/>
          <cell r="M80"/>
          <cell r="N80">
            <v>44348</v>
          </cell>
          <cell r="O80"/>
          <cell r="P80"/>
        </row>
        <row r="81">
          <cell r="C81" t="str">
            <v>L9801_LD005</v>
          </cell>
          <cell r="D81" t="str">
            <v>暫收支票收據列印(個人戶)</v>
          </cell>
          <cell r="E81"/>
          <cell r="F81" t="str">
            <v>邵淑微</v>
          </cell>
          <cell r="G81"/>
          <cell r="H81" t="str">
            <v>吳俊廷</v>
          </cell>
          <cell r="I81">
            <v>44329</v>
          </cell>
          <cell r="J81"/>
          <cell r="K81"/>
          <cell r="L81"/>
          <cell r="M81"/>
          <cell r="N81">
            <v>44336</v>
          </cell>
          <cell r="O81"/>
          <cell r="P81"/>
        </row>
        <row r="82">
          <cell r="C82" t="str">
            <v>L9110</v>
          </cell>
          <cell r="D82" t="str">
            <v>首次撥款審核資料表</v>
          </cell>
          <cell r="E82"/>
          <cell r="F82" t="str">
            <v>徐名弘</v>
          </cell>
          <cell r="G82"/>
          <cell r="H82" t="str">
            <v>吳俊廷</v>
          </cell>
          <cell r="I82">
            <v>44344</v>
          </cell>
          <cell r="J82"/>
          <cell r="K82"/>
          <cell r="L82"/>
          <cell r="M82"/>
          <cell r="N82">
            <v>44351</v>
          </cell>
          <cell r="O82"/>
          <cell r="P82"/>
        </row>
        <row r="83">
          <cell r="C83" t="str">
            <v>L9130</v>
          </cell>
          <cell r="D83" t="str">
            <v>核心傳票媒體檔產生作業</v>
          </cell>
          <cell r="E83"/>
          <cell r="F83" t="str">
            <v>蔡珮瑜</v>
          </cell>
          <cell r="G83"/>
          <cell r="H83" t="str">
            <v>黃智偉</v>
          </cell>
          <cell r="I83">
            <v>44344</v>
          </cell>
          <cell r="J83"/>
          <cell r="K83"/>
          <cell r="L83"/>
          <cell r="M83"/>
          <cell r="N83">
            <v>44351</v>
          </cell>
          <cell r="O83"/>
          <cell r="P83"/>
        </row>
        <row r="84">
          <cell r="C84" t="str">
            <v>L9131</v>
          </cell>
          <cell r="D84" t="str">
            <v>核心日結單代傳票列印</v>
          </cell>
          <cell r="E84"/>
          <cell r="F84" t="str">
            <v>蔡珮瑜</v>
          </cell>
          <cell r="G84"/>
          <cell r="H84" t="str">
            <v>黃智偉</v>
          </cell>
          <cell r="I84">
            <v>44344</v>
          </cell>
          <cell r="J84"/>
          <cell r="K84"/>
          <cell r="L84"/>
          <cell r="M84"/>
          <cell r="N84">
            <v>44351</v>
          </cell>
          <cell r="O84"/>
          <cell r="P84"/>
        </row>
        <row r="85">
          <cell r="C85" t="str">
            <v>L9132</v>
          </cell>
          <cell r="D85" t="str">
            <v>傳票媒體明細表(核心)</v>
          </cell>
          <cell r="E85"/>
          <cell r="F85" t="str">
            <v>蔡珮瑜</v>
          </cell>
          <cell r="G85"/>
          <cell r="H85" t="str">
            <v>黃智偉</v>
          </cell>
          <cell r="I85">
            <v>44344</v>
          </cell>
          <cell r="J85"/>
          <cell r="K85"/>
          <cell r="L85"/>
          <cell r="M85"/>
          <cell r="N85">
            <v>44351</v>
          </cell>
          <cell r="O85"/>
          <cell r="P85"/>
        </row>
        <row r="86">
          <cell r="C86" t="str">
            <v>L9801_LD004</v>
          </cell>
          <cell r="D86" t="str">
            <v>企金戶還本收據及繳息收據</v>
          </cell>
          <cell r="E86"/>
          <cell r="F86" t="str">
            <v>許慧玉</v>
          </cell>
          <cell r="G86"/>
          <cell r="H86" t="str">
            <v>吳俊廷</v>
          </cell>
          <cell r="I86">
            <v>44350</v>
          </cell>
          <cell r="J86"/>
          <cell r="K86"/>
          <cell r="L86"/>
          <cell r="M86"/>
          <cell r="N86">
            <v>44357</v>
          </cell>
          <cell r="O86"/>
          <cell r="P86"/>
        </row>
        <row r="87">
          <cell r="C87" t="str">
            <v>L9803_LP002</v>
          </cell>
          <cell r="D87" t="str">
            <v>三階(部室、區部、通訊處)累計表</v>
          </cell>
          <cell r="E87"/>
          <cell r="F87" t="str">
            <v>張淑遠</v>
          </cell>
          <cell r="G87"/>
          <cell r="H87" t="str">
            <v>林楷杰</v>
          </cell>
          <cell r="I87">
            <v>44337</v>
          </cell>
          <cell r="J87"/>
          <cell r="K87"/>
          <cell r="L87"/>
          <cell r="M87"/>
          <cell r="N87">
            <v>44344</v>
          </cell>
          <cell r="O87"/>
          <cell r="P87"/>
        </row>
        <row r="88">
          <cell r="C88" t="str">
            <v>L9803_LP003</v>
          </cell>
          <cell r="D88" t="str">
            <v>部專暨房專業績累計表</v>
          </cell>
          <cell r="E88"/>
          <cell r="F88" t="str">
            <v>張淑遠</v>
          </cell>
          <cell r="G88"/>
          <cell r="H88" t="str">
            <v>林楷杰</v>
          </cell>
          <cell r="I88">
            <v>44337</v>
          </cell>
          <cell r="J88"/>
          <cell r="K88"/>
          <cell r="L88"/>
          <cell r="M88"/>
          <cell r="N88">
            <v>44344</v>
          </cell>
          <cell r="O88"/>
          <cell r="P88"/>
        </row>
        <row r="89">
          <cell r="C89" t="str">
            <v>L9803_LP004</v>
          </cell>
          <cell r="D89" t="str">
            <v>內網業績統計報表</v>
          </cell>
          <cell r="E89"/>
          <cell r="F89" t="str">
            <v>張淑遠</v>
          </cell>
          <cell r="G89"/>
          <cell r="H89" t="str">
            <v>林楷杰</v>
          </cell>
          <cell r="I89">
            <v>44337</v>
          </cell>
          <cell r="J89"/>
          <cell r="K89"/>
          <cell r="L89"/>
          <cell r="M89"/>
          <cell r="N89">
            <v>44344</v>
          </cell>
          <cell r="O89"/>
          <cell r="P89"/>
        </row>
        <row r="90">
          <cell r="C90" t="str">
            <v>L9804_LP005</v>
          </cell>
          <cell r="D90" t="str">
            <v>房貸協辦人員考核核算底稿</v>
          </cell>
          <cell r="E90"/>
          <cell r="F90" t="str">
            <v>張淑遠</v>
          </cell>
          <cell r="G90"/>
          <cell r="H90" t="str">
            <v>林楷杰</v>
          </cell>
          <cell r="I90">
            <v>44337</v>
          </cell>
          <cell r="J90"/>
          <cell r="K90"/>
          <cell r="L90"/>
          <cell r="M90"/>
          <cell r="N90">
            <v>44344</v>
          </cell>
          <cell r="O90"/>
          <cell r="P90"/>
        </row>
        <row r="91">
          <cell r="C91" t="str">
            <v>L9803_LM051</v>
          </cell>
          <cell r="D91" t="str">
            <v>放款資產分類案件明細表_內部控管</v>
          </cell>
          <cell r="E91"/>
          <cell r="F91" t="str">
            <v>張舜雯</v>
          </cell>
          <cell r="G91"/>
          <cell r="H91" t="str">
            <v>林楷杰</v>
          </cell>
          <cell r="I91">
            <v>44335</v>
          </cell>
          <cell r="J91"/>
          <cell r="K91"/>
          <cell r="L91"/>
          <cell r="M91"/>
          <cell r="N91">
            <v>44342</v>
          </cell>
          <cell r="O91"/>
          <cell r="P91"/>
        </row>
        <row r="92">
          <cell r="C92" t="str">
            <v>L9804_LQ005</v>
          </cell>
          <cell r="D92" t="str">
            <v>表A18_會計部申報表</v>
          </cell>
          <cell r="E92"/>
          <cell r="F92" t="str">
            <v>張舜雯</v>
          </cell>
          <cell r="G92"/>
          <cell r="H92" t="str">
            <v>林楷杰</v>
          </cell>
          <cell r="I92">
            <v>44341</v>
          </cell>
          <cell r="J92"/>
          <cell r="K92"/>
          <cell r="L92"/>
          <cell r="M92"/>
          <cell r="N92">
            <v>44348</v>
          </cell>
          <cell r="O92"/>
          <cell r="P92"/>
        </row>
        <row r="93">
          <cell r="C93" t="str">
            <v>L9805_LH001</v>
          </cell>
          <cell r="D93" t="str">
            <v>表A07_會計部申報表</v>
          </cell>
          <cell r="E93"/>
          <cell r="F93" t="str">
            <v>張舜雯</v>
          </cell>
          <cell r="G93"/>
          <cell r="H93" t="str">
            <v>林楷杰</v>
          </cell>
          <cell r="I93">
            <v>44342</v>
          </cell>
          <cell r="J93"/>
          <cell r="K93"/>
          <cell r="L93"/>
          <cell r="M93"/>
          <cell r="N93">
            <v>44349</v>
          </cell>
          <cell r="O93"/>
          <cell r="P93"/>
        </row>
        <row r="94">
          <cell r="C94" t="str">
            <v>L9802_LW001</v>
          </cell>
          <cell r="D94" t="str">
            <v>三階團康獎勵戰報(排行獎名單)</v>
          </cell>
          <cell r="E94"/>
          <cell r="F94" t="str">
            <v>張淑遠</v>
          </cell>
          <cell r="G94"/>
          <cell r="H94" t="str">
            <v>林楷杰</v>
          </cell>
          <cell r="I94">
            <v>44357</v>
          </cell>
          <cell r="J94"/>
          <cell r="K94"/>
          <cell r="L94"/>
          <cell r="M94"/>
          <cell r="N94">
            <v>44364</v>
          </cell>
          <cell r="O94"/>
          <cell r="P94"/>
        </row>
        <row r="95">
          <cell r="C95" t="str">
            <v>L9806_LY002</v>
          </cell>
          <cell r="D95" t="str">
            <v>非RBC_表14-1_會計部年度檢查報表</v>
          </cell>
          <cell r="E95"/>
          <cell r="F95" t="str">
            <v>張舜雯</v>
          </cell>
          <cell r="G95"/>
          <cell r="H95" t="str">
            <v>林楷杰</v>
          </cell>
          <cell r="I95">
            <v>44343</v>
          </cell>
          <cell r="J95"/>
          <cell r="K95"/>
          <cell r="L95"/>
          <cell r="M95"/>
          <cell r="N95">
            <v>44350</v>
          </cell>
          <cell r="O95"/>
          <cell r="P95"/>
        </row>
        <row r="96">
          <cell r="C96" t="str">
            <v>L9806_LY003</v>
          </cell>
          <cell r="D96" t="str">
            <v>非RBC_表14-2_會計部年度檢查報表</v>
          </cell>
          <cell r="E96"/>
          <cell r="F96" t="str">
            <v>張舜雯</v>
          </cell>
          <cell r="G96"/>
          <cell r="H96" t="str">
            <v>林楷杰</v>
          </cell>
          <cell r="I96">
            <v>44343</v>
          </cell>
          <cell r="J96"/>
          <cell r="K96"/>
          <cell r="L96"/>
          <cell r="M96"/>
          <cell r="N96">
            <v>44350</v>
          </cell>
          <cell r="O96"/>
          <cell r="P96"/>
        </row>
        <row r="97">
          <cell r="C97" t="str">
            <v>L9806_LY004</v>
          </cell>
          <cell r="D97" t="str">
            <v>非RBC_表14-4_會計部年度檢查報表</v>
          </cell>
          <cell r="E97"/>
          <cell r="F97" t="str">
            <v>張舜雯</v>
          </cell>
          <cell r="G97"/>
          <cell r="H97" t="str">
            <v>林楷杰</v>
          </cell>
          <cell r="I97">
            <v>44343</v>
          </cell>
          <cell r="J97"/>
          <cell r="K97"/>
          <cell r="L97"/>
          <cell r="M97"/>
          <cell r="N97">
            <v>44350</v>
          </cell>
          <cell r="O97"/>
          <cell r="P97"/>
        </row>
        <row r="98">
          <cell r="C98" t="str">
            <v>L9806_LY005</v>
          </cell>
          <cell r="D98" t="str">
            <v>非RBC_表20_會計部年度檢查報表</v>
          </cell>
          <cell r="E98"/>
          <cell r="F98" t="str">
            <v>張舜雯</v>
          </cell>
          <cell r="G98"/>
          <cell r="H98" t="str">
            <v>林楷杰</v>
          </cell>
          <cell r="I98">
            <v>44343</v>
          </cell>
          <cell r="J98"/>
          <cell r="K98"/>
          <cell r="L98"/>
          <cell r="M98"/>
          <cell r="N98">
            <v>44350</v>
          </cell>
          <cell r="O98"/>
          <cell r="P98"/>
        </row>
        <row r="99">
          <cell r="C99" t="str">
            <v>L9706</v>
          </cell>
          <cell r="D99" t="str">
            <v>貸款餘額證明書</v>
          </cell>
          <cell r="E99"/>
          <cell r="F99" t="str">
            <v>陳政皓</v>
          </cell>
          <cell r="G99"/>
          <cell r="H99" t="str">
            <v>林楷杰</v>
          </cell>
          <cell r="I99">
            <v>44348</v>
          </cell>
          <cell r="J99"/>
          <cell r="K99"/>
          <cell r="L99"/>
          <cell r="M99"/>
          <cell r="N99">
            <v>44355</v>
          </cell>
          <cell r="O99"/>
          <cell r="P99"/>
        </row>
        <row r="100">
          <cell r="C100" t="str">
            <v>LM073</v>
          </cell>
          <cell r="D100" t="str">
            <v>央行報送明細</v>
          </cell>
          <cell r="F100"/>
          <cell r="H100" t="str">
            <v>黃智偉</v>
          </cell>
          <cell r="I100">
            <v>44358</v>
          </cell>
          <cell r="K100"/>
          <cell r="M100"/>
          <cell r="N100">
            <v>44365</v>
          </cell>
          <cell r="Q100"/>
        </row>
        <row r="101">
          <cell r="C101" t="str">
            <v>LM074</v>
          </cell>
          <cell r="D101" t="str">
            <v>央行報送B040</v>
          </cell>
          <cell r="E101"/>
          <cell r="F101"/>
          <cell r="G101"/>
          <cell r="H101" t="str">
            <v>黃智偉</v>
          </cell>
          <cell r="I101">
            <v>44358</v>
          </cell>
          <cell r="J101"/>
          <cell r="K101"/>
          <cell r="L101"/>
          <cell r="M101"/>
          <cell r="N101">
            <v>44365</v>
          </cell>
          <cell r="Q101"/>
        </row>
        <row r="102">
          <cell r="C102" t="str">
            <v>LM075</v>
          </cell>
          <cell r="D102" t="str">
            <v>央行報送B041</v>
          </cell>
          <cell r="E102"/>
          <cell r="F102"/>
          <cell r="G102"/>
          <cell r="H102" t="str">
            <v>黃智偉</v>
          </cell>
          <cell r="I102">
            <v>44358</v>
          </cell>
          <cell r="J102"/>
          <cell r="K102"/>
          <cell r="L102"/>
          <cell r="M102"/>
          <cell r="N102">
            <v>44365</v>
          </cell>
          <cell r="Q102"/>
        </row>
        <row r="103">
          <cell r="C103" t="str">
            <v>LM076</v>
          </cell>
          <cell r="D103" t="str">
            <v>央行報送B042</v>
          </cell>
          <cell r="E103"/>
          <cell r="F103"/>
          <cell r="G103"/>
          <cell r="H103" t="str">
            <v>黃智偉</v>
          </cell>
          <cell r="I103">
            <v>44358</v>
          </cell>
          <cell r="J103"/>
          <cell r="K103"/>
          <cell r="L103"/>
          <cell r="M103"/>
          <cell r="N103">
            <v>44365</v>
          </cell>
          <cell r="Q103"/>
        </row>
        <row r="104">
          <cell r="C104" t="str">
            <v>LM077</v>
          </cell>
          <cell r="D104" t="str">
            <v>央行報送B043</v>
          </cell>
          <cell r="E104"/>
          <cell r="F104"/>
          <cell r="G104"/>
          <cell r="H104" t="str">
            <v>黃智偉</v>
          </cell>
          <cell r="I104">
            <v>44358</v>
          </cell>
          <cell r="J104"/>
          <cell r="K104"/>
          <cell r="L104"/>
          <cell r="M104"/>
          <cell r="N104">
            <v>44365</v>
          </cell>
          <cell r="Q104"/>
        </row>
        <row r="105">
          <cell r="C105" t="str">
            <v>LM078</v>
          </cell>
          <cell r="D105" t="str">
            <v>央行報送B044</v>
          </cell>
          <cell r="E105"/>
          <cell r="F105"/>
          <cell r="G105"/>
          <cell r="H105" t="str">
            <v>黃智偉</v>
          </cell>
          <cell r="I105">
            <v>44358</v>
          </cell>
          <cell r="J105"/>
          <cell r="K105"/>
          <cell r="L105"/>
          <cell r="M105"/>
          <cell r="N105">
            <v>44365</v>
          </cell>
          <cell r="Q105"/>
        </row>
        <row r="106">
          <cell r="C106" t="str">
            <v>LM079</v>
          </cell>
          <cell r="D106" t="str">
            <v>央行報送B045</v>
          </cell>
          <cell r="E106"/>
          <cell r="F106"/>
          <cell r="G106"/>
          <cell r="H106" t="str">
            <v>黃智偉</v>
          </cell>
          <cell r="I106">
            <v>44358</v>
          </cell>
          <cell r="J106"/>
          <cell r="K106"/>
          <cell r="L106"/>
          <cell r="M106"/>
          <cell r="N106">
            <v>44365</v>
          </cell>
          <cell r="Q106"/>
        </row>
        <row r="107">
          <cell r="C107" t="str">
            <v>LM080</v>
          </cell>
          <cell r="D107" t="str">
            <v>央行報送B046</v>
          </cell>
          <cell r="E107"/>
          <cell r="F107"/>
          <cell r="G107"/>
          <cell r="H107" t="str">
            <v>黃智偉</v>
          </cell>
          <cell r="I107">
            <v>44358</v>
          </cell>
          <cell r="J107"/>
          <cell r="K107"/>
          <cell r="L107"/>
          <cell r="M107"/>
          <cell r="N107">
            <v>44365</v>
          </cell>
          <cell r="Q107"/>
        </row>
        <row r="108">
          <cell r="C108" t="str">
            <v>LM081</v>
          </cell>
          <cell r="D108" t="str">
            <v>央行報送B047</v>
          </cell>
          <cell r="E108"/>
          <cell r="F108"/>
          <cell r="G108"/>
          <cell r="H108" t="str">
            <v>黃智偉</v>
          </cell>
          <cell r="I108">
            <v>44358</v>
          </cell>
          <cell r="J108"/>
          <cell r="K108"/>
          <cell r="L108"/>
          <cell r="M108"/>
          <cell r="N108">
            <v>44365</v>
          </cell>
          <cell r="Q108"/>
        </row>
        <row r="109">
          <cell r="C109" t="str">
            <v>LM082</v>
          </cell>
          <cell r="D109" t="str">
            <v>央行報送B048</v>
          </cell>
          <cell r="E109"/>
          <cell r="F109"/>
          <cell r="G109"/>
          <cell r="H109" t="str">
            <v>黃智偉</v>
          </cell>
          <cell r="I109">
            <v>44358</v>
          </cell>
          <cell r="J109"/>
          <cell r="K109"/>
          <cell r="L109"/>
          <cell r="M109"/>
          <cell r="N109">
            <v>44365</v>
          </cell>
          <cell r="Q109"/>
        </row>
        <row r="110">
          <cell r="C110" t="str">
            <v>L9724</v>
          </cell>
          <cell r="D110" t="str">
            <v>應收利息帳齡分析表</v>
          </cell>
          <cell r="F110"/>
          <cell r="H110" t="str">
            <v>吳俊廷</v>
          </cell>
          <cell r="I110">
            <v>44358</v>
          </cell>
          <cell r="K110"/>
          <cell r="M110"/>
          <cell r="N110">
            <v>44365</v>
          </cell>
          <cell r="Q110"/>
        </row>
        <row r="111">
          <cell r="C111" t="str">
            <v>L9133</v>
          </cell>
          <cell r="D111" t="str">
            <v>會計與主檔餘額檢核表</v>
          </cell>
          <cell r="E111"/>
          <cell r="F111" t="str">
            <v>蔡珮瑜</v>
          </cell>
          <cell r="G111"/>
          <cell r="H111" t="str">
            <v>黃智偉</v>
          </cell>
          <cell r="I111">
            <v>44347</v>
          </cell>
          <cell r="J111"/>
          <cell r="K111"/>
          <cell r="L111"/>
          <cell r="M111"/>
          <cell r="N111">
            <v>44354</v>
          </cell>
          <cell r="O111"/>
          <cell r="P111"/>
        </row>
        <row r="112">
          <cell r="C112" t="str">
            <v>L9133</v>
          </cell>
          <cell r="D112" t="str">
            <v>會計與主檔餘額檢核明細表</v>
          </cell>
          <cell r="E112"/>
          <cell r="F112" t="str">
            <v>蔡珮瑜</v>
          </cell>
          <cell r="G112"/>
          <cell r="H112" t="str">
            <v>黃智偉</v>
          </cell>
          <cell r="I112">
            <v>44347</v>
          </cell>
          <cell r="J112"/>
          <cell r="K112"/>
          <cell r="L112"/>
          <cell r="M112"/>
          <cell r="N112">
            <v>44354</v>
          </cell>
          <cell r="O112"/>
          <cell r="P112"/>
        </row>
        <row r="113">
          <cell r="C113" t="str">
            <v>L9702</v>
          </cell>
          <cell r="D113" t="str">
            <v>放款餘額及財收統計表</v>
          </cell>
          <cell r="E113"/>
          <cell r="F113" t="str">
            <v>蔡珮瑜</v>
          </cell>
          <cell r="G113"/>
          <cell r="H113" t="str">
            <v>吳俊廷</v>
          </cell>
          <cell r="I113">
            <v>44347</v>
          </cell>
          <cell r="J113"/>
          <cell r="K113"/>
          <cell r="L113"/>
          <cell r="M113"/>
          <cell r="N113">
            <v>44354</v>
          </cell>
          <cell r="O113"/>
          <cell r="P113"/>
        </row>
        <row r="114">
          <cell r="C114" t="str">
            <v>L9702</v>
          </cell>
          <cell r="D114" t="str">
            <v>放款餘額及財收統計表，依據通路別:企金/非企金</v>
          </cell>
          <cell r="E114"/>
          <cell r="F114" t="str">
            <v>蔡珮瑜</v>
          </cell>
          <cell r="G114"/>
          <cell r="H114" t="str">
            <v>吳俊廷</v>
          </cell>
          <cell r="I114">
            <v>44347</v>
          </cell>
          <cell r="J114"/>
          <cell r="K114"/>
          <cell r="L114"/>
          <cell r="M114"/>
          <cell r="N114">
            <v>44354</v>
          </cell>
          <cell r="O114"/>
          <cell r="P114"/>
        </row>
        <row r="115">
          <cell r="C115" t="str">
            <v>L9702</v>
          </cell>
          <cell r="D115" t="str">
            <v>產生利息收入(實收)明細檔LNW63A3P 給會計師</v>
          </cell>
          <cell r="E115"/>
          <cell r="F115" t="str">
            <v>蔡珮瑜</v>
          </cell>
          <cell r="G115"/>
          <cell r="H115" t="str">
            <v>吳俊廷</v>
          </cell>
          <cell r="I115">
            <v>44348</v>
          </cell>
          <cell r="J115"/>
          <cell r="K115"/>
          <cell r="L115"/>
          <cell r="M115"/>
          <cell r="N115">
            <v>44355</v>
          </cell>
          <cell r="O115"/>
          <cell r="P115"/>
        </row>
        <row r="116">
          <cell r="C116" t="str">
            <v>L9703</v>
          </cell>
          <cell r="D116" t="str">
            <v>滯繳客戶明細表</v>
          </cell>
          <cell r="E116"/>
          <cell r="F116" t="str">
            <v>張舜雯</v>
          </cell>
          <cell r="G116"/>
          <cell r="H116" t="str">
            <v>吳俊廷</v>
          </cell>
          <cell r="I116">
            <v>44348</v>
          </cell>
          <cell r="J116"/>
          <cell r="K116"/>
          <cell r="L116"/>
          <cell r="M116"/>
          <cell r="N116">
            <v>44355</v>
          </cell>
          <cell r="O116"/>
          <cell r="P116"/>
        </row>
        <row r="117">
          <cell r="C117" t="str">
            <v>L9801_LD009</v>
          </cell>
          <cell r="D117" t="str">
            <v>放款授信日報表</v>
          </cell>
          <cell r="F117" t="str">
            <v>蔡珮瑜</v>
          </cell>
          <cell r="H117" t="str">
            <v>吳俊廷</v>
          </cell>
          <cell r="I117">
            <v>44364</v>
          </cell>
          <cell r="K117"/>
          <cell r="M117"/>
          <cell r="N117">
            <v>44371</v>
          </cell>
          <cell r="Q117"/>
        </row>
        <row r="118">
          <cell r="C118" t="str">
            <v>L9720</v>
          </cell>
          <cell r="D118" t="str">
            <v>理財型商品續約檢核報表</v>
          </cell>
          <cell r="F118" t="str">
            <v>李珮君</v>
          </cell>
          <cell r="H118" t="str">
            <v>吳俊廷</v>
          </cell>
          <cell r="I118">
            <v>44368</v>
          </cell>
          <cell r="K118"/>
          <cell r="M118"/>
          <cell r="N118">
            <v>44375</v>
          </cell>
          <cell r="Q118"/>
        </row>
        <row r="119">
          <cell r="C119" t="str">
            <v>L9721</v>
          </cell>
          <cell r="D119" t="str">
            <v>員工房貸利率明細</v>
          </cell>
          <cell r="F119" t="str">
            <v>李珮君</v>
          </cell>
          <cell r="H119" t="str">
            <v>吳俊廷</v>
          </cell>
          <cell r="I119">
            <v>44369</v>
          </cell>
          <cell r="K119"/>
          <cell r="M119"/>
          <cell r="N119">
            <v>44376</v>
          </cell>
          <cell r="Q119"/>
        </row>
        <row r="120">
          <cell r="C120" t="str">
            <v>L9722</v>
          </cell>
          <cell r="D120" t="str">
            <v>ICS放款資料</v>
          </cell>
          <cell r="F120" t="str">
            <v>蔡珮瑜</v>
          </cell>
          <cell r="H120" t="str">
            <v>吳俊廷</v>
          </cell>
          <cell r="I120">
            <v>44369</v>
          </cell>
          <cell r="K120"/>
          <cell r="M120"/>
          <cell r="N120">
            <v>44376</v>
          </cell>
          <cell r="Q120"/>
        </row>
        <row r="121">
          <cell r="C121" t="str">
            <v>L9723</v>
          </cell>
          <cell r="D121" t="str">
            <v>放款有效客戶數</v>
          </cell>
          <cell r="F121" t="str">
            <v>蔡珮瑜</v>
          </cell>
          <cell r="H121" t="str">
            <v>吳俊廷</v>
          </cell>
          <cell r="I121">
            <v>44370</v>
          </cell>
          <cell r="K121"/>
          <cell r="M121"/>
          <cell r="N121">
            <v>44377</v>
          </cell>
          <cell r="Q121"/>
        </row>
        <row r="122">
          <cell r="C122" t="str">
            <v>L9708</v>
          </cell>
          <cell r="D122" t="str">
            <v>貸款自動轉帳申請書明細表</v>
          </cell>
          <cell r="E122"/>
          <cell r="F122" t="str">
            <v>許慧玉</v>
          </cell>
          <cell r="G122"/>
          <cell r="H122" t="str">
            <v>林楷杰</v>
          </cell>
          <cell r="I122">
            <v>44349</v>
          </cell>
          <cell r="J122"/>
          <cell r="K122"/>
          <cell r="L122"/>
          <cell r="M122"/>
          <cell r="N122">
            <v>44356</v>
          </cell>
          <cell r="O122"/>
          <cell r="P122"/>
        </row>
        <row r="123">
          <cell r="C123" t="str">
            <v>L9709</v>
          </cell>
          <cell r="D123" t="str">
            <v>暫收放貸核心傳票檔資料</v>
          </cell>
          <cell r="E123"/>
          <cell r="F123" t="str">
            <v>蔡珮瑜</v>
          </cell>
          <cell r="G123"/>
          <cell r="H123" t="str">
            <v>林楷杰</v>
          </cell>
          <cell r="I123">
            <v>44349</v>
          </cell>
          <cell r="J123"/>
          <cell r="K123"/>
          <cell r="L123"/>
          <cell r="M123"/>
          <cell r="N123">
            <v>44356</v>
          </cell>
          <cell r="O123"/>
          <cell r="P123"/>
        </row>
        <row r="124">
          <cell r="C124" t="str">
            <v>L9710</v>
          </cell>
          <cell r="D124" t="str">
            <v>寬限到期明細表</v>
          </cell>
          <cell r="E124"/>
          <cell r="F124" t="str">
            <v>邵淑微</v>
          </cell>
          <cell r="G124"/>
          <cell r="H124" t="str">
            <v>林楷杰</v>
          </cell>
          <cell r="I124">
            <v>44349</v>
          </cell>
          <cell r="J124"/>
          <cell r="K124"/>
          <cell r="L124"/>
          <cell r="M124"/>
          <cell r="N124">
            <v>44356</v>
          </cell>
          <cell r="O124"/>
          <cell r="P124"/>
        </row>
        <row r="125">
          <cell r="C125" t="str">
            <v>L9711</v>
          </cell>
          <cell r="D125" t="str">
            <v>放款到期明細表及通知單</v>
          </cell>
          <cell r="E125"/>
          <cell r="F125" t="str">
            <v>尹少玄</v>
          </cell>
          <cell r="G125"/>
          <cell r="H125" t="str">
            <v>林楷杰</v>
          </cell>
          <cell r="I125">
            <v>44349</v>
          </cell>
          <cell r="J125"/>
          <cell r="K125"/>
          <cell r="L125"/>
          <cell r="M125"/>
          <cell r="N125">
            <v>44356</v>
          </cell>
          <cell r="O125"/>
          <cell r="P125"/>
        </row>
        <row r="126">
          <cell r="C126" t="str">
            <v>L9712</v>
          </cell>
          <cell r="D126" t="str">
            <v>利息違約金減免明細表</v>
          </cell>
          <cell r="E126"/>
          <cell r="F126" t="str">
            <v>許慧玉</v>
          </cell>
          <cell r="G126"/>
          <cell r="H126" t="str">
            <v>林楷杰</v>
          </cell>
          <cell r="I126">
            <v>44350</v>
          </cell>
          <cell r="J126"/>
          <cell r="K126"/>
          <cell r="L126"/>
          <cell r="M126"/>
          <cell r="N126">
            <v>44357</v>
          </cell>
          <cell r="O126"/>
          <cell r="P126"/>
        </row>
        <row r="127">
          <cell r="C127" t="str">
            <v>L9715</v>
          </cell>
          <cell r="D127" t="str">
            <v>業務專辦照顧十八個月明細表</v>
          </cell>
          <cell r="E127"/>
          <cell r="F127" t="str">
            <v>張淑遠</v>
          </cell>
          <cell r="G127"/>
          <cell r="H127" t="str">
            <v>林楷杰</v>
          </cell>
          <cell r="I127">
            <v>44350</v>
          </cell>
          <cell r="J127"/>
          <cell r="K127"/>
          <cell r="L127"/>
          <cell r="M127"/>
          <cell r="N127">
            <v>44357</v>
          </cell>
          <cell r="O127"/>
          <cell r="P127"/>
        </row>
        <row r="128">
          <cell r="C128" t="str">
            <v>L9716</v>
          </cell>
          <cell r="D128" t="str">
            <v>逾放處理催收明細表</v>
          </cell>
          <cell r="F128" t="str">
            <v>張舜雯</v>
          </cell>
          <cell r="H128" t="str">
            <v>林楷杰</v>
          </cell>
          <cell r="I128">
            <v>44362</v>
          </cell>
          <cell r="K128"/>
          <cell r="M128"/>
          <cell r="N128">
            <v>44369</v>
          </cell>
          <cell r="Q128"/>
        </row>
        <row r="129">
          <cell r="C129" t="str">
            <v>L9717</v>
          </cell>
          <cell r="D129" t="str">
            <v>逾期及轉催收件統計表_大額件(五千萬以上)客戶明細</v>
          </cell>
          <cell r="F129" t="str">
            <v>張舜雯</v>
          </cell>
          <cell r="H129" t="str">
            <v>林楷杰</v>
          </cell>
          <cell r="I129">
            <v>44362</v>
          </cell>
          <cell r="K129"/>
          <cell r="M129"/>
          <cell r="N129">
            <v>44369</v>
          </cell>
          <cell r="Q129"/>
        </row>
        <row r="130">
          <cell r="C130" t="str">
            <v>L9717</v>
          </cell>
          <cell r="D130" t="str">
            <v>逾期及轉催收件統計表_大額件(五千萬以上)</v>
          </cell>
          <cell r="F130" t="str">
            <v>張舜雯</v>
          </cell>
          <cell r="H130" t="str">
            <v>林楷杰</v>
          </cell>
          <cell r="I130">
            <v>44363</v>
          </cell>
          <cell r="K130"/>
          <cell r="M130"/>
          <cell r="N130">
            <v>44370</v>
          </cell>
          <cell r="Q130"/>
        </row>
        <row r="131">
          <cell r="C131" t="str">
            <v>L9717</v>
          </cell>
          <cell r="D131" t="str">
            <v>逾期及轉催收件統計表_各年度撥款件統計</v>
          </cell>
          <cell r="F131" t="str">
            <v>張舜雯</v>
          </cell>
          <cell r="H131" t="str">
            <v>林楷杰</v>
          </cell>
          <cell r="I131">
            <v>44363</v>
          </cell>
          <cell r="K131"/>
          <cell r="M131"/>
          <cell r="N131">
            <v>44370</v>
          </cell>
          <cell r="Q131"/>
        </row>
        <row r="132">
          <cell r="C132" t="str">
            <v>L9717</v>
          </cell>
          <cell r="D132" t="str">
            <v>逾期及轉催收件統計表</v>
          </cell>
          <cell r="F132" t="str">
            <v>張舜雯</v>
          </cell>
          <cell r="H132" t="str">
            <v>林楷杰</v>
          </cell>
          <cell r="I132">
            <v>44364</v>
          </cell>
          <cell r="K132"/>
          <cell r="M132"/>
          <cell r="N132">
            <v>44371</v>
          </cell>
          <cell r="Q132"/>
        </row>
        <row r="133">
          <cell r="C133" t="str">
            <v>L9718</v>
          </cell>
          <cell r="D133" t="str">
            <v>催收成果統計表</v>
          </cell>
          <cell r="F133" t="str">
            <v>張舜雯</v>
          </cell>
          <cell r="H133" t="str">
            <v>林楷杰</v>
          </cell>
          <cell r="I133">
            <v>44365</v>
          </cell>
          <cell r="K133"/>
          <cell r="M133"/>
          <cell r="N133">
            <v>44372</v>
          </cell>
          <cell r="Q133"/>
        </row>
        <row r="134">
          <cell r="C134" t="str">
            <v>L9718</v>
          </cell>
          <cell r="D134" t="str">
            <v>逾期成果統計表</v>
          </cell>
          <cell r="F134" t="str">
            <v>張舜雯</v>
          </cell>
          <cell r="H134" t="str">
            <v>林楷杰</v>
          </cell>
          <cell r="I134">
            <v>44365</v>
          </cell>
          <cell r="K134"/>
          <cell r="M134"/>
          <cell r="N134">
            <v>44372</v>
          </cell>
          <cell r="Q134"/>
        </row>
        <row r="135">
          <cell r="C135" t="str">
            <v>L9719</v>
          </cell>
          <cell r="D135" t="str">
            <v>放款利息法折溢價攤銷表</v>
          </cell>
          <cell r="F135" t="str">
            <v>張舜雯</v>
          </cell>
          <cell r="H135" t="str">
            <v>林楷杰</v>
          </cell>
          <cell r="I135">
            <v>44368</v>
          </cell>
          <cell r="K135"/>
          <cell r="M135"/>
          <cell r="N135">
            <v>44375</v>
          </cell>
          <cell r="Q135"/>
        </row>
        <row r="136">
          <cell r="C136" t="str">
            <v>L9725</v>
          </cell>
          <cell r="D136" t="str">
            <v>防制洗錢機構風險評估(IRA)定期量化撈件</v>
          </cell>
          <cell r="E136"/>
          <cell r="F136"/>
          <cell r="G136"/>
          <cell r="H136" t="str">
            <v>林楷杰</v>
          </cell>
          <cell r="I136">
            <v>44368</v>
          </cell>
          <cell r="J136"/>
          <cell r="K136"/>
          <cell r="L136"/>
          <cell r="M136"/>
          <cell r="N136">
            <v>44375</v>
          </cell>
          <cell r="Q136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0806"/>
    </sheetNames>
    <sheetDataSet>
      <sheetData sheetId="0">
        <row r="1">
          <cell r="C1" t="str">
            <v>tableName</v>
          </cell>
        </row>
        <row r="2">
          <cell r="C2" t="str">
            <v>AcAcctCheck</v>
          </cell>
        </row>
        <row r="3">
          <cell r="C3" t="str">
            <v>AcDetail</v>
          </cell>
        </row>
        <row r="4">
          <cell r="C4" t="str">
            <v>AchAuthLog</v>
          </cell>
        </row>
        <row r="5">
          <cell r="C5" t="str">
            <v>AchDeductMedia</v>
          </cell>
        </row>
        <row r="6">
          <cell r="C6" t="str">
            <v>AcLoanRenew</v>
          </cell>
        </row>
        <row r="7">
          <cell r="C7" t="str">
            <v>AcMain</v>
          </cell>
        </row>
        <row r="8">
          <cell r="C8" t="str">
            <v>AcReceivable</v>
          </cell>
        </row>
        <row r="9">
          <cell r="C9" t="str">
            <v>AddressSplit</v>
          </cell>
        </row>
        <row r="10">
          <cell r="C10" t="str">
            <v>BankAuthAct</v>
          </cell>
        </row>
        <row r="11">
          <cell r="C11" t="str">
            <v>BankDeductDtl</v>
          </cell>
        </row>
        <row r="12">
          <cell r="C12" t="str">
            <v>BatxOthers</v>
          </cell>
        </row>
        <row r="13">
          <cell r="C13" t="str">
            <v>CdAcBook</v>
          </cell>
        </row>
        <row r="14">
          <cell r="C14" t="str">
            <v>CdAoDept</v>
          </cell>
        </row>
        <row r="15">
          <cell r="C15" t="str">
            <v>CdAppraisalCompany</v>
          </cell>
        </row>
        <row r="16">
          <cell r="C16" t="str">
            <v>CdAppraiser</v>
          </cell>
        </row>
        <row r="17">
          <cell r="C17" t="str">
            <v>CdBaseRate</v>
          </cell>
        </row>
        <row r="18">
          <cell r="C18" t="str">
            <v>CdBranch</v>
          </cell>
        </row>
        <row r="19">
          <cell r="C19" t="str">
            <v>CdCashFlow</v>
          </cell>
        </row>
        <row r="20">
          <cell r="C20" t="str">
            <v>CdCl</v>
          </cell>
        </row>
        <row r="21">
          <cell r="C21" t="str">
            <v>CdGseq</v>
          </cell>
        </row>
        <row r="22">
          <cell r="C22" t="str">
            <v>CdGuarantor</v>
          </cell>
        </row>
        <row r="23">
          <cell r="C23" t="str">
            <v>CdIndustry</v>
          </cell>
        </row>
        <row r="24">
          <cell r="C24" t="str">
            <v>CdInsurer</v>
          </cell>
        </row>
        <row r="25">
          <cell r="C25" t="str">
            <v>CdLoanNotYet</v>
          </cell>
        </row>
        <row r="26">
          <cell r="C26" t="str">
            <v>CdOverdue</v>
          </cell>
        </row>
        <row r="27">
          <cell r="C27" t="str">
            <v>CdSupv</v>
          </cell>
        </row>
        <row r="28">
          <cell r="C28" t="str">
            <v>CdWorkMonth</v>
          </cell>
        </row>
        <row r="29">
          <cell r="C29" t="str">
            <v>ClBuilding</v>
          </cell>
        </row>
        <row r="30">
          <cell r="C30" t="str">
            <v>ClBuildingOwner</v>
          </cell>
        </row>
        <row r="31">
          <cell r="C31" t="str">
            <v>ClBuildingPublic</v>
          </cell>
        </row>
        <row r="32">
          <cell r="C32" t="str">
            <v>ClBuildingUnique</v>
          </cell>
        </row>
        <row r="33">
          <cell r="C33" t="str">
            <v>ClFac</v>
          </cell>
        </row>
        <row r="34">
          <cell r="C34" t="str">
            <v/>
          </cell>
        </row>
        <row r="35">
          <cell r="C35" t="str">
            <v>ClImm</v>
          </cell>
        </row>
        <row r="36">
          <cell r="C36" t="str">
            <v>ClLand</v>
          </cell>
        </row>
        <row r="37">
          <cell r="C37" t="str">
            <v>ClLandOwner</v>
          </cell>
        </row>
        <row r="38">
          <cell r="C38" t="str">
            <v>ClLandUnique</v>
          </cell>
        </row>
        <row r="39">
          <cell r="C39" t="str">
            <v>ClMain</v>
          </cell>
        </row>
        <row r="40">
          <cell r="C40" t="str">
            <v>ClMovables</v>
          </cell>
        </row>
        <row r="41">
          <cell r="C41" t="str">
            <v>ClNoMap</v>
          </cell>
        </row>
        <row r="42">
          <cell r="C42" t="str">
            <v>ClNoMapping</v>
          </cell>
        </row>
        <row r="43">
          <cell r="C43" t="str">
            <v>ClNoOld</v>
          </cell>
        </row>
        <row r="44">
          <cell r="C44" t="str">
            <v>ClOther</v>
          </cell>
        </row>
        <row r="45">
          <cell r="C45" t="str">
            <v>ClParking</v>
          </cell>
        </row>
        <row r="46">
          <cell r="C46" t="str">
            <v>ClStock</v>
          </cell>
        </row>
        <row r="47">
          <cell r="C47" t="str">
            <v>CustAddrSplit</v>
          </cell>
        </row>
        <row r="48">
          <cell r="C48" t="str">
            <v>CustCross</v>
          </cell>
        </row>
        <row r="49">
          <cell r="C49" t="str">
            <v>CustDataCtrl</v>
          </cell>
        </row>
        <row r="50">
          <cell r="C50" t="str">
            <v>CustFin</v>
          </cell>
        </row>
        <row r="51">
          <cell r="C51" t="str">
            <v>CustMain</v>
          </cell>
        </row>
        <row r="52">
          <cell r="C52" t="str">
            <v>CustRmk</v>
          </cell>
        </row>
        <row r="53">
          <cell r="C53" t="str">
            <v>CustTelNo</v>
          </cell>
        </row>
        <row r="54">
          <cell r="C54" t="str">
            <v>EmpDeductDtl</v>
          </cell>
        </row>
        <row r="55">
          <cell r="C55" t="str">
            <v>EmpDeductSchedule</v>
          </cell>
        </row>
        <row r="56">
          <cell r="C56" t="str">
            <v>FacCaseAppl</v>
          </cell>
        </row>
        <row r="57">
          <cell r="C57" t="str">
            <v>FacClose</v>
          </cell>
        </row>
        <row r="58">
          <cell r="C58" t="str">
            <v>FacMain</v>
          </cell>
        </row>
        <row r="59">
          <cell r="C59" t="str">
            <v>FacProd</v>
          </cell>
        </row>
        <row r="60">
          <cell r="C60" t="str">
            <v>FacProdStepRate</v>
          </cell>
        </row>
        <row r="61">
          <cell r="C61" t="str">
            <v>ForeclosureFee</v>
          </cell>
        </row>
        <row r="62">
          <cell r="C62" t="str">
            <v>ForeclosureFinished</v>
          </cell>
        </row>
        <row r="63">
          <cell r="C63" t="str">
            <v>GraceCondition</v>
          </cell>
        </row>
        <row r="64">
          <cell r="C64" t="str">
            <v>Guarantor</v>
          </cell>
        </row>
        <row r="65">
          <cell r="C65" t="str">
            <v>GuildBuilders</v>
          </cell>
        </row>
        <row r="66">
          <cell r="C66" t="str">
            <v>Ias39IntMethod</v>
          </cell>
        </row>
        <row r="67">
          <cell r="C67" t="str">
            <v>Ias39LoanCommit</v>
          </cell>
        </row>
        <row r="68">
          <cell r="C68" t="str">
            <v>InnDocRecord</v>
          </cell>
        </row>
        <row r="69">
          <cell r="C69" t="str">
            <v>InnFundApl</v>
          </cell>
        </row>
        <row r="70">
          <cell r="C70" t="str">
            <v>InnReCheck</v>
          </cell>
        </row>
        <row r="71">
          <cell r="C71" t="str">
            <v>InsuComm</v>
          </cell>
        </row>
        <row r="72">
          <cell r="C72" t="str">
            <v>InsuOrignal</v>
          </cell>
        </row>
        <row r="73">
          <cell r="C73" t="str">
            <v>InsuRenew</v>
          </cell>
        </row>
        <row r="74">
          <cell r="C74" t="str">
            <v>LoanBorMain</v>
          </cell>
        </row>
        <row r="75">
          <cell r="C75" t="str">
            <v/>
          </cell>
        </row>
        <row r="76">
          <cell r="C76" t="str">
            <v>LoanCheque</v>
          </cell>
        </row>
        <row r="77">
          <cell r="C77" t="str">
            <v>LoanNotYet</v>
          </cell>
        </row>
        <row r="78">
          <cell r="C78" t="str">
            <v>LoanOverdue</v>
          </cell>
        </row>
        <row r="79">
          <cell r="C79" t="str">
            <v>LoanRateChange</v>
          </cell>
        </row>
        <row r="80">
          <cell r="C80" t="str">
            <v>LoanSynd</v>
          </cell>
        </row>
        <row r="81">
          <cell r="C81" t="str">
            <v>MlaundryRecord</v>
          </cell>
        </row>
        <row r="82">
          <cell r="C82" t="str">
            <v>MonthlyFacBal</v>
          </cell>
        </row>
        <row r="83">
          <cell r="C83" t="str">
            <v>MonthlyLM014A</v>
          </cell>
        </row>
        <row r="84">
          <cell r="C84" t="str">
            <v>MonthlyLM014B</v>
          </cell>
        </row>
        <row r="85">
          <cell r="C85" t="str">
            <v>MonthlyLM014C</v>
          </cell>
        </row>
        <row r="86">
          <cell r="C86" t="str">
            <v>MonthlyLM028</v>
          </cell>
        </row>
        <row r="87">
          <cell r="C87" t="str">
            <v>MonthlyLoanBal</v>
          </cell>
        </row>
        <row r="88">
          <cell r="C88" t="str">
            <v>PfBsDetail</v>
          </cell>
        </row>
        <row r="89">
          <cell r="C89" t="str">
            <v>PfBsOfficer</v>
          </cell>
        </row>
        <row r="90">
          <cell r="C90" t="str">
            <v>PfCoOfficer</v>
          </cell>
        </row>
        <row r="91">
          <cell r="C91" t="str">
            <v>PfDeparment</v>
          </cell>
        </row>
        <row r="92">
          <cell r="C92" t="str">
            <v>PfItDetail</v>
          </cell>
        </row>
        <row r="93">
          <cell r="C93" t="str">
            <v>PfReward</v>
          </cell>
        </row>
        <row r="94">
          <cell r="C94" t="str">
            <v>PostAuthLog</v>
          </cell>
        </row>
        <row r="95">
          <cell r="C95" t="str">
            <v>RenewMapping</v>
          </cell>
        </row>
        <row r="96">
          <cell r="C96" t="str">
            <v/>
          </cell>
        </row>
        <row r="97">
          <cell r="C97" t="str">
            <v/>
          </cell>
        </row>
        <row r="98">
          <cell r="C98" t="str">
            <v>RptJcic</v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>YearlyHouseLoanInt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21.566737962959" createdVersion="7" refreshedVersion="7" minRefreshableVersion="3" recordCount="154" xr:uid="{F511657A-1E48-4A9D-9D34-AC3734B95C69}">
  <cacheSource type="worksheet">
    <worksheetSource ref="A1:AF1048576" sheet="資料轉換_20210531"/>
  </cacheSource>
  <cacheFields count="32">
    <cacheField name="UspName" numFmtId="0">
      <sharedItems containsBlank="1"/>
    </cacheField>
    <cacheField name="交易代號" numFmtId="0">
      <sharedItems containsBlank="1"/>
    </cacheField>
    <cacheField name="交易代號1" numFmtId="0">
      <sharedItems containsBlank="1"/>
    </cacheField>
    <cacheField name="中文名稱" numFmtId="0">
      <sharedItems containsBlank="1"/>
    </cacheField>
    <cacheField name="資料來源種類" numFmtId="0">
      <sharedItems containsBlank="1" count="9">
        <s v="AS400"/>
        <s v="新放款系統"/>
        <s v="利關人系統"/>
        <s v="轉換工作檔"/>
        <s v="催收"/>
        <s v="新放款系統,AS400"/>
        <s v="債務協商"/>
        <s v="核心系統"/>
        <m/>
      </sharedItems>
    </cacheField>
    <cacheField name="資料來源Table" numFmtId="0">
      <sharedItems containsBlank="1"/>
    </cacheField>
    <cacheField name="目的檔" numFmtId="0">
      <sharedItems containsBlank="1"/>
    </cacheField>
    <cacheField name="TEMP" numFmtId="0">
      <sharedItems containsBlank="1"/>
    </cacheField>
    <cacheField name="來源數" numFmtId="0">
      <sharedItems containsString="0" containsBlank="1" containsNumber="1" containsInteger="1" minValue="1" maxValue="12"/>
    </cacheField>
    <cacheField name="轉換型態" numFmtId="0">
      <sharedItems containsBlank="1" containsMixedTypes="1" containsNumber="1" containsInteger="1" minValue="1" maxValue="4"/>
    </cacheField>
    <cacheField name="所屬MappingBook" numFmtId="0">
      <sharedItems containsBlank="1" containsMixedTypes="1" containsNumber="1" containsInteger="1" minValue="1" maxValue="9"/>
    </cacheField>
    <cacheField name="驗證處理註解" numFmtId="0">
      <sharedItems containsBlank="1"/>
    </cacheField>
    <cacheField name="資料範圍" numFmtId="0">
      <sharedItems containsBlank="1"/>
    </cacheField>
    <cacheField name="開始時間" numFmtId="0">
      <sharedItems containsDate="1" containsBlank="1" containsMixedTypes="1" minDate="2021-01-20T10:09:46" maxDate="2021-01-20T10:09:46"/>
    </cacheField>
    <cacheField name="結束時間" numFmtId="0">
      <sharedItems containsDate="1" containsBlank="1" containsMixedTypes="1" minDate="2021-01-20T10:09:46" maxDate="2021-01-20T10:09:46"/>
    </cacheField>
    <cacheField name="使用時間" numFmtId="0">
      <sharedItems containsDate="1" containsBlank="1" containsMixedTypes="1" minDate="1899-12-30T00:00:00" maxDate="1899-12-31T00:00:00"/>
    </cacheField>
    <cacheField name="寫入筆數" numFmtId="0">
      <sharedItems containsString="0" containsBlank="1" containsNumber="1" containsInteger="1" minValue="0" maxValue="24568887"/>
    </cacheField>
    <cacheField name="來源檔筆數" numFmtId="0">
      <sharedItems containsString="0" containsBlank="1" containsNumber="1" containsInteger="1" minValue="0" maxValue="37528712"/>
    </cacheField>
    <cacheField name="差異_x000a_(寫入-來源)" numFmtId="0">
      <sharedItems containsString="0" containsBlank="1" containsNumber="1" containsInteger="1" minValue="-36933750" maxValue="838694"/>
    </cacheField>
    <cacheField name="處理方式" numFmtId="0">
      <sharedItems containsString="0" containsBlank="1" containsNumber="1" containsInteger="1" minValue="0" maxValue="9" count="9">
        <n v="2"/>
        <n v="0"/>
        <n v="1"/>
        <n v="3"/>
        <n v="5"/>
        <n v="9"/>
        <n v="4"/>
        <n v="6"/>
        <m/>
      </sharedItems>
    </cacheField>
    <cacheField name="筆數差異說明" numFmtId="0">
      <sharedItems containsBlank="1" longText="1"/>
    </cacheField>
    <cacheField name="前次資料轉換差異筆數" numFmtId="0">
      <sharedItems containsString="0" containsBlank="1" containsNumber="1" containsInteger="1" minValue="-25802274" maxValue="837644"/>
    </cacheField>
    <cacheField name="與前次轉換差異筆數比較_x000a_(S-V)" numFmtId="0">
      <sharedItems containsString="0" containsBlank="1" containsNumber="1" containsInteger="1" minValue="-36933750" maxValue="4963434"/>
    </cacheField>
    <cacheField name="與前次轉換差異說明" numFmtId="0">
      <sharedItems containsBlank="1"/>
    </cacheField>
    <cacheField name="預計完成日" numFmtId="0">
      <sharedItems containsNonDate="0" containsString="0" containsBlank="1"/>
    </cacheField>
    <cacheField name="實際完成日" numFmtId="0">
      <sharedItems containsNonDate="0" containsString="0" containsBlank="1"/>
    </cacheField>
    <cacheField name="預計完成交易驗證" numFmtId="177">
      <sharedItems containsNonDate="0" containsDate="1" containsString="0" containsBlank="1" minDate="2021-03-31T00:00:00" maxDate="2021-05-01T00:00:00"/>
    </cacheField>
    <cacheField name="已交易驗證" numFmtId="0">
      <sharedItems containsNonDate="0" containsString="0" containsBlank="1"/>
    </cacheField>
    <cacheField name="資料比對（一對一）完成日期" numFmtId="0">
      <sharedItems containsNonDate="0" containsDate="1" containsString="0" containsBlank="1" minDate="2021-06-08T00:00:00" maxDate="2021-07-29T00:00:00"/>
    </cacheField>
    <cacheField name="資料比對（其他類）完成日期" numFmtId="0">
      <sharedItems containsNonDate="0" containsDate="1" containsString="0" containsBlank="1" minDate="2021-06-08T00:00:00" maxDate="2021-06-19T00:00:00"/>
    </cacheField>
    <cacheField name="資料比對檔" numFmtId="0">
      <sharedItems containsBlank="1"/>
    </cacheField>
    <cacheField name="註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21.566738310183" createdVersion="7" refreshedVersion="7" minRefreshableVersion="3" recordCount="100" xr:uid="{BADF1F6F-D2EA-4C7E-9E3F-9679E5F5A5B1}">
  <cacheSource type="worksheet">
    <worksheetSource ref="A1:M1048576" sheet="資料轉換處理紀錄"/>
  </cacheSource>
  <cacheFields count="15">
    <cacheField name="狀態" numFmtId="0">
      <sharedItems containsBlank="1" count="6">
        <s v="未完成"/>
        <s v="已完成"/>
        <s v="已重轉"/>
        <s v="已說明"/>
        <s v="已刪除"/>
        <m/>
      </sharedItems>
    </cacheField>
    <cacheField name="問題分類" numFmtId="0">
      <sharedItems containsBlank="1" count="9">
        <s v="新增轉換資料"/>
        <s v="轉換規則確認"/>
        <s v="資料比對"/>
        <s v="亂碼"/>
        <s v="轉換規則修正"/>
        <s v="無資料"/>
        <s v="程式錯誤"/>
        <s v="資料清理"/>
        <m/>
      </sharedItems>
    </cacheField>
    <cacheField name="ST1負責人" numFmtId="0">
      <sharedItems containsBlank="1"/>
    </cacheField>
    <cacheField name="SKL:IT/User" numFmtId="0">
      <sharedItems containsBlank="1"/>
    </cacheField>
    <cacheField name="日期" numFmtId="14">
      <sharedItems containsNonDate="0" containsDate="1" containsString="0" containsBlank="1" minDate="2020-10-08T00:00:00" maxDate="2021-08-12T00:00:00"/>
    </cacheField>
    <cacheField name="項目" numFmtId="0">
      <sharedItems containsBlank="1"/>
    </cacheField>
    <cacheField name="Table" numFmtId="0">
      <sharedItems containsBlank="1"/>
    </cacheField>
    <cacheField name="敘述" numFmtId="0">
      <sharedItems containsBlank="1"/>
    </cacheField>
    <cacheField name="處理方式" numFmtId="0">
      <sharedItems containsBlank="1" longText="1"/>
    </cacheField>
    <cacheField name="回覆日期" numFmtId="0">
      <sharedItems containsNonDate="0" containsDate="1" containsString="0" containsBlank="1" minDate="2021-04-23T00:00:00" maxDate="2021-08-10T00:00:00"/>
    </cacheField>
    <cacheField name="預計完成日" numFmtId="0">
      <sharedItems containsNonDate="0" containsDate="1" containsString="0" containsBlank="1" minDate="2021-04-26T00:00:00" maxDate="2021-11-01T00:00:00"/>
    </cacheField>
    <cacheField name="實際完成日" numFmtId="14">
      <sharedItems containsNonDate="0" containsDate="1" containsString="0" containsBlank="1" minDate="2020-10-08T00:00:00" maxDate="2021-08-06T00:00:00"/>
    </cacheField>
    <cacheField name="資料內容" numFmtId="177">
      <sharedItems containsNonDate="0" containsDate="1" containsString="0" containsBlank="1" minDate="2020-09-30T00:00:00" maxDate="2021-10-01T00:00:00" count="6">
        <d v="2021-09-30T00:00:00"/>
        <d v="2021-07-31T00:00:00"/>
        <d v="2021-05-31T00:00:00"/>
        <d v="2020-12-31T00:00:00"/>
        <d v="2020-09-30T00:00:00"/>
        <m/>
      </sharedItems>
      <fieldGroup par="14" base="12">
        <rangePr groupBy="months" startDate="2020-09-30T00:00:00" endDate="2021-10-0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0/1"/>
        </groupItems>
      </fieldGroup>
    </cacheField>
    <cacheField name="季" numFmtId="0" databaseField="0">
      <fieldGroup base="12">
        <rangePr groupBy="quarters" startDate="2020-09-30T00:00:00" endDate="2021-10-01T00:00:00"/>
        <groupItems count="6">
          <s v="&lt;2020/9/30"/>
          <s v="第一季"/>
          <s v="第二季"/>
          <s v="第三季"/>
          <s v="第四季"/>
          <s v="&gt;2021/10/1"/>
        </groupItems>
      </fieldGroup>
    </cacheField>
    <cacheField name="年" numFmtId="0" databaseField="0">
      <fieldGroup base="12">
        <rangePr groupBy="years" startDate="2020-09-30T00:00:00" endDate="2021-10-01T00:00:00"/>
        <groupItems count="4">
          <s v="&lt;2020/9/30"/>
          <s v="2020年"/>
          <s v="2021年"/>
          <s v="&gt;2021/10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s v="Usp_Tf_AcAcctCheck_Ins"/>
    <s v="L9133"/>
    <m/>
    <s v="會計業務檢核檔"/>
    <x v="0"/>
    <s v="LA$LDGP_x000a_TB$LCDP_x000a_CdAcCode"/>
    <s v="AcAcctCheck"/>
    <m/>
    <n v="3"/>
    <n v="4"/>
    <n v="6"/>
    <m/>
    <s v="V"/>
    <s v="2021-06-07 05.26.49.935531000 下午"/>
    <s v="2021-06-07 05.26.51.670609000 下午"/>
    <s v="+00 00:00:01.735078"/>
    <n v="92118"/>
    <n v="566264"/>
    <n v="-474146"/>
    <x v="0"/>
    <s v="篩選資料日期&gt;=2020年01月份、_x000a_有串到新會科及業務科目代號才寫入_x000a_排除筆數共383637筆:_x000a_1.資料日期 &lt; 20100101 : 202608筆_x000a_2.資料日期 &gt;= 20100101 但串不到新會科 : 85474筆_x000a_3.資料日期 &gt;= 20100101 且串到新會科 但串不到業務科目 : 95555筆_x000a_統計條件:資料日期、業務科目代號、業務科目中文_x000a_符合條件的明細共182627筆，統計後為92118筆_x000a__x000a_排除的資料放在SharePoint &gt; 19.其它 &gt; 資料轉換 &gt; AcAcctCheck from LA$LDGP"/>
    <n v="-464444"/>
    <n v="-9702"/>
    <s v="1月~5月的新資料"/>
    <m/>
    <m/>
    <d v="2021-04-30T00:00:00"/>
    <m/>
    <m/>
    <d v="2021-06-08T00:00:00"/>
    <s v="AcAcctCheck.ok"/>
    <m/>
  </r>
  <r>
    <s v="Usp_Tf_AcDetail_Ins"/>
    <s v="L6901"/>
    <m/>
    <s v="會計帳務明細檔"/>
    <x v="0"/>
    <s v="LA$JLNP_x000a_TB$LCDP_x000a_LA$TRXP_x000a_LA$NODP_x000a_CdAcCode_x000a_LA$W30P_x000a_AcDetail"/>
    <s v="AcDetail"/>
    <m/>
    <n v="7"/>
    <n v="4"/>
    <n v="6"/>
    <m/>
    <s v="V"/>
    <s v="2021-06-07 04.57.50.780836000 下午"/>
    <s v="2021-06-07 05.06.22.799812000 下午"/>
    <s v="+00 00:08:32.018976"/>
    <n v="2394041"/>
    <n v="32813239"/>
    <n v="-30419198"/>
    <x v="0"/>
    <s v="篩選資料日期&gt;=2020年01月份、_x000a_有串到新會科及科目代號、_x000a_傳票檔會計日期及傳票號碼不為0、_x000a_且非被訂正資料才寫入"/>
    <n v="-25802274"/>
    <n v="-4616924"/>
    <s v="1月~5月的新資料"/>
    <m/>
    <m/>
    <d v="2021-04-30T00:00:00"/>
    <m/>
    <m/>
    <d v="2021-06-09T00:00:00"/>
    <s v="AcDetail_[201901-202104]_[201903-202106].ok"/>
    <m/>
  </r>
  <r>
    <s v="Usp_Tf_AchAuthLog_Ins"/>
    <s v="L4042"/>
    <m/>
    <s v="ACH授權記錄檔"/>
    <x v="0"/>
    <s v="AH$ACRP_x000a_LA$APLP"/>
    <s v="AchAuthLog"/>
    <m/>
    <n v="2"/>
    <n v="4"/>
    <n v="4"/>
    <m/>
    <s v="V"/>
    <s v="2021-06-07 04.43.38.853307000 下午"/>
    <s v="2021-06-07 04.43.39.440663000 下午"/>
    <s v="+00 00:00:00.587356"/>
    <n v="17213"/>
    <n v="17217"/>
    <n v="-4"/>
    <x v="0"/>
    <s v="因新系統需求_x000a_同(建檔日期、戶號、扣款銀號、扣款帳號)者_x000a_只取額度號碼最小的一筆_x000a_共排除4筆"/>
    <n v="-4"/>
    <n v="0"/>
    <m/>
    <m/>
    <m/>
    <d v="2021-03-31T00:00:00"/>
    <m/>
    <m/>
    <d v="2021-06-08T00:00:00"/>
    <s v="AchAuthLog.ok"/>
    <m/>
  </r>
  <r>
    <s v="Usp_Tf_AchDeductMedia_Ins"/>
    <s v="L4200"/>
    <m/>
    <s v="ACH扣款媒體檔"/>
    <x v="0"/>
    <s v="AH$MBKP"/>
    <s v="AchDeductMedia"/>
    <m/>
    <n v="1"/>
    <n v="2"/>
    <n v="4"/>
    <m/>
    <s v="V"/>
    <s v="2021-06-07 04.43.39.456816000 下午"/>
    <s v="2021-06-07 04.44.55.249547000 下午"/>
    <s v="+00 00:01:15.792731"/>
    <n v="1303484"/>
    <n v="1303484"/>
    <n v="0"/>
    <x v="1"/>
    <m/>
    <n v="0"/>
    <n v="0"/>
    <m/>
    <m/>
    <m/>
    <d v="2021-04-30T00:00:00"/>
    <m/>
    <d v="2021-06-09T00:00:00"/>
    <m/>
    <s v="AchDeductMedia._[201512-202012]_[201611-202111].ok"/>
    <m/>
  </r>
  <r>
    <s v="Usp_Tf_AcLoanRenew_Ins"/>
    <s v="L2079"/>
    <m/>
    <s v="會計借新還舊檔"/>
    <x v="0"/>
    <s v="LNACNP_x000a_LN$NODP"/>
    <s v="AcLoanRenew"/>
    <m/>
    <n v="2"/>
    <n v="4"/>
    <n v="6"/>
    <m/>
    <s v="V"/>
    <s v="2021-06-07 04.06.43.260135000 下午"/>
    <s v="2021-06-07 04.06.43.360461000 下午"/>
    <s v="+00 00:00:00.100326"/>
    <n v="3404"/>
    <n v="3414"/>
    <n v="-10"/>
    <x v="2"/>
    <s v="借新還舊檔重複10筆"/>
    <n v="-10"/>
    <n v="0"/>
    <m/>
    <m/>
    <m/>
    <d v="2021-04-30T00:00:00"/>
    <m/>
    <m/>
    <d v="2021-06-08T00:00:00"/>
    <s v="AcLoanRenew.ok"/>
    <m/>
  </r>
  <r>
    <s v="Usp_Tf_AcMain_Ins"/>
    <s v="L6902"/>
    <m/>
    <s v="會計總帳檔"/>
    <x v="0"/>
    <s v="LA$LDGP_x000a_TB$LCDP_x000a_CdAcCode"/>
    <s v="AcMain"/>
    <m/>
    <n v="3"/>
    <n v="4"/>
    <n v="6"/>
    <m/>
    <s v="O"/>
    <s v="2021-06-07 05.06.23.006928000 下午"/>
    <s v="2021-06-07 05.06.48.616011000 下午"/>
    <s v="+00 00:00:25.609083"/>
    <n v="179241"/>
    <n v="566264"/>
    <n v="-387023"/>
    <x v="0"/>
    <s v="篩選資料日期&gt;=2020年01月份、_x000a_有串到新會科才寫入"/>
    <n v="-5350457"/>
    <n v="4963434"/>
    <s v="1月~5月的新資料"/>
    <m/>
    <m/>
    <d v="2021-04-30T00:00:00"/>
    <m/>
    <m/>
    <d v="2021-06-08T00:00:00"/>
    <s v="AcMain.ok"/>
    <m/>
  </r>
  <r>
    <s v="Usp_Tf_AcReceivable_Ins"/>
    <s v="L6907"/>
    <m/>
    <s v="會計銷帳檔"/>
    <x v="0"/>
    <s v="FacMain_x000a_LoanBorMain_x000a_LoanOverdue_x000a_CdAcCode_x000a_LA$W30P_x000a_InsuRenew_x000a_ForeclosureFee_x000a_LN$ACFP_x000a_LN$CFRP_x000a_LADACTP_x000a_LN$LORP_x000a_LoanCheque"/>
    <s v="AcReceivable"/>
    <m/>
    <n v="12"/>
    <n v="4"/>
    <n v="6"/>
    <m/>
    <s v="V"/>
    <s v="2021-06-07 04.57.28.780945000 下午"/>
    <s v="2021-06-07 04.57.50.701565000 下午"/>
    <s v="+00 00:00:21.920620"/>
    <n v="201148"/>
    <n v="6023647"/>
    <n v="-5822499"/>
    <x v="0"/>
    <s v="各科目有做篩選，包括有效戶號、有效會計日期等條件判斷"/>
    <n v="-9601"/>
    <n v="-5812898"/>
    <s v="1月~5月的新資料"/>
    <m/>
    <m/>
    <d v="2021-03-31T00:00:00"/>
    <m/>
    <m/>
    <d v="2021-06-08T00:00:00"/>
    <s v="AcReceivable_[01-10].ok"/>
    <m/>
  </r>
  <r>
    <s v="Usp_Tf_AddressSplit_Ins"/>
    <s v="暫存檔"/>
    <m/>
    <s v="擔保品不動產建物檔"/>
    <x v="1"/>
    <s v="ClBuilding"/>
    <s v="AddressSplit"/>
    <s v="Y"/>
    <n v="1"/>
    <s v="2*"/>
    <m/>
    <m/>
    <s v="V"/>
    <s v="2021-06-07 04.17.22.276515000 下午"/>
    <s v="2021-06-07 04.17.32.048892000 下午"/>
    <s v="+00 00:00:09.772377"/>
    <n v="101174"/>
    <n v="101174"/>
    <n v="0"/>
    <x v="1"/>
    <m/>
    <n v="0"/>
    <n v="0"/>
    <m/>
    <m/>
    <m/>
    <m/>
    <m/>
    <m/>
    <m/>
    <m/>
    <m/>
  </r>
  <r>
    <s v="Usp_Tf_BankAuthAct_Ins"/>
    <s v="L4410"/>
    <s v="L4042&gt;L4410"/>
    <s v="銀扣授權帳號檔"/>
    <x v="0"/>
    <s v="LA$APLP"/>
    <s v="BankAuthAct"/>
    <m/>
    <n v="1"/>
    <n v="2"/>
    <n v="6"/>
    <m/>
    <s v="V"/>
    <s v="2021-06-07 04.44.55.260461000 下午"/>
    <s v="2021-06-07 04.45.00.941149000 下午"/>
    <s v="+00 00:00:05.680688"/>
    <n v="169661"/>
    <n v="135571"/>
    <n v="34090"/>
    <x v="3"/>
    <s v="抓取邏輯(梓峻提供)_x000a_1. LMSPYS=2_x000a_(若LMSPBK=3 授權類別以01寫入,否則授權類別以00寫入) _x000a_2. LMSPBK = 3 AND LMSPYS = 2_x000a_(授權類別以02寫入)"/>
    <n v="0"/>
    <n v="34090"/>
    <s v="1月~5月的新資料"/>
    <m/>
    <m/>
    <d v="2021-03-31T00:00:00"/>
    <m/>
    <d v="2021-06-08T00:00:00"/>
    <m/>
    <s v="BankAuthAct_[01-02].ok"/>
    <m/>
  </r>
  <r>
    <s v="Usp_Tf_BankDeductDtl_Ins"/>
    <s v="L4943"/>
    <m/>
    <s v="銀行扣款明細檔"/>
    <x v="0"/>
    <s v="LA$MBKP_x000a_AchDeductMedia"/>
    <s v="BankDeductDtl"/>
    <m/>
    <n v="2"/>
    <n v="4"/>
    <n v="4"/>
    <m/>
    <s v="V"/>
    <s v="2021-06-07 04.45.00.960241000 下午"/>
    <s v="2021-06-07 04.55.51.949236000 下午"/>
    <s v="+00 00:10:50.988995"/>
    <n v="8105287"/>
    <n v="8105617"/>
    <n v="-330"/>
    <x v="0"/>
    <s v="因新系統需求_x000a_同(入帳日期、戶號、額度、應繳日、還款類別)者,_x000a_只取一筆_x000a_排除330筆"/>
    <n v="-330"/>
    <n v="0"/>
    <m/>
    <m/>
    <m/>
    <d v="2021-03-31T00:00:00"/>
    <m/>
    <m/>
    <d v="2021-06-09T00:00:00"/>
    <s v="BankDeductDtl_[199801-202104]_[199803-202106].ok"/>
    <m/>
  </r>
  <r>
    <s v="Usp_Tf_BankRelationCompany_Ins"/>
    <s v="目前無交易驗證"/>
    <s v="LD008/LM014"/>
    <s v="金控利害關係人_關係企業資料"/>
    <x v="2"/>
    <s v="INFOR_BANKRELATIONCOMPANY"/>
    <s v="BankRelationCompany"/>
    <m/>
    <n v="1"/>
    <n v="2"/>
    <n v="1"/>
    <m/>
    <s v="V"/>
    <s v="2021-06-07 04.08.06.998769000 下午"/>
    <s v="2021-06-07 04.08.07.025517000 下午"/>
    <s v="+00 00:00:00.026748"/>
    <n v="2459"/>
    <n v="2459"/>
    <n v="0"/>
    <x v="1"/>
    <m/>
    <n v="0"/>
    <n v="0"/>
    <m/>
    <m/>
    <m/>
    <m/>
    <m/>
    <d v="2021-06-08T00:00:00"/>
    <m/>
    <s v="BankRelationCompany.ok"/>
    <m/>
  </r>
  <r>
    <s v="Usp_Tf_BankRelationFamily_Ins"/>
    <s v="目前無交易驗證"/>
    <s v="LD008/LM014"/>
    <s v="金控利害關係人_關係人員工之親屬資料"/>
    <x v="2"/>
    <s v="INFOR_BANKRELATIONFAMILY"/>
    <s v="BankRelationFamily"/>
    <m/>
    <n v="1"/>
    <n v="2"/>
    <n v="1"/>
    <m/>
    <s v="V"/>
    <s v="2021-06-07 04.08.06.848929000 下午"/>
    <s v="2021-06-07 04.08.06.992570000 下午"/>
    <s v="+00 00:00:00.143641"/>
    <n v="6275"/>
    <n v="6275"/>
    <n v="0"/>
    <x v="1"/>
    <m/>
    <n v="0"/>
    <n v="0"/>
    <m/>
    <m/>
    <m/>
    <m/>
    <m/>
    <d v="2021-06-08T00:00:00"/>
    <m/>
    <s v="BankRelationFamily.ok"/>
    <m/>
  </r>
  <r>
    <s v="Usp_Tf_BankRelationSelf_Ins"/>
    <s v="目前無交易驗證"/>
    <s v="LD008/LM014"/>
    <s v="金控利害關係人_關係人員工資料"/>
    <x v="2"/>
    <s v="INFOR_BANKRELATIONSELF"/>
    <s v="BankRelationSelf"/>
    <m/>
    <n v="1"/>
    <n v="2"/>
    <n v="1"/>
    <m/>
    <s v="V"/>
    <s v="2021-06-07 04.08.06.828679000 下午"/>
    <s v="2021-06-07 04.08.06.840666000 下午"/>
    <s v="+00 00:00:00.011987"/>
    <n v="765"/>
    <n v="765"/>
    <n v="0"/>
    <x v="1"/>
    <m/>
    <n v="0"/>
    <n v="0"/>
    <m/>
    <m/>
    <m/>
    <m/>
    <m/>
    <d v="2021-06-08T00:00:00"/>
    <m/>
    <s v="BankRelationSelf.ok"/>
    <m/>
  </r>
  <r>
    <s v="Usp_Tf_BatxOthers_Ins"/>
    <s v="L4921"/>
    <m/>
    <s v="其他還款來源檔"/>
    <x v="0"/>
    <s v="LN$CTSP_x000a_LN$KCPP"/>
    <s v="BatxOthers"/>
    <m/>
    <n v="2"/>
    <n v="4"/>
    <n v="4"/>
    <m/>
    <s v="V"/>
    <s v="2021-06-07 04.55.52.014463000 下午"/>
    <s v="2021-06-07 04.55.52.122284000 下午"/>
    <s v="+00 00:00:00.107821"/>
    <n v="304"/>
    <n v="304"/>
    <n v="0"/>
    <x v="1"/>
    <m/>
    <n v="0"/>
    <n v="0"/>
    <m/>
    <m/>
    <m/>
    <d v="2021-03-31T00:00:00"/>
    <m/>
    <m/>
    <d v="2021-06-08T00:00:00"/>
    <s v="BatxOthers_[01-02].ok"/>
    <m/>
  </r>
  <r>
    <s v="Usp_Tf_CdAcBook_Ins"/>
    <s v="L6079"/>
    <m/>
    <s v="帳冊別金額設定檔"/>
    <x v="0"/>
    <s v="LN$FSCP_x000a_LA$LMSP_x000a_LA$ACTP"/>
    <s v="CdAcBook"/>
    <m/>
    <n v="3"/>
    <n v="4"/>
    <n v="6"/>
    <m/>
    <s v="V"/>
    <s v="2021-06-07 04.06.41.590659000 下午"/>
    <s v="2021-06-07 04.06.41.691079000 下午"/>
    <s v="+00 00:00:00.100420"/>
    <n v="1"/>
    <n v="1"/>
    <n v="0"/>
    <x v="1"/>
    <m/>
    <n v="0"/>
    <n v="0"/>
    <m/>
    <m/>
    <m/>
    <d v="2021-03-31T00:00:00"/>
    <m/>
    <m/>
    <d v="2021-06-08T00:00:00"/>
    <s v="CdAcBook.ok"/>
    <m/>
  </r>
  <r>
    <s v="Usp_Tf_CdAoDept_Ins"/>
    <s v="L6083"/>
    <m/>
    <s v="放款專員所屬業務部室對照檔"/>
    <x v="1"/>
    <s v="CdEmp"/>
    <s v="CdAoDept"/>
    <m/>
    <n v="1"/>
    <n v="1"/>
    <n v="6"/>
    <m/>
    <s v="V"/>
    <s v="2021-06-07 04.06.42.402068000 下午"/>
    <s v="2021-06-07 04.06.43.193285000 下午"/>
    <s v="+00 00:00:00.791217"/>
    <n v="52231"/>
    <n v="52231"/>
    <n v="0"/>
    <x v="1"/>
    <m/>
    <n v="0"/>
    <n v="0"/>
    <m/>
    <m/>
    <m/>
    <d v="2021-03-31T00:00:00"/>
    <m/>
    <d v="2021-06-08T00:00:00"/>
    <m/>
    <s v="CdAoDept.ok"/>
    <m/>
  </r>
  <r>
    <s v="Usp_Tf_CdAppraisalCompany_Ins"/>
    <s v="目前無交易使用"/>
    <m/>
    <s v="估價公司檔"/>
    <x v="0"/>
    <s v="TB$APRP"/>
    <s v="CdAppraisalCompany"/>
    <m/>
    <n v="1"/>
    <n v="1"/>
    <n v="6"/>
    <m/>
    <s v="V"/>
    <s v="2021-06-07 04.06.43.415930000 下午"/>
    <s v="2021-06-07 04.06.43.422855000 下午"/>
    <s v="+00 00:00:00.006925"/>
    <n v="301"/>
    <n v="301"/>
    <n v="0"/>
    <x v="1"/>
    <m/>
    <n v="0"/>
    <n v="0"/>
    <m/>
    <m/>
    <m/>
    <m/>
    <m/>
    <d v="2021-06-08T00:00:00"/>
    <m/>
    <s v="CdAppraisalCompany.ok"/>
    <m/>
  </r>
  <r>
    <s v="Usp_Tf_CdAppraiser_Ins"/>
    <s v="目前無交易使用"/>
    <m/>
    <s v="估價人員檔"/>
    <x v="0"/>
    <s v="TB$EM6P"/>
    <s v="CdAppraiser"/>
    <m/>
    <n v="1"/>
    <n v="1"/>
    <n v="6"/>
    <m/>
    <s v="V"/>
    <s v="2021-06-07 04.06.43.406164000 下午"/>
    <s v="2021-06-07 04.06.43.411387000 下午"/>
    <s v="+00 00:00:00.005223"/>
    <n v="208"/>
    <n v="208"/>
    <n v="0"/>
    <x v="1"/>
    <m/>
    <n v="0"/>
    <n v="0"/>
    <m/>
    <m/>
    <m/>
    <m/>
    <m/>
    <d v="2021-06-08T00:00:00"/>
    <m/>
    <s v="CdAppraiser.ok"/>
    <m/>
  </r>
  <r>
    <s v="Usp_Tf_CdBaseRate_Ins"/>
    <s v="L6031"/>
    <m/>
    <s v="指標利率檔"/>
    <x v="0"/>
    <s v="TB$POIP_x000a_TB$IRTP"/>
    <s v="CdBaseRate"/>
    <m/>
    <n v="2"/>
    <n v="4"/>
    <n v="6"/>
    <m/>
    <s v="V"/>
    <s v="2021-06-07 04.06.42.358633000 下午"/>
    <s v="2021-06-07 04.06.42.393516000 下午"/>
    <s v="+00 00:00:00.034883"/>
    <n v="90"/>
    <n v="3830"/>
    <n v="-3740"/>
    <x v="0"/>
    <s v="保單分紅利率只取利率別代號30:新三十年房貸(84/12)"/>
    <n v="-3738"/>
    <n v="-2"/>
    <s v="1月~5月的新資料"/>
    <m/>
    <m/>
    <d v="2021-03-31T00:00:00"/>
    <m/>
    <m/>
    <d v="2021-06-08T00:00:00"/>
    <s v="CdBaseRate.ok"/>
    <m/>
  </r>
  <r>
    <s v="Usp_Tf_CdBranch_Ins"/>
    <s v="L6072"/>
    <m/>
    <s v="營業單位資料檔"/>
    <x v="0"/>
    <s v="TB$BRHP"/>
    <s v="CdBranch"/>
    <m/>
    <n v="1"/>
    <n v="2"/>
    <n v="6"/>
    <m/>
    <s v="V"/>
    <s v="2021-06-07 04.06.41.710337000 下午"/>
    <s v="2021-06-07 04.06.41.745677000 下午"/>
    <s v="+00 00:00:00.035340"/>
    <n v="1"/>
    <n v="1"/>
    <n v="0"/>
    <x v="1"/>
    <m/>
    <n v="0"/>
    <n v="0"/>
    <m/>
    <m/>
    <m/>
    <d v="2021-03-31T00:00:00"/>
    <m/>
    <d v="2021-06-08T00:00:00"/>
    <m/>
    <s v="CdBranch.ok"/>
    <m/>
  </r>
  <r>
    <s v="Usp_Tf_CdCashFlow_Ins"/>
    <s v="L6077"/>
    <m/>
    <s v="現金流量預估資料檔"/>
    <x v="0"/>
    <s v="LA$CSTP"/>
    <s v="CdCashFlow"/>
    <m/>
    <n v="1"/>
    <n v="1"/>
    <n v="6"/>
    <m/>
    <s v="V"/>
    <s v="2021-06-07 04.06.41.769648000 下午"/>
    <s v="2021-06-07 04.06.41.806374000 下午"/>
    <s v="+00 00:00:00.036726"/>
    <n v="1"/>
    <n v="294"/>
    <n v="-293"/>
    <x v="0"/>
    <s v="取最新一筆 , 交易只需上月底資料 , 新系統為月底產生"/>
    <n v="-293"/>
    <n v="0"/>
    <m/>
    <m/>
    <m/>
    <d v="2021-03-31T00:00:00"/>
    <m/>
    <d v="2021-06-08T00:00:00"/>
    <m/>
    <s v="CdCashFlow.ok"/>
    <m/>
  </r>
  <r>
    <s v="Usp_Tf_CdCl_Ins"/>
    <s v="L6063"/>
    <m/>
    <s v="擔保品代號檔"/>
    <x v="0"/>
    <s v="TB$GDRP"/>
    <s v="CdCl"/>
    <m/>
    <n v="1"/>
    <n v="1"/>
    <n v="6"/>
    <m/>
    <s v="V"/>
    <s v="2021-06-07 04.06.41.812293000 下午"/>
    <s v="2021-06-07 04.06.41.863567000 下午"/>
    <s v="+00 00:00:00.051274"/>
    <n v="22"/>
    <n v="22"/>
    <n v="0"/>
    <x v="1"/>
    <m/>
    <n v="0"/>
    <n v="0"/>
    <m/>
    <m/>
    <m/>
    <d v="2021-03-31T00:00:00"/>
    <m/>
    <d v="2021-06-08T00:00:00"/>
    <m/>
    <s v="CdCl.ok"/>
    <m/>
  </r>
  <r>
    <s v="Usp_Tf_CdGseq_Ins"/>
    <m/>
    <m/>
    <s v="編號編碼檔"/>
    <x v="0"/>
    <s v="CU$CUSP_x000a_LA$CASP_x000a_TB$GDRP"/>
    <s v="CdGseq"/>
    <m/>
    <n v="3"/>
    <n v="4"/>
    <n v="6"/>
    <m/>
    <s v="V"/>
    <s v="2021-06-07 04.06.41.874715000 下午"/>
    <s v="2021-06-07 04.06.42.159457000 下午"/>
    <s v="+00 00:00:00.284742"/>
    <n v="50"/>
    <n v="303688"/>
    <n v="-303638"/>
    <x v="1"/>
    <s v="交易種類為0001者：單筆資料匯入，共1筆_x000a_交易種類為0002者：以年為單位彙整匯入，共27筆_x000a_交易種類為擔保品代號者：無特別篩選，共22筆"/>
    <n v="0"/>
    <n v="-303638"/>
    <s v="本次轉換有新增來源檔，與前次有差異屬正常"/>
    <m/>
    <m/>
    <m/>
    <m/>
    <m/>
    <d v="2021-06-08T00:00:00"/>
    <s v="CdGSeq.ok"/>
    <m/>
  </r>
  <r>
    <s v="Usp_Tf_CdGuarantor_Ins"/>
    <s v="L6067"/>
    <m/>
    <s v="保證人關係代碼檔"/>
    <x v="0"/>
    <s v="TB$GRTP"/>
    <s v="CdGuarantor"/>
    <m/>
    <n v="1"/>
    <n v="2"/>
    <n v="6"/>
    <m/>
    <s v="V"/>
    <s v="2021-06-07 04.06.42.165481000 下午"/>
    <s v="2021-06-07 04.06.42.210291000 下午"/>
    <s v="+00 00:00:00.044810"/>
    <n v="42"/>
    <n v="42"/>
    <n v="0"/>
    <x v="1"/>
    <m/>
    <n v="0"/>
    <n v="0"/>
    <m/>
    <m/>
    <m/>
    <d v="2021-03-31T00:00:00"/>
    <m/>
    <d v="2021-06-08T00:00:00"/>
    <m/>
    <s v="CdGuarantor.ok"/>
    <m/>
  </r>
  <r>
    <s v="Usp_Tf_CdIndustry_Ins"/>
    <s v="L6062"/>
    <m/>
    <s v="行業別代號檔"/>
    <x v="0"/>
    <s v="TB$OCPP"/>
    <s v="CdIndustry"/>
    <m/>
    <n v="1"/>
    <n v="1"/>
    <n v="6"/>
    <m/>
    <s v="V"/>
    <s v="2021-06-07 04.06.43.370607000 下午"/>
    <s v="2021-06-07 04.06.43.395113000 下午"/>
    <s v="+00 00:00:00.024506"/>
    <n v="1034"/>
    <n v="1034"/>
    <n v="0"/>
    <x v="1"/>
    <m/>
    <n v="0"/>
    <n v="0"/>
    <m/>
    <m/>
    <m/>
    <d v="2021-03-31T00:00:00"/>
    <m/>
    <d v="2021-06-08T00:00:00"/>
    <m/>
    <s v="CdIndustry.ok"/>
    <m/>
  </r>
  <r>
    <s v="Usp_Tf_CdInsurer_Ins"/>
    <s v="L6073"/>
    <m/>
    <s v="保險公司資料檔"/>
    <x v="0"/>
    <s v="TB$ISRP"/>
    <s v="CdInsurer"/>
    <m/>
    <n v="1"/>
    <n v="2"/>
    <n v="6"/>
    <m/>
    <s v="V"/>
    <s v="2021-06-07 04.06.42.216383000 下午"/>
    <s v="2021-06-07 04.06.42.246995000 下午"/>
    <s v="+00 00:00:00.030612"/>
    <n v="48"/>
    <n v="48"/>
    <n v="0"/>
    <x v="1"/>
    <m/>
    <n v="0"/>
    <n v="0"/>
    <m/>
    <m/>
    <m/>
    <d v="2021-03-31T00:00:00"/>
    <m/>
    <d v="2021-06-08T00:00:00"/>
    <m/>
    <s v="CdInsurer.ok"/>
    <m/>
  </r>
  <r>
    <s v="Usp_Tf_CdLoanNotYet_Ins"/>
    <s v="L6070"/>
    <m/>
    <s v="未齊件代碼檔"/>
    <x v="0"/>
    <s v="TB$DOTP"/>
    <s v="CdLoanNotYet"/>
    <m/>
    <n v="1"/>
    <n v="2"/>
    <n v="6"/>
    <m/>
    <s v="V"/>
    <s v="2021-07-27 17.25.27"/>
    <s v="2021-07-27 17.25.27"/>
    <s v="+00 00:00:00.0"/>
    <n v="46"/>
    <n v="46"/>
    <n v="0"/>
    <x v="1"/>
    <m/>
    <m/>
    <m/>
    <s v="此為本次轉換新增之表"/>
    <m/>
    <m/>
    <m/>
    <m/>
    <d v="2021-07-28T00:00:00"/>
    <m/>
    <s v="CdLoanNotYet.ok"/>
    <m/>
  </r>
  <r>
    <s v="Usp_Tf_CdOverdue_Ins"/>
    <s v="L6065"/>
    <m/>
    <s v="逾期新增減少原因檔"/>
    <x v="0"/>
    <s v="TB$OFMP"/>
    <s v="CdOverdue"/>
    <m/>
    <n v="1"/>
    <n v="1"/>
    <n v="6"/>
    <m/>
    <s v="V"/>
    <s v="2021-06-07 04.06.42.252943000 下午"/>
    <s v="2021-06-07 04.06.42.312311000 下午"/>
    <s v="+00 00:00:00.059368"/>
    <n v="32"/>
    <n v="32"/>
    <n v="0"/>
    <x v="1"/>
    <m/>
    <n v="0"/>
    <n v="0"/>
    <m/>
    <m/>
    <m/>
    <d v="2021-03-31T00:00:00"/>
    <m/>
    <d v="2021-06-08T00:00:00"/>
    <m/>
    <s v="CdOverdue.ok"/>
    <m/>
  </r>
  <r>
    <s v="Usp_Tf_CdSupv_Ins"/>
    <s v="L6066"/>
    <m/>
    <s v="主管理由檔"/>
    <x v="0"/>
    <s v="TB$SRNP"/>
    <s v="CdSupv"/>
    <m/>
    <n v="1"/>
    <n v="2"/>
    <n v="6"/>
    <m/>
    <s v="V"/>
    <s v="2021-06-07 04.06.42.318635000 下午"/>
    <s v="2021-06-07 04.06.42.351848000 下午"/>
    <s v="+00 00:00:00.033213"/>
    <n v="41"/>
    <n v="41"/>
    <n v="0"/>
    <x v="1"/>
    <m/>
    <n v="0"/>
    <n v="0"/>
    <m/>
    <m/>
    <m/>
    <d v="2021-03-31T00:00:00"/>
    <m/>
    <d v="2021-06-08T00:00:00"/>
    <m/>
    <s v="CdSupv.ok"/>
    <m/>
  </r>
  <r>
    <s v="Usp_Tf_CdWorkMonth_Ins"/>
    <s v="L6082"/>
    <m/>
    <s v="放款業績工作月對照檔"/>
    <x v="0"/>
    <s v="TB$WKMP"/>
    <s v="CdWorkMonth"/>
    <m/>
    <n v="1"/>
    <n v="2"/>
    <n v="6"/>
    <m/>
    <s v="V"/>
    <s v="2021-06-07 04.06.43.199714000 下午"/>
    <s v="2021-06-07 04.06.43.232345000 下午"/>
    <s v="+00 00:00:00.032631"/>
    <n v="195"/>
    <n v="195"/>
    <n v="0"/>
    <x v="1"/>
    <m/>
    <n v="0"/>
    <n v="0"/>
    <m/>
    <m/>
    <m/>
    <d v="2021-03-31T00:00:00"/>
    <m/>
    <d v="2021-06-08T00:00:00"/>
    <m/>
    <s v="CdWorkMonth.ok"/>
    <m/>
  </r>
  <r>
    <s v="Usp_Tf_ClBuilding_Ins"/>
    <s v="L2915"/>
    <m/>
    <s v="擔保品不動產建物檔"/>
    <x v="1"/>
    <s v="ClNoMapping_x000a_LA$HGTP_x000a_CdCity_x000a_CdArea"/>
    <s v="ClBuilding"/>
    <m/>
    <n v="4"/>
    <n v="4"/>
    <n v="2"/>
    <m/>
    <s v="V"/>
    <s v="2021-06-07 04.16.53.975924000 下午"/>
    <s v="2021-06-07 04.16.56.305394000 下午"/>
    <s v="+00 00:00:02.329470"/>
    <n v="101174"/>
    <n v="107377"/>
    <n v="-6203"/>
    <x v="4"/>
    <s v="差異為擔保品主檔篩選不動產擔保品(擔保品代號1為1或2)_x000a_且在原建物資料檔(LA$HGTP)有資料"/>
    <n v="-32121"/>
    <n v="25918"/>
    <s v="1月~5月的新資料"/>
    <m/>
    <m/>
    <d v="2021-03-31T00:00:00"/>
    <m/>
    <m/>
    <d v="2021-06-08T00:00:00"/>
    <s v="ClBuilding.ok"/>
    <m/>
  </r>
  <r>
    <s v="Usp_Tf_ClBuildingOwner_Ins"/>
    <s v="L2915"/>
    <m/>
    <s v="擔保品-建物所有權人檔"/>
    <x v="0"/>
    <s v="ClNoMapping_x000a_LA$HGTP_x000a_CU$CUSP_x000a_CustMain_x000a_ClBuilding"/>
    <s v="ClBuildingOwner"/>
    <m/>
    <n v="5"/>
    <n v="4"/>
    <n v="2"/>
    <m/>
    <s v="O"/>
    <s v="2021-06-07 04.17.32.070425000 下午"/>
    <s v="2021-06-07 04.17.35.863125000 下午"/>
    <s v="+00 00:00:03.792700"/>
    <n v="100907"/>
    <n v="107377"/>
    <n v="-6470"/>
    <x v="4"/>
    <s v="差異為擔保品唯一性處理及舊檔的提供人識別碼不存在"/>
    <n v="-39154"/>
    <n v="32684"/>
    <s v="1月~5月的新資料"/>
    <m/>
    <m/>
    <d v="2021-03-31T00:00:00"/>
    <m/>
    <m/>
    <d v="2021-06-08T00:00:00"/>
    <s v="ClBuildingOwner.ok"/>
    <m/>
  </r>
  <r>
    <s v="Usp_Tf_ClBuildingPublic_Ins"/>
    <s v="L2038"/>
    <s v="L2038&gt;L2911&gt;L2915"/>
    <s v="擔保品-建物公設建號檔"/>
    <x v="0"/>
    <s v="ClBuilding_x000a_ClNoMap_x000a_LA$PHGP_x000a_LA$HGTP"/>
    <s v="ClBuildingPublic"/>
    <m/>
    <n v="4"/>
    <n v="4"/>
    <n v="2"/>
    <m/>
    <s v="V"/>
    <s v="2021-06-07 04.17.39.307090000 下午"/>
    <s v="2021-06-07 04.17.44.026330000 下午"/>
    <s v="+00 00:00:04.719240"/>
    <n v="38212"/>
    <n v="101174"/>
    <n v="-62962"/>
    <x v="0"/>
    <s v="篩選有登錄公設建號的資料"/>
    <n v="-73816"/>
    <n v="10854"/>
    <s v="1月~5月的新資料"/>
    <m/>
    <m/>
    <d v="2021-03-31T00:00:00"/>
    <m/>
    <m/>
    <d v="2021-06-08T00:00:00"/>
    <s v="CldBuildingPublic.ok"/>
    <m/>
  </r>
  <r>
    <s v="Usp_Tf_ClBuildingUnique_Ins"/>
    <s v="暫存檔"/>
    <m/>
    <s v="建物擔保品唯一性處理"/>
    <x v="0"/>
    <s v="TmpLA$HGTP"/>
    <s v="ClBuildingUnique"/>
    <s v="V"/>
    <n v="1"/>
    <s v="2*"/>
    <n v="2"/>
    <m/>
    <s v="V"/>
    <s v="2021-06-07 04.08.29.459875000 下午"/>
    <s v="2021-06-07 04.08.29.852368000 下午"/>
    <s v="+00 00:00:00.392493"/>
    <n v="64555"/>
    <n v="64555"/>
    <n v="0"/>
    <x v="5"/>
    <s v="擔保品轉換暫存檔"/>
    <n v="0"/>
    <n v="0"/>
    <m/>
    <m/>
    <m/>
    <m/>
    <m/>
    <m/>
    <m/>
    <m/>
    <m/>
  </r>
  <r>
    <s v="Usp_Tf_ClFac_Ins"/>
    <s v="L2049"/>
    <m/>
    <s v="擔保品與額度關聯檔"/>
    <x v="0"/>
    <s v="LA$APLP_x000a_ClBuildingUnique_x000a_ClLandUnique_x000a_ClNoMapping_x000a_FacMain_x000a_LA$HGTP_x000a_LA$LGTP_x000a_LN$CGTP_x000a_LA$SGTP_x000a_LA$BGTP"/>
    <s v="ClFac"/>
    <m/>
    <n v="10"/>
    <n v="4"/>
    <n v="2"/>
    <m/>
    <s v="O"/>
    <s v="2021-06-07 04.17.03.047431000 下午"/>
    <s v="2021-06-07 04.17.15.589820000 下午"/>
    <s v="+00 00:00:12.542389"/>
    <n v="143047"/>
    <n v="135571"/>
    <n v="7476"/>
    <x v="4"/>
    <s v="差異為擔保品唯一性處理"/>
    <n v="7264"/>
    <n v="212"/>
    <s v="1月~5月的新資料"/>
    <m/>
    <m/>
    <d v="2021-03-31T00:00:00"/>
    <m/>
    <m/>
    <d v="2021-06-08T00:00:00"/>
    <s v="CLFac.ok"/>
    <m/>
  </r>
  <r>
    <s v="Usp_Tf_ClImm_Ins"/>
    <s v="L2042"/>
    <s v="L2041, L2042"/>
    <s v="擔保品不動產檔"/>
    <x v="1"/>
    <s v="ClNoMapping_x000a_LA$GDTP_x000a_LA$GTRP"/>
    <s v="ClImm"/>
    <m/>
    <n v="3"/>
    <n v="4"/>
    <n v="2"/>
    <m/>
    <s v="V"/>
    <s v="2021-06-07 04.16.50.892611000 下午"/>
    <s v="2021-06-07 04.16.53.538558000 下午"/>
    <s v="+00 00:00:02.645947"/>
    <n v="102142"/>
    <n v="107377"/>
    <n v="-5235"/>
    <x v="4"/>
    <s v="差異為擔保品主檔篩選不動產擔保品(擔保品代號1為1或2)"/>
    <n v="-31161"/>
    <n v="25926"/>
    <s v="1月~5月的新資料"/>
    <m/>
    <m/>
    <d v="2021-03-31T00:00:00"/>
    <m/>
    <m/>
    <d v="2021-06-08T00:00:00"/>
    <s v="ClImm.ok"/>
    <m/>
  </r>
  <r>
    <s v="Usp_Tf_ClLand_Ins"/>
    <s v="L2916"/>
    <m/>
    <s v="擔保品不動產土地檔"/>
    <x v="1"/>
    <s v="ClNoMapping_x000a_LA$LGTP_x000a_CdCity_x000a_CdArea_x000a_CdLandSection"/>
    <s v="ClLand"/>
    <m/>
    <n v="5"/>
    <n v="4"/>
    <n v="2"/>
    <m/>
    <s v="V"/>
    <s v="2021-06-07 04.16.56.362308000 下午"/>
    <s v="2021-06-07 04.17.02.992972000 下午"/>
    <s v="+00 00:00:06.630664"/>
    <n v="110134"/>
    <n v="107377"/>
    <n v="2757"/>
    <x v="4"/>
    <s v="差異為擔保品主檔篩選不動產擔保品(擔保品代號1為1或2)_x000a_且在原土地資料檔(LA$LGTP)有資料"/>
    <n v="-23281"/>
    <n v="26038"/>
    <s v="1月~5月的新資料"/>
    <m/>
    <m/>
    <d v="2021-03-31T00:00:00"/>
    <m/>
    <m/>
    <d v="2021-06-08T00:00:00"/>
    <s v="ClLand_[01-02].ok"/>
    <m/>
  </r>
  <r>
    <s v="Usp_Tf_ClLandOwner_Ins"/>
    <s v="L2916"/>
    <m/>
    <s v="擔保品不動產土地檔"/>
    <x v="1"/>
    <s v="ClLand_x000a_ClNoMapping_x000a_LA$LGTP_x000a_CU$CUSP_x000a_CustMain"/>
    <s v="ClLandOwner"/>
    <m/>
    <n v="5"/>
    <n v="4"/>
    <n v="2"/>
    <m/>
    <s v="V"/>
    <s v="2021-06-07 04.17.35.897041000 下午"/>
    <s v="2021-06-07 04.17.39.279952000 下午"/>
    <s v="+00 00:00:03.382911"/>
    <n v="117797"/>
    <n v="110134"/>
    <n v="7663"/>
    <x v="4"/>
    <s v="差異為擔保品唯一性處理及舊檔的提供人識別碼不存在"/>
    <n v="-15672"/>
    <n v="23335"/>
    <s v="1月~5月的新資料"/>
    <m/>
    <m/>
    <d v="2021-03-31T00:00:00"/>
    <m/>
    <m/>
    <d v="2021-06-08T00:00:00"/>
    <s v="ClLandOwner.ok"/>
    <m/>
  </r>
  <r>
    <s v="Usp_Tf_ClLandUnique_Ins"/>
    <s v="暫存檔"/>
    <m/>
    <s v="土地擔保品唯一性處理"/>
    <x v="0"/>
    <s v="TmpLA$LGTP"/>
    <s v="ClLandUnique"/>
    <s v="V"/>
    <n v="1"/>
    <s v="1*"/>
    <n v="2"/>
    <m/>
    <s v="V"/>
    <s v="2021-06-07 04.08.29.857888000 下午"/>
    <s v="2021-06-07 04.08.29.869006000 下午"/>
    <s v="+00 00:00:00.011118"/>
    <n v="908"/>
    <n v="908"/>
    <n v="0"/>
    <x v="5"/>
    <s v="擔保品轉換暫存檔"/>
    <n v="0"/>
    <n v="0"/>
    <m/>
    <m/>
    <m/>
    <m/>
    <m/>
    <m/>
    <m/>
    <m/>
    <m/>
  </r>
  <r>
    <s v="Usp_Tf_ClMain_Ins"/>
    <s v="L2038"/>
    <m/>
    <s v="擔保品主檔"/>
    <x v="3"/>
    <s v="ClNoMapping_x000a_LA$HGTP_x000a_LA$LGTP_x000a_LA$GDTP_x000a_CU$CUSP_x000a_CustMain_x000a_CdCity_x000a_CdArea_x000a_CdCl_x000a_LN$CGTP_x000a_LA$SGTP_x000a_LA$BGTP"/>
    <s v="ClMain"/>
    <m/>
    <n v="12"/>
    <n v="4"/>
    <n v="2"/>
    <m/>
    <s v="O"/>
    <s v="2021-06-07 04.08.35.459773000 下午"/>
    <s v="2021-06-07 04.16.50.859485000 下午"/>
    <s v="+00 00:08:15.399712"/>
    <n v="107377"/>
    <n v="107377"/>
    <n v="0"/>
    <x v="1"/>
    <m/>
    <n v="-25926"/>
    <n v="25926"/>
    <s v="1月~5月的新資料"/>
    <m/>
    <m/>
    <d v="2021-03-31T00:00:00"/>
    <m/>
    <m/>
    <d v="2021-06-08T00:00:00"/>
    <s v="ClMain_[01-04].ok"/>
    <m/>
  </r>
  <r>
    <s v="Usp_Tf_ClMovables_Ins"/>
    <s v="L2047"/>
    <s v="L2042, L2047"/>
    <s v="擔保品動產檔"/>
    <x v="0"/>
    <s v="ClNoMapping_x000a_LN$CGTP"/>
    <s v="ClMovables"/>
    <m/>
    <n v="2"/>
    <n v="4"/>
    <n v="2"/>
    <m/>
    <s v="V"/>
    <s v="2021-06-07 04.16.53.562256000 下午"/>
    <s v="2021-06-07 04.16.53.722529000 下午"/>
    <s v="+00 00:00:00.160273"/>
    <n v="4758"/>
    <n v="107377"/>
    <n v="-102619"/>
    <x v="0"/>
    <s v="僅篩選ClCode1為9者"/>
    <n v="0"/>
    <n v="-102619"/>
    <s v="1月~5月的新資料"/>
    <m/>
    <m/>
    <d v="2021-04-30T00:00:00"/>
    <m/>
    <m/>
    <d v="2021-06-08T00:00:00"/>
    <s v="ClMovables.ok"/>
    <m/>
  </r>
  <r>
    <s v="Usp_Tf_ClNoMap_Ins"/>
    <s v="暫存檔"/>
    <m/>
    <e v="#N/A"/>
    <x v="0"/>
    <s v="LA$HGTP_x000a_ClBuildingUnique_x000a_ClNoMapping"/>
    <s v="ClNoMap"/>
    <s v="Y"/>
    <n v="3"/>
    <s v="4*"/>
    <m/>
    <m/>
    <s v="V"/>
    <s v="2021-06-07 04.08.32.405229000 下午"/>
    <s v="2021-06-07 04.08.35.409467000 下午"/>
    <s v="+00 00:00:03.004238"/>
    <n v="147142"/>
    <n v="297988"/>
    <n v="-150846"/>
    <x v="0"/>
    <s v="僅篩選ClCode1為1,2,3,4,5,9者"/>
    <n v="6687"/>
    <n v="-157533"/>
    <s v="1月~5月的新資料"/>
    <m/>
    <m/>
    <m/>
    <m/>
    <m/>
    <m/>
    <m/>
    <m/>
  </r>
  <r>
    <s v="Usp_Tf_ClNoMapping_Ins"/>
    <s v="暫存檔"/>
    <m/>
    <s v="擔保品主檔"/>
    <x v="3"/>
    <s v="ClNoOld_x000a_CdCl"/>
    <s v="ClNoMapping"/>
    <s v="Y"/>
    <n v="2"/>
    <s v="4*"/>
    <m/>
    <m/>
    <s v="V"/>
    <s v="2021-06-07 04.08.31.228886000 下午"/>
    <s v="2021-06-07 04.08.32.356706000 下午"/>
    <s v="+00 00:00:01.127820"/>
    <n v="107377"/>
    <n v="107377"/>
    <n v="0"/>
    <x v="1"/>
    <m/>
    <n v="-25926"/>
    <n v="25926"/>
    <s v="1月~5月的新資料"/>
    <m/>
    <m/>
    <m/>
    <m/>
    <m/>
    <m/>
    <m/>
    <m/>
  </r>
  <r>
    <s v="Usp_Tf_ClNoOld_Ins"/>
    <s v="暫存檔"/>
    <m/>
    <s v="擔保品主檔"/>
    <x v="0"/>
    <s v="LA$HGTP_x000a_ClBuildingUnique_x000a_CU$CUSP_x000a_CustMain_x000a_LA$LGTP_x000a_ClLandUnique_x000a_LN$CGTP_x000a_LA$BGTP_x000a_LA$SGTP"/>
    <s v="ClNoOld"/>
    <s v="Y"/>
    <n v="9"/>
    <s v="4*"/>
    <m/>
    <m/>
    <s v="O"/>
    <s v="2021-06-07 04.08.29.912269000 下午"/>
    <s v="2021-06-07 04.08.31.202049000 下午"/>
    <s v="+00 00:00:01.289780"/>
    <n v="107377"/>
    <n v="297988"/>
    <n v="-190611"/>
    <x v="4"/>
    <s v="差異為擔保品唯一性處理"/>
    <n v="-32692"/>
    <n v="-157919"/>
    <s v="1月~5月的新資料"/>
    <m/>
    <m/>
    <m/>
    <m/>
    <m/>
    <m/>
    <m/>
    <m/>
  </r>
  <r>
    <s v="Usp_Tf_ClOther_Ins"/>
    <s v="L2914"/>
    <m/>
    <s v="擔保品其他檔"/>
    <x v="0"/>
    <s v="ClNoMapping_x000a_LA$BGTP"/>
    <s v="ClOther"/>
    <m/>
    <n v="2"/>
    <n v="4"/>
    <n v="2"/>
    <m/>
    <s v="V"/>
    <s v="2021-06-07 04.16.53.742218000 下午"/>
    <s v="2021-06-07 04.16.53.812466000 下午"/>
    <s v="+00 00:00:00.070248"/>
    <n v="189"/>
    <n v="107377"/>
    <n v="-107188"/>
    <x v="0"/>
    <s v="僅篩選ClCode1為5者"/>
    <n v="0"/>
    <n v="-107188"/>
    <s v="1月~5月的新資料"/>
    <m/>
    <m/>
    <d v="2021-03-31T00:00:00"/>
    <m/>
    <m/>
    <d v="2021-06-08T00:00:00"/>
    <s v="ClOther.ok"/>
    <m/>
  </r>
  <r>
    <s v="Usp_Tf_ClStock_Ins"/>
    <s v="L2913"/>
    <m/>
    <s v="擔保品股票檔"/>
    <x v="0"/>
    <s v="ClNoMapping_x000a_LA$SGTP_x000a_LA$SGDP_x000a_CU$CUSP"/>
    <s v="ClStock"/>
    <m/>
    <n v="4"/>
    <n v="4"/>
    <n v="2"/>
    <m/>
    <s v="V"/>
    <s v="2021-06-07 04.16.53.835285000 下午"/>
    <s v="2021-06-07 04.16.53.916115000 下午"/>
    <s v="+00 00:00:00.080830"/>
    <n v="288"/>
    <n v="107377"/>
    <n v="-107089"/>
    <x v="0"/>
    <s v="僅篩選ClCode1為3或4者"/>
    <n v="0"/>
    <n v="-107089"/>
    <s v="1月~5月的新資料"/>
    <m/>
    <m/>
    <d v="2021-03-31T00:00:00"/>
    <m/>
    <m/>
    <d v="2021-06-08T00:00:00"/>
    <s v="ClStock.ok"/>
    <m/>
  </r>
  <r>
    <s v="Usp_Tf_CollLaw_Ins"/>
    <s v="L5060"/>
    <s v="L5060&gt;L5960&gt;L5964&gt;L5604"/>
    <s v="法催紀錄法務進度檔"/>
    <x v="4"/>
    <s v="LawProcess_Info"/>
    <s v="CollLaw"/>
    <m/>
    <n v="1"/>
    <n v="2"/>
    <n v="5"/>
    <m/>
    <s v="V"/>
    <s v="2021-06-07 04.57.12.917873000 下午"/>
    <s v="2021-06-07 04.57.16.642742000 下午"/>
    <s v="+00 00:00:03.724869"/>
    <n v="63912"/>
    <n v="63912"/>
    <n v="0"/>
    <x v="1"/>
    <m/>
    <n v="325"/>
    <n v="-325"/>
    <s v="1月~5月的新資料"/>
    <m/>
    <m/>
    <d v="2021-03-31T00:00:00"/>
    <m/>
    <d v="2021-06-08T00:00:00"/>
    <m/>
    <s v="CollLaw.ok"/>
    <m/>
  </r>
  <r>
    <s v="Usp_Tf_CollLetter_Ins"/>
    <s v="L5060"/>
    <s v="L5060&gt;L5960&gt;L5963&gt;L5603"/>
    <s v="法催紀錄函催檔"/>
    <x v="4"/>
    <s v="ReminMail_Info"/>
    <s v="CollLetter"/>
    <m/>
    <n v="1"/>
    <n v="2"/>
    <n v="5"/>
    <m/>
    <s v="V"/>
    <s v="2021-06-07 04.57.16.654374000 下午"/>
    <s v="2021-06-07 04.57.19.598644000 下午"/>
    <s v="+00 00:00:02.944270"/>
    <n v="33561"/>
    <n v="33561"/>
    <n v="0"/>
    <x v="1"/>
    <m/>
    <n v="829"/>
    <n v="-829"/>
    <s v="1月~5月的新資料"/>
    <m/>
    <m/>
    <d v="2021-03-31T00:00:00"/>
    <m/>
    <d v="2021-06-08T00:00:00"/>
    <m/>
    <s v="CollLetter.ok"/>
    <m/>
  </r>
  <r>
    <s v="Usp_Tf_CollMeet_Ins"/>
    <s v="L5060"/>
    <s v="L5060&gt;L5960&gt;L5962&gt;L5602"/>
    <s v="法催紀錄面催檔"/>
    <x v="4"/>
    <s v="ReminMeet_Info"/>
    <s v="CollMeet"/>
    <m/>
    <n v="1"/>
    <n v="2"/>
    <n v="5"/>
    <m/>
    <s v="V"/>
    <s v="2021-06-07 04.57.19.607215000 下午"/>
    <s v="2021-06-07 04.57.19.637134000 下午"/>
    <s v="+00 00:00:00.029919"/>
    <n v="664"/>
    <n v="664"/>
    <n v="0"/>
    <x v="1"/>
    <m/>
    <n v="2"/>
    <n v="-2"/>
    <s v="1月~5月的新資料"/>
    <m/>
    <m/>
    <d v="2021-03-31T00:00:00"/>
    <m/>
    <d v="2021-06-08T00:00:00"/>
    <m/>
    <s v="CollMeet.ok"/>
    <m/>
  </r>
  <r>
    <s v="Usp_Tf_CollTel_Ins"/>
    <s v="L5060"/>
    <s v="L5060&gt;L5960&gt;L5961&gt;L5601"/>
    <s v="法催紀錄電催檔"/>
    <x v="4"/>
    <s v="ReminTel_Info"/>
    <s v="CollTel"/>
    <m/>
    <n v="1"/>
    <n v="2"/>
    <n v="5"/>
    <m/>
    <s v="V"/>
    <s v="2021-06-07 04.57.19.646458000 下午"/>
    <s v="2021-06-07 04.57.26.805251000 下午"/>
    <s v="+00 00:00:07.158793"/>
    <n v="131657"/>
    <n v="131657"/>
    <n v="0"/>
    <x v="1"/>
    <m/>
    <n v="4254"/>
    <n v="-4254"/>
    <s v="1月~5月的新資料"/>
    <m/>
    <m/>
    <d v="2021-03-31T00:00:00"/>
    <m/>
    <d v="2021-06-08T00:00:00"/>
    <m/>
    <s v="CollTel.ok"/>
    <m/>
  </r>
  <r>
    <s v="Usp_Tf_CustAddrSplit_Ins"/>
    <s v="暫存檔"/>
    <m/>
    <s v="客戶主檔"/>
    <x v="0"/>
    <s v="CustMain_x000a_CdCity_x000a_CdArea_x000a_RegAddrSplit_x000a_CurrAddrSplit"/>
    <s v="CustMain"/>
    <s v="Y"/>
    <n v="5"/>
    <s v="4*"/>
    <m/>
    <m/>
    <s v="V"/>
    <s v="2021-06-07 04.07.17.262110000 下午"/>
    <s v="2021-06-07 04.07.54.788717000 下午"/>
    <s v="+00 00:00:37.526607"/>
    <n v="335480"/>
    <n v="335480"/>
    <n v="0"/>
    <x v="5"/>
    <s v="切割地址暫存檔(戶籍地址及通訊地址)"/>
    <n v="167530"/>
    <n v="-167530"/>
    <s v="1月~5月的新資料"/>
    <m/>
    <m/>
    <m/>
    <m/>
    <m/>
    <m/>
    <m/>
    <m/>
  </r>
  <r>
    <s v="Usp_Tf_CustCross_Ins"/>
    <s v="L1109"/>
    <m/>
    <s v="客戶交互運用檔"/>
    <x v="0"/>
    <s v="CU$CUSP_x000a_CustMain"/>
    <s v="CustCross"/>
    <m/>
    <n v="2"/>
    <n v="4"/>
    <n v="1"/>
    <m/>
    <s v="V"/>
    <s v="2021-06-07 04.07.54.837065000 下午"/>
    <s v="2021-06-07 04.08.06.800786000 下午"/>
    <s v="+00 00:00:11.963721"/>
    <n v="1006434"/>
    <n v="167740"/>
    <n v="838694"/>
    <x v="3"/>
    <s v="交互運用欄位每一筆6碼切割為6筆"/>
    <n v="837644"/>
    <n v="1050"/>
    <s v="1月~5月的新資料"/>
    <m/>
    <m/>
    <d v="2021-03-31T00:00:00"/>
    <m/>
    <m/>
    <d v="2021-06-09T00:00:00"/>
    <s v="CustCross_[01-06].ok"/>
    <m/>
  </r>
  <r>
    <s v="Usp_Tf_CustDataCtrl_Ins"/>
    <s v="L2073"/>
    <m/>
    <s v="結清戶個資控管檔"/>
    <x v="0"/>
    <s v="LN$PDCP_x000a_CustMain"/>
    <s v="CustDataCtrl"/>
    <m/>
    <n v="2"/>
    <n v="4"/>
    <n v="1"/>
    <s v="無資料"/>
    <s v="V"/>
    <s v="2021-06-07 04.17.16.037477000 下午"/>
    <s v="2021-06-07 04.17.16.064250000 下午"/>
    <s v="+00 00:00:00.026773"/>
    <n v="0"/>
    <n v="0"/>
    <n v="0"/>
    <x v="1"/>
    <m/>
    <n v="0"/>
    <n v="0"/>
    <m/>
    <m/>
    <m/>
    <d v="2021-04-30T00:00:00"/>
    <m/>
    <m/>
    <d v="2021-06-08T00:00:00"/>
    <s v="CustDataCtrl.ok"/>
    <m/>
  </r>
  <r>
    <s v="Usp_Tf_CustFin_Ins"/>
    <s v="L1907"/>
    <m/>
    <s v="公司戶財務狀況檔"/>
    <x v="0"/>
    <s v="LA$CFSP_x000a_CU$CUSP_x000a_CustMain"/>
    <s v="CustFin"/>
    <m/>
    <n v="3"/>
    <n v="4"/>
    <n v="1"/>
    <m/>
    <s v="V"/>
    <s v="2021-06-07 04.06.49.007088000 下午"/>
    <s v="2021-06-07 04.06.49.186738000 下午"/>
    <s v="+00 00:00:00.179650"/>
    <n v="8"/>
    <n v="8"/>
    <n v="0"/>
    <x v="1"/>
    <m/>
    <n v="0"/>
    <n v="0"/>
    <m/>
    <m/>
    <m/>
    <d v="2021-03-31T00:00:00"/>
    <m/>
    <m/>
    <d v="2021-06-09T00:00:00"/>
    <s v="CustFin.ok"/>
    <m/>
  </r>
  <r>
    <s v="Usp_Tf_CustMain_Ins"/>
    <s v="L1001"/>
    <m/>
    <s v="客戶主檔"/>
    <x v="0"/>
    <s v="CU$CUSP_x000a_CU$CUAP_x000a_LN$ENPP"/>
    <s v="CustMain"/>
    <m/>
    <n v="3"/>
    <n v="4"/>
    <n v="1"/>
    <m/>
    <s v="V"/>
    <s v="2021-06-07 04.06.43.436022000 下午"/>
    <s v="2021-06-07 04.06.48.953731000 下午"/>
    <s v="+00 00:00:05.517709"/>
    <n v="167740"/>
    <n v="167740"/>
    <n v="0"/>
    <x v="1"/>
    <m/>
    <n v="0"/>
    <n v="0"/>
    <m/>
    <m/>
    <m/>
    <d v="2021-03-31T00:00:00"/>
    <m/>
    <m/>
    <d v="2021-06-08T00:00:00"/>
    <s v="CustMain.ok"/>
    <m/>
  </r>
  <r>
    <s v="Usp_Tf_CustNotice_Ins"/>
    <s v="L1908"/>
    <m/>
    <s v="客戶通知設定檔"/>
    <x v="0"/>
    <s v="LN$NPTP_x000a_FacMain"/>
    <s v="CustNotice"/>
    <m/>
    <n v="2"/>
    <n v="4"/>
    <n v="1"/>
    <m/>
    <s v="V"/>
    <s v="2021-06-07 04.17.15.612616000 下午"/>
    <s v="2021-06-07 04.17.16.018229000 下午"/>
    <s v="+00 00:00:00.405613"/>
    <n v="331"/>
    <n v="153"/>
    <n v="178"/>
    <x v="0"/>
    <s v="篩選額度主檔中有此戶號的資料；_x000a_不同額度者會分為多筆"/>
    <n v="-13"/>
    <n v="191"/>
    <s v="1月~5月的新資料"/>
    <m/>
    <m/>
    <d v="2021-04-30T00:00:00"/>
    <m/>
    <m/>
    <d v="2021-06-08T00:00:00"/>
    <s v="CustNotice.ok"/>
    <m/>
  </r>
  <r>
    <s v="Usp_Tf_CustRelMain_Ins"/>
    <m/>
    <m/>
    <s v="客戶關係人/關係企業資料維護主檔"/>
    <x v="0"/>
    <s v="Maintain_Comm_RelationMain"/>
    <s v="CustRelMain"/>
    <m/>
    <n v="1"/>
    <n v="2"/>
    <n v="1"/>
    <m/>
    <m/>
    <s v="2021-06-07 04.08.07.052401000 下午"/>
    <s v="2021-06-07 04.08.07.127034000 下午"/>
    <s v="+00 00:00:00.074633"/>
    <n v="1167"/>
    <n v="1167"/>
    <n v="0"/>
    <x v="1"/>
    <m/>
    <n v="0"/>
    <n v="0"/>
    <m/>
    <m/>
    <m/>
    <m/>
    <m/>
    <d v="2021-06-08T00:00:00"/>
    <m/>
    <s v="CustRelMain.ok"/>
    <m/>
  </r>
  <r>
    <s v="Usp_Tf_CustRelDetail_Ins"/>
    <m/>
    <m/>
    <s v="客戶關係人/關係企業資料維護明細檔"/>
    <x v="0"/>
    <s v="Maintain_Comm_RelationDetail"/>
    <s v="CustRelDetail"/>
    <m/>
    <n v="1"/>
    <n v="2"/>
    <n v="1"/>
    <m/>
    <m/>
    <s v="2021-06-07 04.08.07.034666000 下午"/>
    <s v="2021-06-07 04.08.07.047299000 下午"/>
    <s v="+00 00:00:00.012633"/>
    <n v="286"/>
    <n v="286"/>
    <n v="0"/>
    <x v="1"/>
    <m/>
    <n v="0"/>
    <n v="0"/>
    <m/>
    <m/>
    <m/>
    <m/>
    <m/>
    <d v="2021-06-08T00:00:00"/>
    <m/>
    <s v="CustRelDetail.ok"/>
    <m/>
  </r>
  <r>
    <s v="Usp_Tf_CustRmk_Ins"/>
    <s v="L2072"/>
    <m/>
    <s v="顧客控管警訊檔"/>
    <x v="0"/>
    <s v="LNREMP_x000a_DAT_LNDOCP_x000a_CustMain"/>
    <s v="CustRmk"/>
    <m/>
    <n v="3"/>
    <n v="4"/>
    <n v="1"/>
    <m/>
    <s v="V"/>
    <s v="2021-06-07 04.17.16.098499000 下午"/>
    <s v="2021-06-07 04.17.16.414333000 下午"/>
    <s v="+00 00:00:00.315834"/>
    <n v="49690"/>
    <n v="49695"/>
    <n v="-5"/>
    <x v="2"/>
    <s v="5筆無戶號不轉入"/>
    <n v="-5"/>
    <n v="0"/>
    <m/>
    <m/>
    <m/>
    <d v="2021-04-30T00:00:00"/>
    <m/>
    <m/>
    <d v="2021-06-08T00:00:00"/>
    <s v="CustRmk.ok"/>
    <m/>
  </r>
  <r>
    <s v="Usp_Tf_CustTelNo_Ins"/>
    <s v="L1905"/>
    <m/>
    <s v="客戶聯絡電話檔"/>
    <x v="0"/>
    <s v="CustMain_x000a_CU$CUSP"/>
    <s v="CustTelNo"/>
    <m/>
    <n v="2"/>
    <n v="4"/>
    <n v="1"/>
    <m/>
    <s v="V"/>
    <s v="2021-06-07 04.06.49.306017000 下午"/>
    <s v="2021-06-07 04.07.17.108132000 下午"/>
    <s v="+00 00:00:27.802115"/>
    <n v="364321"/>
    <n v="167740"/>
    <n v="196581"/>
    <x v="3"/>
    <s v="用聯集方式撈CU$CUSP的7個電話號碼相關欄位"/>
    <n v="196669"/>
    <n v="-88"/>
    <s v="1月~5月的新資料"/>
    <m/>
    <m/>
    <d v="2021-03-31T00:00:00"/>
    <m/>
    <m/>
    <d v="2021-06-08T00:00:00"/>
    <s v="CustTelNo.ok"/>
    <m/>
  </r>
  <r>
    <s v="Usp_Tf_EmpDeductDtl_Ins"/>
    <s v="目前無交易驗證"/>
    <s v="L4510"/>
    <s v="員工扣薪明細檔"/>
    <x v="0"/>
    <s v="LNMSLP"/>
    <s v="EmpDeductDtl"/>
    <m/>
    <n v="1"/>
    <n v="2"/>
    <n v="4"/>
    <m/>
    <s v="V"/>
    <s v="2021-06-07 04.55.52.167887000 下午"/>
    <s v="2021-06-07 04.55.56.409861000 下午"/>
    <s v="+00 00:00:04.241974"/>
    <n v="0"/>
    <n v="0"/>
    <n v="0"/>
    <x v="1"/>
    <m/>
    <n v="0"/>
    <n v="0"/>
    <m/>
    <m/>
    <m/>
    <m/>
    <m/>
    <d v="2021-06-08T00:00:00"/>
    <m/>
    <s v="EMpDeductDtl_[01-02].ok"/>
    <m/>
  </r>
  <r>
    <s v="Usp_Tf_EmpDeductSchedule_Ins"/>
    <m/>
    <m/>
    <s v="員工扣薪日程表"/>
    <x v="0"/>
    <s v="TBYGYMP"/>
    <s v="EmpDeductSchedule"/>
    <m/>
    <n v="1"/>
    <n v="2"/>
    <n v="4"/>
    <m/>
    <s v="V"/>
    <s v="2021-06-07 04.55.56.430620000 下午"/>
    <s v="2021-06-07 04.55.56.538523000 下午"/>
    <s v="+00 00:00:00.107903"/>
    <n v="2164"/>
    <n v="2178"/>
    <n v="-14"/>
    <x v="0"/>
    <s v="排除同工作年月&amp;同流程/制度別&amp;同入帳日期重複資料14筆"/>
    <n v="-14"/>
    <n v="0"/>
    <m/>
    <m/>
    <m/>
    <m/>
    <m/>
    <d v="2021-06-08T00:00:00"/>
    <m/>
    <s v="EmpDeductSchedule.ok"/>
    <m/>
  </r>
  <r>
    <s v="Usp_Tf_FacCaseAppl_Ins"/>
    <s v="L2010"/>
    <m/>
    <s v="案件申請檔"/>
    <x v="0"/>
    <s v="LA$CASP_x000a_CU$CUSP_x000a_CustMain"/>
    <s v="FacCaseAppl"/>
    <m/>
    <n v="3"/>
    <n v="4"/>
    <n v="2"/>
    <m/>
    <s v="V"/>
    <s v="2021-06-07 04.08.07.246276000 下午"/>
    <s v="2021-06-07 04.08.08.367594000 下午"/>
    <s v="+00 00:00:01.121318"/>
    <n v="135906"/>
    <n v="135926"/>
    <n v="-20"/>
    <x v="6"/>
    <s v="20筆資料無戶號,其中1筆補戶號寫入,_x000a_其餘19筆資料,放款部User已確認不轉"/>
    <n v="-20"/>
    <n v="0"/>
    <m/>
    <m/>
    <m/>
    <d v="2021-03-31T00:00:00"/>
    <m/>
    <m/>
    <d v="2021-06-08T00:00:00"/>
    <s v="FacCaseAppl.ok"/>
    <m/>
  </r>
  <r>
    <s v="Usp_Tf_FacClose_Ins"/>
    <s v="L2077"/>
    <m/>
    <s v="清償作業檔"/>
    <x v="0"/>
    <s v="LN$ENDP"/>
    <s v="FacClose"/>
    <m/>
    <n v="1"/>
    <n v="2"/>
    <n v="2"/>
    <m/>
    <s v="V"/>
    <s v="2021-06-07 04.08.11.904895000 下午"/>
    <s v="2021-06-07 04.08.22.844199000 下午"/>
    <s v="+00 00:00:10.939304"/>
    <n v="56421"/>
    <n v="56421"/>
    <n v="0"/>
    <x v="1"/>
    <m/>
    <n v="0"/>
    <n v="0"/>
    <m/>
    <m/>
    <m/>
    <d v="2021-03-31T00:00:00"/>
    <m/>
    <d v="2021-06-08T00:00:00"/>
    <m/>
    <s v="FacClose.ok"/>
    <m/>
  </r>
  <r>
    <s v="Usp_Tf_FacMain_Ins"/>
    <s v="L2015"/>
    <m/>
    <s v="額度主檔"/>
    <x v="0"/>
    <s v="LA$APLP_x000a_CU$CUSP_x000a_FacCaseAppl_x000a_FacProd_x000a_LA$ASCP_x000a_TB$TBLP_x000a_LA$LMSP"/>
    <s v="FacMain"/>
    <m/>
    <n v="7"/>
    <n v="4"/>
    <n v="2"/>
    <m/>
    <s v="V"/>
    <s v="2021-06-07 04.08.08.436915000 下午"/>
    <s v="2021-06-07 04.08.11.866267000 下午"/>
    <s v="+00 00:00:03.429352"/>
    <n v="135533"/>
    <n v="135571"/>
    <n v="-38"/>
    <x v="6"/>
    <s v="3筆資料的戶號在客戶主檔不存在,_x000a_其餘35筆資料,放款部User已確認不轉"/>
    <n v="-38"/>
    <n v="0"/>
    <m/>
    <m/>
    <m/>
    <d v="2021-03-31T00:00:00"/>
    <m/>
    <m/>
    <d v="2021-06-08T00:00:00"/>
    <s v="FacMain.ok"/>
    <m/>
  </r>
  <r>
    <s v="Usp_Tf_FacProd_Ins"/>
    <s v="L2001"/>
    <m/>
    <s v="商品參數主檔"/>
    <x v="0"/>
    <s v="TB$TBLP_x000a_TB$IRTP"/>
    <s v="FacProd"/>
    <m/>
    <n v="2"/>
    <n v="4"/>
    <n v="2"/>
    <m/>
    <s v="V"/>
    <s v="2021-06-07 04.08.07.168135000 下午"/>
    <s v="2021-06-07 04.08.07.219782000 下午"/>
    <s v="+00 00:00:00.051647"/>
    <n v="197"/>
    <n v="197"/>
    <n v="0"/>
    <x v="1"/>
    <m/>
    <n v="0"/>
    <n v="0"/>
    <m/>
    <m/>
    <m/>
    <d v="2021-03-31T00:00:00"/>
    <m/>
    <m/>
    <d v="2021-06-08T00:00:00"/>
    <s v="FacProd.ok"/>
    <m/>
  </r>
  <r>
    <s v="Usp_Tf_FacProdStepRate_Ins"/>
    <m/>
    <m/>
    <s v="商品參數副檔階梯式利率"/>
    <x v="0"/>
    <s v="LA$ASCP_x000a_LA$APLP"/>
    <s v="FacProdStepRate"/>
    <m/>
    <n v="2"/>
    <n v="4"/>
    <n v="2"/>
    <m/>
    <s v="V"/>
    <s v="2021-06-07 04.08.22.892710000 下午"/>
    <s v="2021-06-07 04.08.23.991776000 下午"/>
    <s v="+00 00:00:01.099066"/>
    <n v="19003"/>
    <n v="19009"/>
    <n v="-6"/>
    <x v="0"/>
    <s v="6筆為額度檔之首撥日APLFSD為0"/>
    <n v="-9205"/>
    <n v="9199"/>
    <s v="1月~5月的新資料"/>
    <m/>
    <m/>
    <m/>
    <m/>
    <m/>
    <d v="2021-06-08T00:00:00"/>
    <s v="FacProdStepRate.ok"/>
    <m/>
  </r>
  <r>
    <s v="Usp_Tf_ForeclosureFee_Ins"/>
    <s v="L2941"/>
    <s v="L2605, L2941, L2942"/>
    <s v="法拍費用檔"/>
    <x v="0"/>
    <s v="LN$LGFP_x000a_LoanBorMain"/>
    <s v="ForeclosureFee"/>
    <m/>
    <n v="2"/>
    <n v="4"/>
    <n v="2"/>
    <m/>
    <s v="V"/>
    <s v="2021-06-07 04.08.24.024814000 下午"/>
    <s v="2021-06-07 04.08.26.139495000 下午"/>
    <s v="+00 00:00:02.114681"/>
    <n v="52583"/>
    <n v="52583"/>
    <n v="0"/>
    <x v="1"/>
    <m/>
    <n v="-6652"/>
    <n v="6652"/>
    <s v="1月~5月的新資料"/>
    <m/>
    <m/>
    <d v="2021-03-31T00:00:00"/>
    <m/>
    <m/>
    <d v="2021-06-08T00:00:00"/>
    <s v="ForeclosureFee.ok"/>
    <m/>
  </r>
  <r>
    <s v="Usp_Tf_ForeclosureFinished_Ins"/>
    <s v="目前無交易使用"/>
    <m/>
    <s v="法拍完成資料檔"/>
    <x v="0"/>
    <s v="LN$LGRP"/>
    <s v="ForeclosureFinished"/>
    <m/>
    <n v="1"/>
    <n v="1"/>
    <n v="2"/>
    <m/>
    <s v="V"/>
    <s v="2021-06-07 04.08.26.158020000 下午"/>
    <s v="2021-06-07 04.08.26.196768000 下午"/>
    <s v="+00 00:00:00.038748"/>
    <n v="2356"/>
    <n v="2356"/>
    <n v="0"/>
    <x v="1"/>
    <m/>
    <n v="0"/>
    <n v="0"/>
    <m/>
    <m/>
    <m/>
    <m/>
    <m/>
    <d v="2021-06-08T00:00:00"/>
    <m/>
    <s v="ForeclosureFinished.ok"/>
    <m/>
  </r>
  <r>
    <s v="Usp_Tf_GraceCondition_Ins"/>
    <s v="L9803_LM016"/>
    <m/>
    <s v="寬限條件控管繳息檔"/>
    <x v="0"/>
    <s v="LN$GRPP"/>
    <s v="GraceCondition"/>
    <m/>
    <n v="1"/>
    <n v="1"/>
    <n v="2"/>
    <m/>
    <s v="V"/>
    <s v="2021-06-07 04.17.16.421876000 下午"/>
    <s v="2021-06-07 04.17.16.426709000 下午"/>
    <s v="+00 00:00:00.004833"/>
    <n v="44"/>
    <n v="44"/>
    <n v="0"/>
    <x v="1"/>
    <m/>
    <n v="0"/>
    <n v="0"/>
    <m/>
    <m/>
    <m/>
    <d v="2021-03-31T00:00:00"/>
    <m/>
    <d v="2021-06-08T00:00:00"/>
    <m/>
    <s v="GraceCondition.ok"/>
    <m/>
  </r>
  <r>
    <s v="Usp_Tf_Guarantor_Ins"/>
    <s v="L2020"/>
    <m/>
    <s v="保證人檔"/>
    <x v="0"/>
    <s v="LA$GRTP_x000a_CU$CUSP_x000a_CustMain"/>
    <s v="Guarantor"/>
    <m/>
    <n v="3"/>
    <n v="4"/>
    <n v="2"/>
    <m/>
    <s v="V"/>
    <s v="2021-06-07 04.17.16.451269000 下午"/>
    <s v="2021-06-07 04.17.22.268437000 下午"/>
    <s v="+00 00:00:05.817168"/>
    <n v="118744"/>
    <n v="118751"/>
    <n v="-7"/>
    <x v="6"/>
    <s v="7筆資料在客戶主檔不存在,放款部User已確認不轉"/>
    <n v="-7"/>
    <n v="0"/>
    <m/>
    <m/>
    <m/>
    <d v="2021-03-31T00:00:00"/>
    <m/>
    <m/>
    <d v="2021-06-08T00:00:00"/>
    <s v="Guarantor.ok"/>
    <m/>
  </r>
  <r>
    <s v="Usp_Tf_GuildBuilders_Ins"/>
    <s v="目前無交易使用"/>
    <m/>
    <s v="報表使用"/>
    <x v="0"/>
    <s v="LN$BUDP"/>
    <s v="GuildBuilders"/>
    <m/>
    <n v="1"/>
    <n v="1"/>
    <n v="9"/>
    <m/>
    <s v="V"/>
    <s v="2021-06-07 05.26.46.255848000 下午"/>
    <s v="2021-06-07 05.26.46.315169000 下午"/>
    <s v="+00 00:00:00.059321"/>
    <n v="30"/>
    <n v="30"/>
    <n v="0"/>
    <x v="1"/>
    <m/>
    <n v="0"/>
    <n v="0"/>
    <m/>
    <m/>
    <m/>
    <m/>
    <m/>
    <d v="2021-06-08T00:00:00"/>
    <m/>
    <s v="GuildBuilders.ok"/>
    <m/>
  </r>
  <r>
    <s v="Usp_Tf_Ias39IntMethod_Ins"/>
    <s v="目前無交易驗證"/>
    <s v="L7203"/>
    <s v="利息法帳面資料檔"/>
    <x v="0"/>
    <s v="LN$LBVP"/>
    <s v="Ias39IntMethod"/>
    <m/>
    <n v="1"/>
    <n v="1"/>
    <n v="7"/>
    <m/>
    <s v="V"/>
    <s v="2021-06-07 05.06.48.645978000 下午"/>
    <s v="2021-06-07 05.09.50.999182000 下午"/>
    <s v="+00 00:03:02.353204"/>
    <n v="2757319"/>
    <n v="2757319"/>
    <n v="0"/>
    <x v="1"/>
    <m/>
    <n v="0"/>
    <n v="0"/>
    <m/>
    <m/>
    <m/>
    <m/>
    <m/>
    <d v="2021-06-08T00:00:00"/>
    <m/>
    <s v="Ias39IntMethod_[201201-202101]_[201212-202112].ok"/>
    <m/>
  </r>
  <r>
    <s v="Usp_Tf_Ias39LoanCommit_Ins"/>
    <m/>
    <m/>
    <s v="IAS39放款承諾明細檔"/>
    <x v="0"/>
    <s v="LNWLCTP"/>
    <s v="Ias39LoanCommit"/>
    <m/>
    <n v="1"/>
    <n v="1"/>
    <n v="7"/>
    <m/>
    <s v="V"/>
    <s v="2021-06-07 05.09.51.039854000 下午"/>
    <s v="2021-06-07 05.09.51.106661000 下午"/>
    <s v="+00 00:00:00.066807"/>
    <n v="220"/>
    <n v="220"/>
    <n v="0"/>
    <x v="1"/>
    <m/>
    <n v="171"/>
    <n v="-171"/>
    <s v="原本兩個來源檔(LNWLCTP、LNWLCAP)是串聯寫入,改為各自寫入"/>
    <m/>
    <m/>
    <m/>
    <m/>
    <d v="2021-06-08T00:00:00"/>
    <m/>
    <s v="Ias39LoanCommit.ok"/>
    <m/>
  </r>
  <r>
    <s v="Usp_Tf_InnDocRecord_Ins"/>
    <s v="L5903"/>
    <m/>
    <s v="檔案借閱檔"/>
    <x v="0"/>
    <s v="LN$DOCP_x000a_CdEmp"/>
    <s v="InnDocRecord"/>
    <m/>
    <n v="2"/>
    <n v="4"/>
    <n v="5"/>
    <m/>
    <s v="V"/>
    <s v="2021-06-07 04.56.42.575574000 下午"/>
    <s v="2021-06-07 04.56.43.755663000 下午"/>
    <s v="+00 00:00:01.180089"/>
    <n v="75744"/>
    <n v="75744"/>
    <n v="0"/>
    <x v="1"/>
    <m/>
    <n v="0"/>
    <n v="0"/>
    <m/>
    <m/>
    <m/>
    <d v="2021-03-31T00:00:00"/>
    <m/>
    <m/>
    <d v="2021-06-08T00:00:00"/>
    <s v="InnDocRecord.ok"/>
    <m/>
  </r>
  <r>
    <s v="Usp_Tf_InnFundApl_Ins"/>
    <s v="L5901"/>
    <m/>
    <s v="資金運用概況檔"/>
    <x v="0"/>
    <s v="LA$FDNP"/>
    <s v="InnFundApl"/>
    <m/>
    <n v="1"/>
    <n v="2"/>
    <n v="5"/>
    <m/>
    <s v="V"/>
    <s v="2021-06-07 04.56.43.765625000 下午"/>
    <s v="2021-06-07 04.56.43.912506000 下午"/>
    <s v="+00 00:00:00.146881"/>
    <n v="6667"/>
    <n v="6667"/>
    <n v="0"/>
    <x v="1"/>
    <m/>
    <n v="0"/>
    <n v="0"/>
    <m/>
    <m/>
    <m/>
    <d v="2021-03-31T00:00:00"/>
    <m/>
    <d v="2021-06-08T00:00:00"/>
    <m/>
    <s v="InnFundApl.ok"/>
    <m/>
  </r>
  <r>
    <s v="Usp_Tf_InnReCheck_Ins"/>
    <s v="L5905"/>
    <m/>
    <s v="覆審案件明細檔"/>
    <x v="0"/>
    <s v="LNMRVHP_x000a_CdCode_x000a_LNH1480P"/>
    <s v="InnReCheck"/>
    <m/>
    <n v="3"/>
    <n v="4"/>
    <n v="5"/>
    <m/>
    <s v="V"/>
    <s v="2021-06-07 04.56.43.952571000 下午"/>
    <s v="2021-06-07 04.56.44.869499000 下午"/>
    <s v="+00 00:00:00.916928"/>
    <n v="29796"/>
    <n v="29796"/>
    <n v="0"/>
    <x v="1"/>
    <m/>
    <n v="0"/>
    <n v="0"/>
    <m/>
    <m/>
    <m/>
    <d v="2021-04-30T00:00:00"/>
    <m/>
    <m/>
    <d v="2021-06-08T00:00:00"/>
    <s v="InnReCheck_[01-02].ok"/>
    <m/>
  </r>
  <r>
    <s v="Usp_Tf_InsuComm_Ins"/>
    <s v="L4606"/>
    <m/>
    <s v="火險佣金檔"/>
    <x v="0"/>
    <s v="LN$CMDP"/>
    <s v="InsuComm"/>
    <m/>
    <n v="1"/>
    <n v="2"/>
    <n v="4"/>
    <m/>
    <s v="O"/>
    <s v="2021-06-18 09.20.33.554879000 上午"/>
    <s v="2021-06-18 09.20.45.509104000 上午"/>
    <s v="+00 00:00:11.954225"/>
    <n v="532900"/>
    <n v="537200"/>
    <n v="-4300"/>
    <x v="0"/>
    <s v="排除同年月份&amp;同經紀人代號&amp;同保單號碼&amp;同險種&amp;同戶號&amp;同額度重複資料"/>
    <n v="-250173"/>
    <n v="245873"/>
    <s v="與前次轉換程式邏輯不同"/>
    <m/>
    <m/>
    <d v="2021-04-30T00:00:00"/>
    <m/>
    <d v="2021-06-29T00:00:00"/>
    <m/>
    <s v="InsuComm_200504_201004.ok_x000a_InsuComm_201005_201504.ok_x000a_InsuComm_201505_202004.ok_x000a_InsuComm_202005_999999.ok"/>
    <m/>
  </r>
  <r>
    <s v="Usp_Tf_InsuOrignal_Ins"/>
    <s v="L4964"/>
    <m/>
    <s v="火險初保檔"/>
    <x v="5"/>
    <s v="ClNoMapping_x000a_LA$INSP"/>
    <s v="InsuOrignal"/>
    <m/>
    <n v="2"/>
    <n v="4"/>
    <n v="5"/>
    <m/>
    <s v="V"/>
    <s v="2021-06-07 04.56.12.018968000 下午"/>
    <s v="2021-06-07 04.56.23.031337000 下午"/>
    <s v="+00 00:00:11.012369"/>
    <n v="393403"/>
    <n v="404764"/>
    <n v="-11361"/>
    <x v="7"/>
    <s v="差異為該保單之擔保品沒被轉入新系統"/>
    <n v="-44367"/>
    <n v="33006"/>
    <s v="與前次轉換程式邏輯不同"/>
    <m/>
    <m/>
    <d v="2021-04-30T00:00:00"/>
    <m/>
    <m/>
    <d v="2021-06-08T00:00:00"/>
    <s v="InsuOrignal.ok"/>
    <m/>
  </r>
  <r>
    <s v="Usp_Tf_InsuRenew_Ins"/>
    <s v="L4965"/>
    <m/>
    <s v="火險單續保檔"/>
    <x v="5"/>
    <s v="ClNoMapping_x000a_LA$INSP_x000a_LN$FR1P"/>
    <s v="InsuRenew"/>
    <m/>
    <n v="3"/>
    <n v="4"/>
    <n v="5"/>
    <m/>
    <s v="V"/>
    <s v="2021-06-07 04.56.23.089029000 下午"/>
    <s v="2021-06-07 04.56.41.637785000 下午"/>
    <s v="+00 00:00:18.548756"/>
    <n v="202238"/>
    <n v="404745"/>
    <n v="-202507"/>
    <x v="7"/>
    <s v="差異為LN$FR1P.CHKPRO代碼為1.不處理,梓峻確認為不轉入之資料"/>
    <n v="-226355"/>
    <n v="23848"/>
    <s v="與前次轉換程式邏輯不同"/>
    <m/>
    <m/>
    <d v="2021-04-30T00:00:00"/>
    <m/>
    <m/>
    <d v="2021-06-08T00:00:00"/>
    <s v="InsuRenew.ok"/>
    <m/>
  </r>
  <r>
    <s v="Usp_Tf_JcicZ040_Ins"/>
    <s v="L8030_L8301"/>
    <s v="L8030_L8301"/>
    <s v="前置協商受理申請暨請求償權通知資料"/>
    <x v="6"/>
    <s v="TBJCICZ040"/>
    <s v="JcicZ040"/>
    <m/>
    <n v="1"/>
    <n v="1"/>
    <n v="8"/>
    <m/>
    <s v="V"/>
    <s v="2021-06-07 05.09.51.135439000 下午"/>
    <s v="2021-06-07 05.09.51.228676000 下午"/>
    <s v="+00 00:00:00.093237"/>
    <n v="461"/>
    <n v="461"/>
    <n v="0"/>
    <x v="1"/>
    <m/>
    <n v="0"/>
    <n v="0"/>
    <m/>
    <m/>
    <m/>
    <d v="2021-04-30T00:00:00"/>
    <m/>
    <d v="2021-06-08T00:00:00"/>
    <m/>
    <s v="JcicZ040.ok"/>
    <m/>
  </r>
  <r>
    <s v="Usp_Tf_JcicZ041_Ins"/>
    <s v="L8030_L8302"/>
    <s v="L8030_L8302"/>
    <s v="協商開始暨停催通知資料"/>
    <x v="6"/>
    <s v="TBJCICZ041"/>
    <s v="JcicZ041"/>
    <m/>
    <n v="1"/>
    <n v="1"/>
    <n v="8"/>
    <m/>
    <s v="V"/>
    <s v="2021-06-07 05.09.51.239086000 下午"/>
    <s v="2021-06-07 05.09.51.379624000 下午"/>
    <s v="+00 00:00:00.140538"/>
    <n v="432"/>
    <n v="432"/>
    <n v="0"/>
    <x v="1"/>
    <m/>
    <n v="0"/>
    <n v="0"/>
    <m/>
    <m/>
    <m/>
    <d v="2021-04-30T00:00:00"/>
    <m/>
    <d v="2021-06-08T00:00:00"/>
    <m/>
    <s v="JcicZ041.ok"/>
    <m/>
  </r>
  <r>
    <s v="Usp_Tf_JcicZ042_Ins"/>
    <s v="L8030_L8303"/>
    <s v="L8030_L8303"/>
    <s v="回報無擔保債權金額資料"/>
    <x v="6"/>
    <s v="TBJCICZ042"/>
    <s v="JcicZ042"/>
    <m/>
    <n v="1"/>
    <n v="2"/>
    <n v="8"/>
    <m/>
    <s v="V"/>
    <s v="2021-06-07 05.09.51.399161000 下午"/>
    <s v="2021-06-07 05.09.51.548433000 下午"/>
    <s v="+00 00:00:00.149272"/>
    <n v="741"/>
    <n v="741"/>
    <n v="0"/>
    <x v="1"/>
    <m/>
    <n v="0"/>
    <n v="0"/>
    <m/>
    <m/>
    <m/>
    <d v="2021-04-30T00:00:00"/>
    <m/>
    <d v="2021-06-08T00:00:00"/>
    <m/>
    <s v="JcicZ042.ok"/>
    <m/>
  </r>
  <r>
    <s v="Usp_Tf_JcicZ043_Ins"/>
    <s v="L8030_L8304"/>
    <s v="L8030_L8304"/>
    <s v="回報有擔保債權金額資料"/>
    <x v="6"/>
    <s v="TBJCICZ043"/>
    <s v="JcicZ043"/>
    <m/>
    <n v="1"/>
    <n v="1"/>
    <n v="8"/>
    <m/>
    <s v="V"/>
    <s v="2021-06-07 05.09.51.559796000 下午"/>
    <s v="2021-06-07 05.09.51.581215000 下午"/>
    <s v="+00 00:00:00.021419"/>
    <n v="36"/>
    <n v="36"/>
    <n v="0"/>
    <x v="1"/>
    <m/>
    <n v="0"/>
    <n v="0"/>
    <m/>
    <m/>
    <m/>
    <d v="2021-04-30T00:00:00"/>
    <m/>
    <d v="2021-06-08T00:00:00"/>
    <m/>
    <s v="JcicZ043.ok"/>
    <m/>
  </r>
  <r>
    <s v="Usp_Tf_JcicZ044_Ins"/>
    <s v="L8030_L8305"/>
    <s v="L8030_L8305"/>
    <s v="請求同意債務清償方案通知資料"/>
    <x v="6"/>
    <s v="TBJCICZ044"/>
    <s v="JcicZ044"/>
    <m/>
    <n v="1"/>
    <n v="2"/>
    <n v="8"/>
    <m/>
    <s v="V"/>
    <s v="2021-06-07 05.09.51.596455000 下午"/>
    <s v="2021-06-07 05.09.51.717236000 下午"/>
    <s v="+00 00:00:00.120781"/>
    <n v="411"/>
    <n v="411"/>
    <n v="0"/>
    <x v="1"/>
    <m/>
    <n v="0"/>
    <n v="0"/>
    <m/>
    <m/>
    <m/>
    <d v="2021-04-30T00:00:00"/>
    <m/>
    <d v="2021-06-08T00:00:00"/>
    <m/>
    <s v="JcicZ044.ok"/>
    <m/>
  </r>
  <r>
    <s v="Usp_Tf_JcicZ045_Ins"/>
    <s v="L8030_L8306"/>
    <s v="L8030_L8306"/>
    <s v="回報是否同意債務清償方案資料"/>
    <x v="6"/>
    <s v="TBJCICZ045"/>
    <s v="JcicZ045"/>
    <m/>
    <n v="1"/>
    <n v="1"/>
    <n v="8"/>
    <m/>
    <s v="V"/>
    <s v="2021-06-07 05.09.51.728111000 下午"/>
    <s v="2021-06-07 05.09.51.828411000 下午"/>
    <s v="+00 00:00:00.100300"/>
    <n v="523"/>
    <n v="523"/>
    <n v="0"/>
    <x v="1"/>
    <m/>
    <n v="0"/>
    <n v="0"/>
    <m/>
    <m/>
    <m/>
    <d v="2021-04-30T00:00:00"/>
    <m/>
    <d v="2021-06-08T00:00:00"/>
    <m/>
    <s v="JcicZ045.ok"/>
    <m/>
  </r>
  <r>
    <s v="Usp_Tf_JcicZ046_Ins"/>
    <s v="L8030_L8307"/>
    <s v="L8030_L8307"/>
    <s v="結案通知資料檔案格式"/>
    <x v="6"/>
    <s v="TBJCICZ046"/>
    <s v="JcicZ046"/>
    <m/>
    <n v="1"/>
    <n v="1"/>
    <n v="8"/>
    <m/>
    <s v="V"/>
    <s v="2021-06-07 05.09.51.840669000 下午"/>
    <s v="2021-06-07 05.09.51.871692000 下午"/>
    <s v="+00 00:00:00.031023"/>
    <n v="306"/>
    <n v="306"/>
    <n v="0"/>
    <x v="1"/>
    <m/>
    <n v="0"/>
    <n v="0"/>
    <m/>
    <m/>
    <m/>
    <d v="2021-04-30T00:00:00"/>
    <m/>
    <d v="2021-06-08T00:00:00"/>
    <m/>
    <s v="JcicZ046.ok"/>
    <m/>
  </r>
  <r>
    <s v="Usp_Tf_JcicZ047_Ins"/>
    <s v="L8030_L8308"/>
    <s v="L8030_L8308"/>
    <s v="金融機構無擔保債務協議資料檔案"/>
    <x v="6"/>
    <s v="TBJCICZ047"/>
    <s v="JcicZ047"/>
    <m/>
    <n v="1"/>
    <n v="2"/>
    <n v="8"/>
    <m/>
    <s v="V"/>
    <s v="2021-06-07 05.09.51.882083000 下午"/>
    <s v="2021-06-07 05.09.51.929929000 下午"/>
    <s v="+00 00:00:00.047846"/>
    <n v="376"/>
    <n v="376"/>
    <n v="0"/>
    <x v="1"/>
    <m/>
    <n v="0"/>
    <n v="0"/>
    <m/>
    <m/>
    <m/>
    <d v="2021-04-30T00:00:00"/>
    <m/>
    <d v="2021-06-08T00:00:00"/>
    <m/>
    <s v="JcicZ047.ok"/>
    <m/>
  </r>
  <r>
    <s v="Usp_Tf_JcicZ048_Ins"/>
    <s v="L8030_L8309"/>
    <s v="L8030_L8309"/>
    <s v="債務人基本資料"/>
    <x v="6"/>
    <s v="TBJCICZ048"/>
    <s v="JcicZ048"/>
    <m/>
    <n v="1"/>
    <n v="1"/>
    <n v="8"/>
    <m/>
    <s v="V"/>
    <s v="2021-06-07 05.09.51.940335000 下午"/>
    <s v="2021-06-07 05.09.51.999363000 下午"/>
    <s v="+00 00:00:00.059028"/>
    <n v="441"/>
    <n v="441"/>
    <n v="0"/>
    <x v="1"/>
    <m/>
    <n v="0"/>
    <n v="0"/>
    <m/>
    <m/>
    <m/>
    <d v="2021-04-30T00:00:00"/>
    <m/>
    <d v="2021-06-08T00:00:00"/>
    <m/>
    <s v="JcicZ048.ok"/>
    <m/>
  </r>
  <r>
    <s v="Usp_Tf_JcicZ049_Ins"/>
    <s v="L8030_L8310"/>
    <s v="L8030_L8310"/>
    <s v="債務清償方案法院認可資料檔案"/>
    <x v="6"/>
    <s v="TBJCICZ049"/>
    <s v="JcicZ049"/>
    <m/>
    <n v="1"/>
    <n v="2"/>
    <n v="8"/>
    <m/>
    <s v="V"/>
    <s v="2021-06-07 05.09.52.016411000 下午"/>
    <s v="2021-06-07 05.09.52.077299000 下午"/>
    <s v="+00 00:00:00.060888"/>
    <n v="370"/>
    <n v="370"/>
    <n v="0"/>
    <x v="1"/>
    <m/>
    <n v="0"/>
    <n v="0"/>
    <m/>
    <m/>
    <m/>
    <d v="2021-04-30T00:00:00"/>
    <m/>
    <d v="2021-06-08T00:00:00"/>
    <m/>
    <s v="JcicZ049.ok"/>
    <m/>
  </r>
  <r>
    <s v="Usp_Tf_JcicZ050_Ins"/>
    <s v="L8030_L8311"/>
    <s v="L8030_L8311"/>
    <s v="債務人繳款資料檔案"/>
    <x v="6"/>
    <s v="TBJCICZ050"/>
    <s v="JcicZ050"/>
    <m/>
    <n v="1"/>
    <n v="2"/>
    <n v="8"/>
    <m/>
    <s v="V"/>
    <s v="2021-06-07 05.09.52.087927000 下午"/>
    <s v="2021-06-07 05.09.54.095130000 下午"/>
    <s v="+00 00:00:02.007203"/>
    <n v="25429"/>
    <n v="25429"/>
    <n v="0"/>
    <x v="1"/>
    <m/>
    <n v="0"/>
    <n v="0"/>
    <m/>
    <m/>
    <m/>
    <d v="2021-04-30T00:00:00"/>
    <m/>
    <d v="2021-06-08T00:00:00"/>
    <m/>
    <s v="JcicZ050.ok"/>
    <m/>
  </r>
  <r>
    <s v="Usp_Tf_JcicZ051_Ins"/>
    <s v="L8030_L8312"/>
    <s v="L8030_L8312"/>
    <s v="延期繳款（喘息期）資料檔案"/>
    <x v="6"/>
    <s v="TBJCICZ051"/>
    <s v="JcicZ051"/>
    <m/>
    <n v="1"/>
    <n v="1"/>
    <n v="8"/>
    <m/>
    <s v="V"/>
    <s v="2021-06-07 05.09.54.104536000 下午"/>
    <s v="2021-06-07 05.09.54.114097000 下午"/>
    <s v="+00 00:00:00.009561"/>
    <n v="36"/>
    <n v="36"/>
    <n v="0"/>
    <x v="1"/>
    <m/>
    <n v="0"/>
    <n v="0"/>
    <m/>
    <m/>
    <m/>
    <d v="2021-04-30T00:00:00"/>
    <m/>
    <d v="2021-06-08T00:00:00"/>
    <m/>
    <s v="JcicZ051.ok"/>
    <m/>
  </r>
  <r>
    <s v="Usp_Tf_JcicZ052_Ins"/>
    <s v="L8030_L8313"/>
    <s v="L8030_L8313"/>
    <s v="前置協商相關資料報送例外處理"/>
    <x v="6"/>
    <s v="TBJCICZ052"/>
    <s v="JcicZ052"/>
    <m/>
    <n v="1"/>
    <n v="2"/>
    <n v="8"/>
    <m/>
    <s v="V"/>
    <s v="2021-06-07 05.09.54.121971000 下午"/>
    <s v="2021-06-07 05.09.54.129778000 下午"/>
    <s v="+00 00:00:00.007807"/>
    <n v="33"/>
    <n v="33"/>
    <n v="0"/>
    <x v="1"/>
    <m/>
    <n v="0"/>
    <n v="0"/>
    <m/>
    <m/>
    <m/>
    <d v="2021-04-30T00:00:00"/>
    <m/>
    <d v="2021-06-08T00:00:00"/>
    <m/>
    <s v="JcicZ052.ok"/>
    <m/>
  </r>
  <r>
    <s v="Usp_Tf_JcicZ053_Ins"/>
    <s v="L8030_L8314"/>
    <s v="L8030_L8314"/>
    <s v="同意報送例外處理檔案"/>
    <x v="6"/>
    <s v="TBJCICZ053"/>
    <s v="JcicZ053"/>
    <m/>
    <n v="1"/>
    <n v="2"/>
    <n v="8"/>
    <m/>
    <s v="V"/>
    <s v="2021-06-07 05.09.54.137951000 下午"/>
    <s v="2021-06-07 05.09.54.142572000 下午"/>
    <s v="+00 00:00:00.004621"/>
    <n v="20"/>
    <n v="20"/>
    <n v="0"/>
    <x v="1"/>
    <m/>
    <n v="0"/>
    <n v="0"/>
    <m/>
    <m/>
    <m/>
    <d v="2021-04-30T00:00:00"/>
    <m/>
    <d v="2021-06-08T00:00:00"/>
    <m/>
    <s v="JcicZ053.ok"/>
    <m/>
  </r>
  <r>
    <s v="Usp_Tf_JcicZ054_Ins"/>
    <s v="L8030_L8315"/>
    <s v="L8030_L8315"/>
    <s v="單獨全數受清償資料檔案"/>
    <x v="6"/>
    <s v="TBJCICZ054"/>
    <s v="JcicZ054"/>
    <m/>
    <n v="1"/>
    <n v="1"/>
    <n v="8"/>
    <m/>
    <s v="V"/>
    <s v="2021-06-07 05.09.54.148838000 下午"/>
    <s v="2021-06-07 05.09.54.162055000 下午"/>
    <s v="+00 00:00:00.013217"/>
    <n v="1"/>
    <n v="1"/>
    <n v="0"/>
    <x v="1"/>
    <m/>
    <n v="0"/>
    <n v="0"/>
    <m/>
    <m/>
    <m/>
    <d v="2021-04-30T00:00:00"/>
    <m/>
    <d v="2021-06-08T00:00:00"/>
    <m/>
    <s v="JcicZ054.ok"/>
    <m/>
  </r>
  <r>
    <s v="Usp_Tf_JcicZ055_Ins"/>
    <s v="L8030_L8316"/>
    <s v="L8030_L8316"/>
    <s v="消債條例更生案件資料報送"/>
    <x v="6"/>
    <s v="TBJCICZ055"/>
    <s v="JcicZ055"/>
    <m/>
    <n v="1"/>
    <n v="2"/>
    <n v="8"/>
    <m/>
    <s v="V"/>
    <s v="2021-06-07 05.09.54.173904000 下午"/>
    <s v="2021-06-07 05.09.54.185029000 下午"/>
    <s v="+00 00:00:00.011125"/>
    <n v="55"/>
    <n v="55"/>
    <n v="0"/>
    <x v="1"/>
    <m/>
    <n v="0"/>
    <n v="0"/>
    <m/>
    <m/>
    <m/>
    <d v="2021-04-30T00:00:00"/>
    <m/>
    <d v="2021-06-08T00:00:00"/>
    <m/>
    <s v="JcicZ055.ok"/>
    <m/>
  </r>
  <r>
    <s v="Usp_Tf_JcicZ056_Ins"/>
    <s v="L8030_L8317"/>
    <s v="L8030_L8317"/>
    <s v="消債條例清算資料報送"/>
    <x v="6"/>
    <s v="TBJCICZ056"/>
    <s v="JcicZ056"/>
    <m/>
    <n v="1"/>
    <n v="2"/>
    <n v="8"/>
    <m/>
    <s v="V"/>
    <s v="2021-06-07 05.09.54.196067000 下午"/>
    <s v="2021-06-07 05.09.54.207207000 下午"/>
    <s v="+00 00:00:00.011140"/>
    <n v="7"/>
    <n v="7"/>
    <n v="0"/>
    <x v="1"/>
    <m/>
    <n v="0"/>
    <n v="0"/>
    <m/>
    <m/>
    <m/>
    <d v="2021-04-30T00:00:00"/>
    <m/>
    <d v="2021-06-08T00:00:00"/>
    <m/>
    <s v="JcicZ056.ok"/>
    <m/>
  </r>
  <r>
    <s v="Usp_Tf_JcicZ060_Ins"/>
    <s v="L8030_L8318"/>
    <s v="L8030_L8318"/>
    <s v="變更還款條件暨請求回報剩餘債權通知"/>
    <x v="6"/>
    <s v="TBJCICZ060"/>
    <s v="JcicZ060"/>
    <m/>
    <n v="1"/>
    <n v="1"/>
    <n v="8"/>
    <m/>
    <s v="V"/>
    <s v="2021-06-07 05.09.54.217876000 下午"/>
    <s v="2021-06-07 05.09.54.226312000 下午"/>
    <s v="+00 00:00:00.008436"/>
    <n v="22"/>
    <n v="22"/>
    <n v="0"/>
    <x v="1"/>
    <m/>
    <n v="0"/>
    <n v="0"/>
    <m/>
    <m/>
    <m/>
    <d v="2021-04-30T00:00:00"/>
    <m/>
    <d v="2021-06-08T00:00:00"/>
    <m/>
    <s v="JcicZ060.ok"/>
    <m/>
  </r>
  <r>
    <s v="Usp_Tf_JcicZ061_Ins"/>
    <s v="L8030_L8319"/>
    <s v="L8030_L8319"/>
    <s v="回報協商剩餘債權金額"/>
    <x v="6"/>
    <s v="TBJCICZ061"/>
    <s v="JcicZ061"/>
    <m/>
    <n v="1"/>
    <n v="1"/>
    <n v="8"/>
    <m/>
    <s v="V"/>
    <s v="2021-06-07 05.09.54.232976000 下午"/>
    <s v="2021-06-07 05.09.54.239477000 下午"/>
    <s v="+00 00:00:00.006501"/>
    <n v="4"/>
    <n v="4"/>
    <n v="0"/>
    <x v="1"/>
    <m/>
    <n v="0"/>
    <n v="0"/>
    <m/>
    <m/>
    <m/>
    <d v="2021-04-30T00:00:00"/>
    <m/>
    <d v="2021-06-08T00:00:00"/>
    <m/>
    <s v="JcicZ061.ok"/>
    <m/>
  </r>
  <r>
    <s v="Usp_Tf_JcicZ062_Ins"/>
    <s v="L8030_L8320"/>
    <s v="L8030_L8320"/>
    <s v="金融機構無擔保債務變更還款條件協議"/>
    <x v="6"/>
    <s v="TBJCICZ062"/>
    <s v="JcicZ062"/>
    <m/>
    <n v="1"/>
    <n v="2"/>
    <n v="8"/>
    <m/>
    <s v="V"/>
    <s v="2021-06-07 05.09.54.246614000 下午"/>
    <s v="2021-06-07 05.09.54.255616000 下午"/>
    <s v="+00 00:00:00.009002"/>
    <n v="15"/>
    <n v="15"/>
    <n v="0"/>
    <x v="1"/>
    <m/>
    <n v="0"/>
    <n v="0"/>
    <m/>
    <m/>
    <m/>
    <d v="2021-04-30T00:00:00"/>
    <m/>
    <d v="2021-06-08T00:00:00"/>
    <m/>
    <s v="JcicZ062.ok"/>
    <m/>
  </r>
  <r>
    <s v="Usp_Tf_JcicZ063_Ins"/>
    <s v="L8030_L8321"/>
    <s v="L8030_L8321"/>
    <s v="變更還款方案結案通知"/>
    <x v="6"/>
    <s v="TBJCICZ063"/>
    <s v="JcicZ063"/>
    <m/>
    <n v="1"/>
    <n v="1"/>
    <n v="8"/>
    <m/>
    <s v="V"/>
    <s v="2021-06-07 05.09.54.262306000 下午"/>
    <s v="2021-06-07 05.09.54.267522000 下午"/>
    <s v="+00 00:00:00.005216"/>
    <n v="1"/>
    <n v="1"/>
    <n v="0"/>
    <x v="1"/>
    <m/>
    <n v="0"/>
    <n v="0"/>
    <m/>
    <m/>
    <m/>
    <d v="2021-04-30T00:00:00"/>
    <m/>
    <d v="2021-06-08T00:00:00"/>
    <m/>
    <s v="JcicZ063.ok"/>
    <m/>
  </r>
  <r>
    <s v="Usp_Tf_JcicZ440_Ins"/>
    <s v="L8030_L8328"/>
    <s v="L8030_L8328"/>
    <s v="前置調解受理申請暨請求回報債權通知"/>
    <x v="6"/>
    <s v="TBJCICZ440"/>
    <s v="JcicZ440"/>
    <m/>
    <n v="1"/>
    <n v="1"/>
    <n v="8"/>
    <m/>
    <s v="V"/>
    <s v="2021-06-07 05.09.54.274829000 下午"/>
    <s v="2021-06-07 05.09.54.308470000 下午"/>
    <s v="+00 00:00:00.033641"/>
    <n v="15"/>
    <n v="15"/>
    <n v="0"/>
    <x v="1"/>
    <m/>
    <n v="0"/>
    <n v="0"/>
    <m/>
    <m/>
    <m/>
    <d v="2021-04-30T00:00:00"/>
    <m/>
    <d v="2021-06-08T00:00:00"/>
    <m/>
    <s v="JcicZ440.ok"/>
    <m/>
  </r>
  <r>
    <s v="Usp_Tf_JcicZ442_Ins"/>
    <s v="L8030_L8329"/>
    <s v="L8030_L8329"/>
    <s v="前置調解回報無擔保債權金額"/>
    <x v="6"/>
    <s v="TBJCICZ442"/>
    <s v="JcicZ442"/>
    <m/>
    <n v="1"/>
    <n v="2"/>
    <n v="8"/>
    <m/>
    <s v="V"/>
    <s v="2021-06-07 05.09.54.320462000 下午"/>
    <s v="2021-06-07 05.09.54.381902000 下午"/>
    <s v="+00 00:00:00.061440"/>
    <n v="55"/>
    <n v="55"/>
    <n v="0"/>
    <x v="1"/>
    <m/>
    <n v="0"/>
    <n v="0"/>
    <m/>
    <m/>
    <m/>
    <d v="2021-04-30T00:00:00"/>
    <m/>
    <d v="2021-06-08T00:00:00"/>
    <m/>
    <s v="JcicZ441.ok"/>
    <m/>
  </r>
  <r>
    <s v="Usp_Tf_JcicZ443_Ins"/>
    <s v="L8030_L8330"/>
    <s v="L8030_L8330"/>
    <s v="前置調解回報有擔保債權金額"/>
    <x v="6"/>
    <s v="TBJCICZ443"/>
    <s v="JcicZ443"/>
    <m/>
    <n v="1"/>
    <n v="1"/>
    <n v="8"/>
    <m/>
    <s v="V"/>
    <s v="2021-06-07 05.09.54.394341000 下午"/>
    <s v="2021-06-07 05.09.54.424277000 下午"/>
    <s v="+00 00:00:00.029936"/>
    <n v="15"/>
    <n v="15"/>
    <n v="0"/>
    <x v="1"/>
    <m/>
    <n v="0"/>
    <n v="0"/>
    <m/>
    <m/>
    <m/>
    <d v="2021-04-30T00:00:00"/>
    <m/>
    <d v="2021-06-08T00:00:00"/>
    <m/>
    <s v="JcicZ442.ok"/>
    <m/>
  </r>
  <r>
    <s v="Usp_Tf_JcicZ444_Ins"/>
    <s v="L8030_L8331"/>
    <s v="L8030_L8331"/>
    <s v="前置調解債務人基本資料"/>
    <x v="6"/>
    <s v="TBJCICZ444"/>
    <s v="JcicZ444"/>
    <m/>
    <n v="1"/>
    <n v="1"/>
    <n v="8"/>
    <m/>
    <s v="V"/>
    <s v="2021-06-07 05.09.54.435061000 下午"/>
    <s v="2021-06-07 05.09.54.445474000 下午"/>
    <s v="+00 00:00:00.010413"/>
    <n v="12"/>
    <n v="12"/>
    <n v="0"/>
    <x v="1"/>
    <m/>
    <n v="0"/>
    <n v="0"/>
    <m/>
    <m/>
    <m/>
    <d v="2021-04-30T00:00:00"/>
    <m/>
    <d v="2021-06-08T00:00:00"/>
    <m/>
    <s v="JcicZ444.ok"/>
    <m/>
  </r>
  <r>
    <s v="Usp_Tf_JcicZ446_Ins"/>
    <s v="L8030_L8332"/>
    <s v="L8030_L8332"/>
    <s v="前置調解結案通知資料"/>
    <x v="6"/>
    <s v="TBJCICZ446"/>
    <s v="JcicZ446"/>
    <m/>
    <n v="1"/>
    <n v="1"/>
    <n v="8"/>
    <m/>
    <s v="V"/>
    <s v="2021-06-07 05.09.54.452155000 下午"/>
    <s v="2021-06-07 05.09.54.473531000 下午"/>
    <s v="+00 00:00:00.021376"/>
    <n v="7"/>
    <n v="7"/>
    <n v="0"/>
    <x v="1"/>
    <m/>
    <n v="0"/>
    <n v="0"/>
    <m/>
    <m/>
    <m/>
    <d v="2021-04-30T00:00:00"/>
    <m/>
    <d v="2021-06-08T00:00:00"/>
    <m/>
    <s v="JcicZ446.ok"/>
    <m/>
  </r>
  <r>
    <s v="Usp_Tf_JcicZ447_Ins"/>
    <s v="L8030_L8333"/>
    <s v="L8030_L8333"/>
    <s v="前置調解金融機構無擔保債務協議資料"/>
    <x v="6"/>
    <s v="TBJCICZ447"/>
    <s v="JcicZ447"/>
    <m/>
    <n v="1"/>
    <n v="1"/>
    <n v="8"/>
    <m/>
    <s v="V"/>
    <s v="2021-06-07 05.09.54.485163000 下午"/>
    <s v="2021-06-07 05.09.54.496604000 下午"/>
    <s v="+00 00:00:00.011441"/>
    <n v="10"/>
    <n v="10"/>
    <n v="0"/>
    <x v="1"/>
    <m/>
    <n v="0"/>
    <n v="0"/>
    <m/>
    <m/>
    <m/>
    <d v="2021-04-30T00:00:00"/>
    <m/>
    <d v="2021-06-08T00:00:00"/>
    <m/>
    <s v="JcicZ447.ok"/>
    <m/>
  </r>
  <r>
    <s v="Usp_Tf_JcicZ448_Ins"/>
    <s v="L8030_L8334"/>
    <s v="L8030_L8334"/>
    <s v="前置調解無擔保債務分配表"/>
    <x v="6"/>
    <s v="TBJCICZ448"/>
    <s v="JcicZ448"/>
    <m/>
    <n v="1"/>
    <n v="1"/>
    <n v="8"/>
    <m/>
    <s v="V"/>
    <s v="2021-06-07 05.09.54.504936000 下午"/>
    <s v="2021-06-07 05.09.54.535703000 下午"/>
    <s v="+00 00:00:00.030767"/>
    <n v="47"/>
    <n v="47"/>
    <n v="0"/>
    <x v="1"/>
    <m/>
    <n v="0"/>
    <n v="0"/>
    <m/>
    <m/>
    <m/>
    <d v="2021-04-30T00:00:00"/>
    <m/>
    <d v="2021-06-08T00:00:00"/>
    <m/>
    <s v="JcicZ448.ok"/>
    <m/>
  </r>
  <r>
    <s v="Usp_Tf_JcicZ450_Ins"/>
    <s v="L8030_L8335"/>
    <s v="L8030_L8335"/>
    <s v="前置調解債務人繳款資料"/>
    <x v="6"/>
    <s v="TBJCICZ450"/>
    <s v="JcicZ450"/>
    <m/>
    <n v="1"/>
    <n v="2"/>
    <n v="8"/>
    <m/>
    <s v="V"/>
    <s v="2021-06-07 05.09.54.544245000 下午"/>
    <s v="2021-06-07 05.09.54.635102000 下午"/>
    <s v="+00 00:00:00.090857"/>
    <n v="364"/>
    <n v="364"/>
    <n v="0"/>
    <x v="1"/>
    <m/>
    <n v="0"/>
    <n v="0"/>
    <m/>
    <m/>
    <m/>
    <d v="2021-04-30T00:00:00"/>
    <m/>
    <d v="2021-06-08T00:00:00"/>
    <m/>
    <s v="JcicZ450.ok"/>
    <m/>
  </r>
  <r>
    <s v="Usp_Tf_JcicZ451_Ins"/>
    <s v="L8030_L8336"/>
    <s v="L8030_L8336"/>
    <s v="前置調解延期繳款資料"/>
    <x v="6"/>
    <s v="TBJCICZ451"/>
    <s v="JcicZ451"/>
    <m/>
    <n v="1"/>
    <n v="1"/>
    <n v="8"/>
    <m/>
    <s v="V"/>
    <s v="2021-06-07 05.09.54.643528000 下午"/>
    <s v="2021-06-07 05.09.54.657095000 下午"/>
    <s v="+00 00:00:00.013567"/>
    <n v="1"/>
    <n v="1"/>
    <n v="0"/>
    <x v="1"/>
    <m/>
    <n v="0"/>
    <n v="0"/>
    <m/>
    <m/>
    <m/>
    <d v="2021-04-30T00:00:00"/>
    <m/>
    <d v="2021-06-08T00:00:00"/>
    <m/>
    <s v="JcicZ451.ok"/>
    <m/>
  </r>
  <r>
    <s v="Usp_Tf_JcicZ454_Ins"/>
    <s v="L8030_L8337"/>
    <s v="L8030_L8337"/>
    <s v="前置調解單獨全數受清償"/>
    <x v="6"/>
    <s v="TBJCICZ454"/>
    <s v="JcicZ454"/>
    <m/>
    <n v="1"/>
    <n v="1"/>
    <n v="8"/>
    <m/>
    <s v="V"/>
    <s v="2021-06-07 05.09.54.663989000 下午"/>
    <s v="2021-06-07 05.09.54.741344000 下午"/>
    <s v="+00 00:00:00.077355"/>
    <n v="1"/>
    <n v="1"/>
    <n v="0"/>
    <x v="1"/>
    <m/>
    <n v="0"/>
    <n v="0"/>
    <m/>
    <m/>
    <m/>
    <d v="2021-04-30T00:00:00"/>
    <m/>
    <d v="2021-06-08T00:00:00"/>
    <m/>
    <s v="JcicZ454.ok"/>
    <m/>
  </r>
  <r>
    <s v="Usp_Tf_JcicZ570_Ins"/>
    <s v="L8030_L8322"/>
    <s v="L8030_L8322"/>
    <s v="受理更生款項統一收付"/>
    <x v="6"/>
    <s v="TBJCICZ064"/>
    <s v="JcicZ570"/>
    <m/>
    <n v="1"/>
    <n v="1"/>
    <n v="8"/>
    <m/>
    <s v="V"/>
    <s v="2021-06-07 05.09.54.761501000 下午"/>
    <s v="2021-06-07 05.09.54.780081000 下午"/>
    <s v="+00 00:00:00.018580"/>
    <n v="5"/>
    <n v="5"/>
    <n v="0"/>
    <x v="1"/>
    <m/>
    <n v="0"/>
    <n v="0"/>
    <m/>
    <m/>
    <m/>
    <d v="2021-04-30T00:00:00"/>
    <m/>
    <d v="2021-06-08T00:00:00"/>
    <m/>
    <s v="JcicZ570.ok"/>
    <m/>
  </r>
  <r>
    <s v="Usp_Tf_JcicZ571_Ins"/>
    <s v="L8030_L8323"/>
    <s v="L8030_L8323"/>
    <s v="更生款項統一收付回報債權"/>
    <x v="6"/>
    <s v="TBJCICZ065"/>
    <s v="JcicZ571"/>
    <m/>
    <n v="1"/>
    <n v="1"/>
    <n v="8"/>
    <m/>
    <s v="V"/>
    <s v="2021-06-07 05.09.54.790305000 下午"/>
    <s v="2021-06-07 05.09.54.798939000 下午"/>
    <s v="+00 00:00:00.008634"/>
    <n v="8"/>
    <n v="8"/>
    <n v="0"/>
    <x v="1"/>
    <m/>
    <n v="0"/>
    <n v="0"/>
    <m/>
    <m/>
    <m/>
    <d v="2021-04-30T00:00:00"/>
    <m/>
    <d v="2021-06-08T00:00:00"/>
    <m/>
    <s v="JcicZ571.ok"/>
    <m/>
  </r>
  <r>
    <s v="Usp_Tf_JcicZ572_Ins"/>
    <s v="L8030_L8324"/>
    <s v="L8030_L8324"/>
    <s v="更生款項統一收付分配"/>
    <x v="6"/>
    <s v="TBJCICZ066"/>
    <s v="JcicZ572"/>
    <m/>
    <n v="1"/>
    <n v="1"/>
    <n v="8"/>
    <m/>
    <s v="V"/>
    <s v="2021-06-07 05.09.54.807705000 下午"/>
    <s v="2021-06-07 05.09.54.814031000 下午"/>
    <s v="+00 00:00:00.006326"/>
    <n v="34"/>
    <n v="34"/>
    <n v="0"/>
    <x v="1"/>
    <m/>
    <n v="0"/>
    <n v="0"/>
    <m/>
    <m/>
    <m/>
    <d v="2021-04-30T00:00:00"/>
    <m/>
    <d v="2021-06-08T00:00:00"/>
    <m/>
    <s v="JcicZ572.ok"/>
    <m/>
  </r>
  <r>
    <s v="Usp_Tf_JcicZ573_Ins"/>
    <s v="L8030_L8325"/>
    <s v="L8030_L8325"/>
    <s v="更生債務人繳款"/>
    <x v="6"/>
    <s v="TBJCICZ067"/>
    <s v="JcicZ573"/>
    <m/>
    <n v="1"/>
    <n v="2"/>
    <n v="8"/>
    <m/>
    <s v="V"/>
    <s v="2021-06-07 05.09.54.821803000 下午"/>
    <s v="2021-06-07 05.09.54.845408000 下午"/>
    <s v="+00 00:00:00.023605"/>
    <n v="288"/>
    <n v="288"/>
    <n v="0"/>
    <x v="1"/>
    <m/>
    <n v="0"/>
    <n v="0"/>
    <m/>
    <m/>
    <m/>
    <d v="2021-04-30T00:00:00"/>
    <m/>
    <d v="2021-06-08T00:00:00"/>
    <m/>
    <s v="JcicZ573.ok"/>
    <m/>
  </r>
  <r>
    <s v="Usp_Tf_JcicZ574_Ins"/>
    <s v="L8030_L8326"/>
    <s v="L8030_L8326"/>
    <s v="更生款項統一收付結案"/>
    <x v="6"/>
    <s v="TBJCICZ068"/>
    <s v="JcicZ574"/>
    <m/>
    <n v="1"/>
    <n v="1"/>
    <n v="8"/>
    <m/>
    <s v="V"/>
    <s v="2021-06-07 05.09.54.853513000 下午"/>
    <s v="2021-06-07 05.09.54.863048000 下午"/>
    <s v="+00 00:00:00.009535"/>
    <n v="2"/>
    <n v="2"/>
    <n v="0"/>
    <x v="1"/>
    <m/>
    <n v="0"/>
    <n v="0"/>
    <m/>
    <m/>
    <m/>
    <d v="2021-04-30T00:00:00"/>
    <m/>
    <d v="2021-06-08T00:00:00"/>
    <m/>
    <s v="JcicZ574.ok"/>
    <m/>
  </r>
  <r>
    <s v="Usp_Tf_JcicZ575_Ins"/>
    <s v="L8030_L8327"/>
    <s v="L8030_L8327"/>
    <s v="更生債權金額異動"/>
    <x v="6"/>
    <s v="TBJCICZ069"/>
    <s v="JcicZ575"/>
    <m/>
    <n v="1"/>
    <n v="1"/>
    <n v="8"/>
    <m/>
    <s v="V"/>
    <s v="2021-06-07 05.09.54.871129000 下午"/>
    <s v="2021-06-07 05.09.54.876071000 下午"/>
    <s v="+00 00:00:00.004942"/>
    <n v="2"/>
    <n v="2"/>
    <n v="0"/>
    <x v="1"/>
    <m/>
    <n v="0"/>
    <n v="0"/>
    <m/>
    <m/>
    <m/>
    <d v="2021-04-30T00:00:00"/>
    <m/>
    <d v="2021-06-08T00:00:00"/>
    <m/>
    <s v="JcicZ575.ok"/>
    <m/>
  </r>
  <r>
    <s v="Usp_Tf_LoanBorMain_Ins"/>
    <s v="L3001"/>
    <m/>
    <s v="放款主檔"/>
    <x v="0"/>
    <s v="LA$LMSP_x000a_LN$CLMP_x000a_LA$APLP_x000a_LA$ASCP_x000a_LA$IRTP_x000a_DAT_LA$EXGP"/>
    <s v="LoanBorMain"/>
    <m/>
    <n v="6"/>
    <n v="4"/>
    <n v="3"/>
    <m/>
    <s v="V"/>
    <s v="2021-06-07 04.17.44.073380000 下午"/>
    <s v="2021-06-07 04.18.00.626693000 下午"/>
    <s v="+00 00:00:16.553313"/>
    <n v="198955"/>
    <n v="198955"/>
    <n v="0"/>
    <x v="1"/>
    <m/>
    <n v="0"/>
    <n v="0"/>
    <m/>
    <m/>
    <m/>
    <d v="2021-03-31T00:00:00"/>
    <m/>
    <m/>
    <d v="2021-06-08T00:00:00"/>
    <s v="LoanBorMain.ok"/>
    <m/>
  </r>
  <r>
    <s v="Usp_Tf_LoanBorTx_Ins"/>
    <s v="L3005"/>
    <m/>
    <s v="放款交易內容檔"/>
    <x v="0"/>
    <s v="LA$TRXP_x000a_TB$TCDP"/>
    <s v="LoanBorTx"/>
    <m/>
    <n v="2"/>
    <n v="4"/>
    <n v="3"/>
    <m/>
    <s v="V"/>
    <s v="2021-06-07 04.20.21.767906000 下午"/>
    <s v="2021-06-07 04.42.34.535866000 下午"/>
    <s v="+00 00:22:12.767960"/>
    <n v="14764895"/>
    <n v="14764895"/>
    <n v="0"/>
    <x v="1"/>
    <m/>
    <n v="0"/>
    <n v="0"/>
    <m/>
    <m/>
    <m/>
    <d v="2021-03-31T00:00:00"/>
    <m/>
    <m/>
    <d v="2021-06-18T00:00:00"/>
    <s v="LoanBorTx_[199501-202104]_[199503_202106].ok"/>
    <m/>
  </r>
  <r>
    <s v="Usp_Tf_LoanBorTx_Upd_LoanBorMain_Ins"/>
    <s v="工作檔"/>
    <m/>
    <s v="放款交易內容檔對放款主檔進行更新"/>
    <x v="1"/>
    <s v="LoanBorTx"/>
    <s v="LoanBorMain"/>
    <s v="V"/>
    <n v="1"/>
    <s v="2*"/>
    <n v="3"/>
    <m/>
    <m/>
    <s v="2021-06-07 04.42.34.749840000 下午"/>
    <s v="2021-06-07 04.42.57.280901000 下午"/>
    <s v="+00 00:00:22.531061"/>
    <n v="0"/>
    <n v="0"/>
    <n v="0"/>
    <x v="1"/>
    <m/>
    <n v="0"/>
    <n v="0"/>
    <m/>
    <m/>
    <m/>
    <m/>
    <m/>
    <m/>
    <m/>
    <m/>
    <m/>
  </r>
  <r>
    <s v="Usp_Tf_LoanCheque_Ins"/>
    <s v="L3009"/>
    <m/>
    <s v="支票檔"/>
    <x v="0"/>
    <s v="LA$CHKP_x000a_LA$CTRP"/>
    <s v="LoanCheque"/>
    <m/>
    <n v="2"/>
    <n v="4"/>
    <n v="3"/>
    <m/>
    <s v="V"/>
    <s v="2021-06-07 04.42.57.358886000 下午"/>
    <s v="2021-06-07 04.42.58.887663000 下午"/>
    <s v="+00 00:00:01.528777"/>
    <n v="50186"/>
    <n v="50186"/>
    <n v="0"/>
    <x v="1"/>
    <m/>
    <n v="0"/>
    <n v="0"/>
    <m/>
    <m/>
    <m/>
    <d v="2021-03-31T00:00:00"/>
    <m/>
    <m/>
    <d v="2021-06-08T00:00:00"/>
    <s v="LoanCheque.ok"/>
    <m/>
  </r>
  <r>
    <s v="Usp_Tf_LoanNotYet_Ins"/>
    <s v="L2921"/>
    <m/>
    <s v="未齊件管理檔"/>
    <x v="0"/>
    <s v="LA$SDOP_x000a_TB$DOTP"/>
    <s v="LoanNotYet"/>
    <m/>
    <n v="2"/>
    <n v="4"/>
    <n v="3"/>
    <m/>
    <s v="V"/>
    <s v="2021-06-07 04.42.58.980292000 下午"/>
    <s v="2021-06-07 04.42.59.068279000 下午"/>
    <s v="+00 00:00:00.087987"/>
    <n v="1688"/>
    <n v="1688"/>
    <n v="0"/>
    <x v="1"/>
    <m/>
    <n v="0"/>
    <n v="0"/>
    <m/>
    <m/>
    <m/>
    <d v="2021-03-31T00:00:00"/>
    <m/>
    <m/>
    <d v="2021-06-08T00:00:00"/>
    <s v="LoanNotYet.ok"/>
    <m/>
  </r>
  <r>
    <s v="Usp_Tf_LoanOverdue_Ins"/>
    <s v="L3924"/>
    <m/>
    <s v="催收呆帳檔"/>
    <x v="0"/>
    <s v="LA$FTRP_x000a_CustMain_x000a_LA$ASSP_x000a_LA$LMSP"/>
    <s v="LoanOverdue"/>
    <m/>
    <n v="4"/>
    <n v="4"/>
    <n v="3"/>
    <m/>
    <s v="V"/>
    <m/>
    <m/>
    <m/>
    <n v="5482"/>
    <n v="5482"/>
    <n v="0"/>
    <x v="1"/>
    <m/>
    <n v="0"/>
    <n v="0"/>
    <m/>
    <m/>
    <m/>
    <d v="2021-03-31T00:00:00"/>
    <m/>
    <m/>
    <d v="2021-06-08T00:00:00"/>
    <s v="LoanOverdue.ok"/>
    <m/>
  </r>
  <r>
    <s v="Usp_Tf_LoanRateChange_Ins"/>
    <s v="L3932"/>
    <m/>
    <s v="放款利率變動檔"/>
    <x v="0"/>
    <s v="LA$LMSP_x000a_FacMain_x000a_FacProd_x000a_LA$IRTP_x000a_LA$ASCP_x000a_CdBaseRate_x000a_LoanBorMain_x000a_TxBizDate_x000a_LoanBorTx"/>
    <s v="LoanRateChange"/>
    <m/>
    <n v="9"/>
    <n v="4"/>
    <n v="3"/>
    <m/>
    <s v="V"/>
    <s v="2021-06-07 04.18.00.672781000 下午"/>
    <s v="2021-06-07 04.20.21.657098000 下午"/>
    <s v="+00 00:02:20.984317"/>
    <n v="1217999"/>
    <n v="1218033"/>
    <n v="-34"/>
    <x v="0"/>
    <s v="進表條件有二_x000a_1.已生效的利率有多筆加碼利率時，只取加碼利率生效日早於適用利率生效日且最近的一筆_x000a_2.尚未生效的加碼利率有串到放款主檔的資料才寫入"/>
    <n v="-5916"/>
    <n v="5882"/>
    <s v="1月~5月的新資料"/>
    <m/>
    <m/>
    <d v="2021-03-31T00:00:00"/>
    <m/>
    <m/>
    <d v="2021-06-10T00:00:00"/>
    <s v="LoanRateChange_[198303-202503]_[198402-202602].ok"/>
    <m/>
  </r>
  <r>
    <s v="Usp_Tf_LoanSynd_Ins"/>
    <s v="L3010"/>
    <m/>
    <s v="聯貸案訂約檔"/>
    <x v="0"/>
    <s v="TB$ENTP_x000a_CustMain"/>
    <s v="LoanSynd"/>
    <m/>
    <n v="2"/>
    <n v="4"/>
    <n v="3"/>
    <s v="無資料"/>
    <s v="V"/>
    <s v="2021-06-07 04.43.38.777447000 下午"/>
    <s v="2021-06-07 04.43.38.803026000 下午"/>
    <s v="+00 00:00:00.025579"/>
    <n v="0"/>
    <n v="0"/>
    <n v="0"/>
    <x v="1"/>
    <m/>
    <n v="0"/>
    <n v="0"/>
    <m/>
    <m/>
    <m/>
    <d v="2021-03-31T00:00:00"/>
    <m/>
    <m/>
    <d v="2021-06-08T00:00:00"/>
    <s v="LoanSynd.ok"/>
    <m/>
  </r>
  <r>
    <s v="Usp_Tf_MlaundryRecord_Ins"/>
    <s v="L8923"/>
    <m/>
    <s v="疑似洗錢交易訪談紀錄檔"/>
    <x v="0"/>
    <s v="LN$IVWP"/>
    <s v="MlaundryRecord"/>
    <m/>
    <n v="1"/>
    <n v="2"/>
    <n v="8"/>
    <m/>
    <s v="V"/>
    <s v="2021-06-07 05.09.54.948729000 下午"/>
    <s v="2021-06-07 05.09.55.348524000 下午"/>
    <s v="+00 00:00:00.399795"/>
    <n v="10195"/>
    <n v="10342"/>
    <n v="-147"/>
    <x v="0"/>
    <s v="以訪談日期、戶號做分割後，以還款日期作排列；每群資料僅挑選第一筆"/>
    <n v="-133"/>
    <n v="-14"/>
    <s v="1月~5月的新資料"/>
    <m/>
    <m/>
    <d v="2021-03-31T00:00:00"/>
    <m/>
    <d v="2021-06-08T00:00:00"/>
    <m/>
    <s v="MlaundryRecord.ok"/>
    <m/>
  </r>
  <r>
    <s v="Usp_Tf_MonthlyFacBal_Ins"/>
    <s v="L9803_LM035"/>
    <m/>
    <s v="額度月報工作檔"/>
    <x v="0"/>
    <s v="TxBizDate_x000a_LNMDLYP_x000a_FacMain_x000a_ClFac_x000a_ClMain_x000a_LN$ASGP_x000a_CustMain"/>
    <s v="MonthlyFacBal"/>
    <m/>
    <n v="7"/>
    <n v="4"/>
    <n v="9"/>
    <m/>
    <s v="V"/>
    <s v="2021-06-07 05.09.55.434969000 下午"/>
    <s v="2021-06-07 05.10.24.772065000 下午"/>
    <s v="+00 00:00:29.337096"/>
    <n v="594962"/>
    <n v="37528712"/>
    <n v="-36933750"/>
    <x v="0"/>
    <s v="僅篩選科目為990、具有效催收開始日，且轉呆金額為0者"/>
    <n v="0"/>
    <n v="-36933750"/>
    <s v="與前次轉換程式邏輯不同"/>
    <m/>
    <m/>
    <d v="2021-04-30T00:00:00"/>
    <m/>
    <m/>
    <d v="2021-06-18T00:00:00"/>
    <s v="MonthlyFacBal_A.ok_x000a_MonthlyFacBal_B_[201001-202105]_[201001-202105].ok"/>
    <m/>
  </r>
  <r>
    <s v="Usp_Tf_MonthlyLM014A_Ins"/>
    <s v="L9803_LM014"/>
    <m/>
    <s v="報表使用"/>
    <x v="0"/>
    <s v="LA$DSTP"/>
    <s v="MonthlyLM014A"/>
    <m/>
    <n v="1"/>
    <n v="2"/>
    <n v="9"/>
    <m/>
    <s v="V"/>
    <s v="2021-06-07 05.26.46.329212000 下午"/>
    <s v="2021-06-07 05.26.46.541291000 下午"/>
    <s v="+00 00:00:00.212079"/>
    <n v="5045"/>
    <n v="5045"/>
    <n v="0"/>
    <x v="1"/>
    <m/>
    <n v="0"/>
    <n v="0"/>
    <m/>
    <m/>
    <m/>
    <d v="2021-04-30T00:00:00"/>
    <m/>
    <d v="2021-06-08T00:00:00"/>
    <m/>
    <s v="MonthlyLM014A.ok"/>
    <m/>
  </r>
  <r>
    <s v="Usp_Tf_MonthlyLM014B_Ins"/>
    <s v="L9803_LM014"/>
    <m/>
    <s v="報表使用"/>
    <x v="0"/>
    <s v="LA$GSTP"/>
    <s v="MonthlyLM014B"/>
    <m/>
    <n v="1"/>
    <n v="2"/>
    <n v="9"/>
    <m/>
    <s v="V"/>
    <s v="2021-06-07 05.26.46.551038000 下午"/>
    <s v="2021-06-07 05.26.46.715344000 下午"/>
    <s v="+00 00:00:00.164306"/>
    <n v="9147"/>
    <n v="9147"/>
    <n v="0"/>
    <x v="1"/>
    <m/>
    <n v="0"/>
    <n v="0"/>
    <m/>
    <m/>
    <m/>
    <d v="2021-04-30T00:00:00"/>
    <m/>
    <d v="2021-06-08T00:00:00"/>
    <m/>
    <s v="MonthlyLM014B.ok"/>
    <m/>
  </r>
  <r>
    <s v="Usp_Tf_MonthlyLM014C_Ins"/>
    <s v="L9803_LM014"/>
    <m/>
    <s v="報表使用"/>
    <x v="0"/>
    <s v="LN$USTP"/>
    <s v="MonthlyLM014C"/>
    <m/>
    <n v="1"/>
    <n v="2"/>
    <n v="9"/>
    <m/>
    <s v="V"/>
    <s v="2021-06-07 05.26.46.724136000 下午"/>
    <s v="2021-06-07 05.26.46.744917000 下午"/>
    <s v="+00 00:00:00.020781"/>
    <n v="38"/>
    <n v="38"/>
    <n v="0"/>
    <x v="1"/>
    <m/>
    <n v="0"/>
    <n v="0"/>
    <m/>
    <m/>
    <m/>
    <d v="2021-04-30T00:00:00"/>
    <m/>
    <d v="2021-06-08T00:00:00"/>
    <m/>
    <s v="MonthlyLM014C.ok"/>
    <m/>
  </r>
  <r>
    <s v="Usp_Tf_MonthlyLM028_Ins"/>
    <s v="L9803_LM028"/>
    <m/>
    <s v="報表使用"/>
    <x v="0"/>
    <s v="LN$DTAP"/>
    <s v="MonthlyLM028"/>
    <m/>
    <n v="1"/>
    <n v="2"/>
    <n v="9"/>
    <m/>
    <s v="V"/>
    <s v="2021-06-07 05.26.46.761470000 下午"/>
    <s v="2021-06-07 05.26.49.808563000 下午"/>
    <s v="+00 00:00:03.047093"/>
    <n v="51048"/>
    <n v="51048"/>
    <n v="0"/>
    <x v="1"/>
    <m/>
    <n v="0"/>
    <n v="0"/>
    <m/>
    <m/>
    <m/>
    <d v="2021-04-30T00:00:00"/>
    <m/>
    <d v="2021-06-08T00:00:00"/>
    <m/>
    <s v="MonthlyLM028.ok"/>
    <m/>
  </r>
  <r>
    <s v="Usp_Tf_MonthlyLoanBal_Ins"/>
    <s v="L9702"/>
    <m/>
    <s v="每月放款餘額檔"/>
    <x v="0"/>
    <s v="LA$MSTP_x000a_LA$W30P_x000a_LA$APLP_x000a_CustMain_x000a_FacMain_x000a_ClFac_x000a_ClMain_x000a_LN$LBLP"/>
    <s v="MonthlyLoanBal"/>
    <m/>
    <n v="8"/>
    <n v="4"/>
    <n v="9"/>
    <m/>
    <s v="O"/>
    <s v="2021-06-07 05.10.24.857825000 下午"/>
    <s v="2021-06-07 05.26.46.023402000 下午"/>
    <s v="+00 00:16:21.165577"/>
    <n v="24568887"/>
    <n v="37087170"/>
    <n v="-12518283"/>
    <x v="0"/>
    <s v="篩選資料日期&gt;=2020年01月份"/>
    <n v="0"/>
    <n v="-12518283"/>
    <s v="與前次轉換程式邏輯不同"/>
    <m/>
    <m/>
    <d v="2021-04-30T00:00:00"/>
    <m/>
    <m/>
    <d v="2021-06-18T00:00:00"/>
    <s v="MonthlLoanBal_[201001-202105]_[201001-202105].ok"/>
    <m/>
  </r>
  <r>
    <s v="Usp_Tf_NegAppr01_Ins"/>
    <s v="L5973"/>
    <m/>
    <s v="最大債權撥付資料檔"/>
    <x v="6"/>
    <s v="NegTranNoMapping_x000a_NegTrans_x000a_NegMain_x000a_tbJCICAmtShare_x000a_REMIN_Z_ID_TRAN_x000a_NegFinShare_x000a_tbJCICAppr"/>
    <s v="NegAppr01"/>
    <m/>
    <n v="7"/>
    <n v="4"/>
    <n v="5"/>
    <m/>
    <s v="V"/>
    <s v="2021-06-07 04.56.52.919858000 下午"/>
    <s v="2021-06-07 04.57.12.903923000 下午"/>
    <s v="+00 00:00:19.984065"/>
    <n v="166839"/>
    <n v="166839"/>
    <n v="0"/>
    <x v="1"/>
    <m/>
    <n v="0"/>
    <n v="0"/>
    <m/>
    <m/>
    <m/>
    <d v="2021-03-31T00:00:00"/>
    <m/>
    <m/>
    <d v="2021-06-08T00:00:00"/>
    <s v="NegAppr01_[01-02].ok"/>
    <m/>
  </r>
  <r>
    <s v="Usp_Tf_NegFinAcct_Ins"/>
    <s v="L5974"/>
    <m/>
    <s v="債務協商債權機構帳戶檔"/>
    <x v="6"/>
    <s v="tbJCICAccountData"/>
    <s v="NegFinAcct"/>
    <m/>
    <n v="1"/>
    <n v="1"/>
    <n v="5"/>
    <m/>
    <s v="V"/>
    <s v="2021-06-07 04.56.46.106524000 下午"/>
    <s v="2021-06-07 04.56.46.160916000 下午"/>
    <s v="+00 00:00:00.054392"/>
    <n v="510"/>
    <n v="510"/>
    <n v="0"/>
    <x v="1"/>
    <m/>
    <n v="0"/>
    <n v="0"/>
    <m/>
    <m/>
    <m/>
    <d v="2021-03-31T00:00:00"/>
    <m/>
    <d v="2021-06-08T00:00:00"/>
    <m/>
    <s v="NegFinAcct.ok"/>
    <m/>
  </r>
  <r>
    <s v="Usp_Tf_NegFinShare_Ins"/>
    <s v="L5071"/>
    <s v="L5071, L5701"/>
    <s v="債務協商債權分攤檔"/>
    <x v="6"/>
    <s v="tbJCICShare_x000a_REMIN_Z_ID_TRAN_x000a_tbJCICMain_x000a_NegMain"/>
    <s v="NegFinShare"/>
    <m/>
    <n v="4"/>
    <n v="4"/>
    <n v="5"/>
    <m/>
    <s v="V"/>
    <s v="2021-06-07 04.56.46.229830000 下午"/>
    <s v="2021-06-07 04.56.46.332008000 下午"/>
    <s v="+00 00:00:00.102178"/>
    <n v="1971"/>
    <n v="1971"/>
    <n v="0"/>
    <x v="1"/>
    <m/>
    <n v="0"/>
    <n v="0"/>
    <m/>
    <m/>
    <m/>
    <d v="2021-03-31T00:00:00"/>
    <m/>
    <m/>
    <d v="2021-06-08T00:00:00"/>
    <s v="NegFinShare.ok"/>
    <m/>
  </r>
  <r>
    <s v="Usp_Tf_NegMain_Ins"/>
    <s v="L5071"/>
    <m/>
    <s v="債務協商案件主檔"/>
    <x v="6"/>
    <s v="tbJCICMain_x000a_REMIN_Z_ID_TRAN_x000a_tbJCICAmtShare_x000a_TBJCICZ050_x000a_TBJCICZ450_x000a_TJBCICZ067"/>
    <s v="NegMain"/>
    <m/>
    <n v="6"/>
    <n v="4"/>
    <n v="5"/>
    <m/>
    <s v="V"/>
    <s v="2021-06-07 04.56.45.598780000 下午"/>
    <s v="2021-06-07 04.56.46.093610000 下午"/>
    <s v="+00 00:00:00.494830"/>
    <n v="370"/>
    <n v="370"/>
    <n v="0"/>
    <x v="1"/>
    <m/>
    <n v="6"/>
    <n v="-6"/>
    <s v="1月~5月的新資料"/>
    <m/>
    <m/>
    <d v="2021-04-30T00:00:00"/>
    <m/>
    <m/>
    <d v="2021-06-08T00:00:00"/>
    <s v="NegMain.ok"/>
    <m/>
  </r>
  <r>
    <s v="Usp_Tf_NegTranNoMapping_Ins"/>
    <s v="暫存檔"/>
    <m/>
    <s v="債務協商交易檔"/>
    <x v="6"/>
    <s v="tbJCICBusiness_x000a_REMIN_Z_ID_TRAN"/>
    <s v="NegTranNoMapping"/>
    <s v="V"/>
    <n v="2"/>
    <s v="4*"/>
    <n v="5"/>
    <m/>
    <s v="V"/>
    <s v="2021-06-07 04.56.44.892184000 下午"/>
    <s v="2021-06-07 04.56.45.573907000 下午"/>
    <s v="+00 00:00:00.681723"/>
    <n v="51940"/>
    <n v="51940"/>
    <n v="0"/>
    <x v="1"/>
    <m/>
    <n v="0"/>
    <n v="0"/>
    <m/>
    <m/>
    <m/>
    <m/>
    <m/>
    <m/>
    <m/>
    <m/>
    <m/>
  </r>
  <r>
    <s v="Usp_Tf_NegTrans_Ins"/>
    <s v="L5971"/>
    <m/>
    <s v="債務協商交易檔"/>
    <x v="6"/>
    <s v="NegTranNoMapping_x000a_tbJCICBusiness_x000a_REMIN_Z_ID_TRAN_x000a_tbJCICAmtShare_x000a_tbJCICMain_x000a_NegMain"/>
    <s v="NegTrans"/>
    <m/>
    <n v="6"/>
    <n v="4"/>
    <n v="5"/>
    <m/>
    <s v="V"/>
    <s v="2021-06-07 04.56.46.376452000 下午"/>
    <s v="2021-06-07 04.56.52.878277000 下午"/>
    <s v="+00 00:00:06.501825"/>
    <n v="51940"/>
    <n v="51940"/>
    <n v="0"/>
    <x v="1"/>
    <m/>
    <n v="0"/>
    <n v="0"/>
    <m/>
    <m/>
    <m/>
    <d v="2021-03-31T00:00:00"/>
    <m/>
    <m/>
    <d v="2021-06-08T00:00:00"/>
    <s v="NegTrans.ok"/>
    <m/>
  </r>
  <r>
    <s v="Usp_Tf_PfBsDetail_Ins"/>
    <s v="L5021"/>
    <s v="L5021，L5052"/>
    <s v="房貸專員業績明細檔"/>
    <x v="0"/>
    <s v="LN$YACP_x000a_LN$YG5P_x000a_FacMain_x000a_LoanBorMain"/>
    <s v="PfBsDetail"/>
    <m/>
    <n v="4"/>
    <n v="4"/>
    <n v="5"/>
    <m/>
    <s v="V"/>
    <s v="2021-06-07 04.57.26.847776000 下午"/>
    <s v="2021-06-07 04.57.27.699924000 下午"/>
    <s v="+00 00:00:00.852148"/>
    <n v="1384"/>
    <n v="1385"/>
    <n v="-1"/>
    <x v="2"/>
    <s v="排除重複筆數1筆"/>
    <n v="0"/>
    <n v="-1"/>
    <s v="1月~5月的新資料"/>
    <m/>
    <m/>
    <d v="2021-03-31T00:00:00"/>
    <m/>
    <m/>
    <d v="2021-06-08T00:00:00"/>
    <s v="PfBsDetail.ok"/>
    <m/>
  </r>
  <r>
    <s v="Usp_Tf_PfBsOfficer_Ins"/>
    <s v="L5021"/>
    <m/>
    <s v="房貸專員業績目標檔"/>
    <x v="0"/>
    <s v="LN$YG5P_x000a_CdBcm"/>
    <s v="PfBsOfficer"/>
    <m/>
    <n v="2"/>
    <n v="4"/>
    <n v="5"/>
    <m/>
    <s v="V"/>
    <s v="2021-06-07 04.57.27.714909000 下午"/>
    <s v="2021-06-07 04.57.28.204266000 下午"/>
    <s v="+00 00:00:00.489357"/>
    <n v="6156"/>
    <n v="6156"/>
    <n v="0"/>
    <x v="1"/>
    <m/>
    <n v="0"/>
    <n v="0"/>
    <m/>
    <m/>
    <m/>
    <d v="2021-03-31T00:00:00"/>
    <m/>
    <m/>
    <d v="2021-06-08T00:00:00"/>
    <s v="PfBsOfficer.ok"/>
    <m/>
  </r>
  <r>
    <s v="Usp_Tf_PfCoOfficer_Ins"/>
    <s v="L5021"/>
    <m/>
    <s v="協辦人員等級檔"/>
    <x v="0"/>
    <s v="TB$EMCP"/>
    <s v="PfCoOfficer"/>
    <m/>
    <n v="1"/>
    <n v="1"/>
    <n v="5"/>
    <m/>
    <s v="V"/>
    <s v="2021-06-07 04.57.28.235980000 下午"/>
    <s v="2021-06-07 04.57.28.284958000 下午"/>
    <s v="+00 00:00:00.048978"/>
    <n v="281"/>
    <n v="281"/>
    <n v="0"/>
    <x v="1"/>
    <m/>
    <n v="0"/>
    <n v="0"/>
    <m/>
    <m/>
    <m/>
    <d v="2021-03-31T00:00:00"/>
    <m/>
    <d v="2021-06-08T00:00:00"/>
    <m/>
    <s v="PfCoOfficer.ok"/>
    <m/>
  </r>
  <r>
    <s v="Usp_Tf_PfDeparment_Ins"/>
    <s v="L5024"/>
    <s v="#N/A L5944"/>
    <s v="單位、區部、部室業績目標檔"/>
    <x v="0"/>
    <s v="LA$QHCP"/>
    <s v="PfDeparment"/>
    <m/>
    <n v="1"/>
    <n v="2"/>
    <n v="5"/>
    <m/>
    <s v="V"/>
    <s v="2021-06-07 04.57.28.294867000 下午"/>
    <s v="2021-06-07 04.57.28.335634000 下午"/>
    <s v="+00 00:00:00.040767"/>
    <n v="293"/>
    <n v="293"/>
    <n v="0"/>
    <x v="1"/>
    <m/>
    <n v="0"/>
    <n v="0"/>
    <m/>
    <m/>
    <m/>
    <d v="2021-03-31T00:00:00"/>
    <m/>
    <d v="2021-06-08T00:00:00"/>
    <m/>
    <s v="PfDeparment.ok"/>
    <m/>
  </r>
  <r>
    <s v="Usp_Tf_PfItDetail_Ins"/>
    <s v="L5051"/>
    <m/>
    <s v="介紹人業績明細檔"/>
    <x v="0"/>
    <s v="LN$AA1P_x000a_TmpQQQP_x000a_FacMain_x000a_TB$WKMP_x000a_LN$DTYP_x000a_CdBcm"/>
    <s v="PfItDetail"/>
    <m/>
    <n v="6"/>
    <n v="4"/>
    <n v="5"/>
    <m/>
    <s v="V"/>
    <s v="2021-06-07 04.57.28.385454000 下午"/>
    <s v="2021-06-07 04.57.28.483990000 下午"/>
    <s v="+00 00:00:00.098536"/>
    <n v="1358"/>
    <n v="1483"/>
    <n v="-125"/>
    <x v="0"/>
    <s v="同撥款日期、戶號、額度、撥款序號時，只取第一筆(依撥款金額由小到大)"/>
    <n v="974"/>
    <n v="-1099"/>
    <s v="1月~5月的新資料"/>
    <m/>
    <m/>
    <d v="2021-03-31T00:00:00"/>
    <m/>
    <m/>
    <d v="2021-06-08T00:00:00"/>
    <s v="PfItDetail.ok"/>
    <m/>
  </r>
  <r>
    <s v="Usp_Tf_PfReward_Ins"/>
    <s v="L5054"/>
    <m/>
    <s v="介紹、協辦獎金發放檔"/>
    <x v="0"/>
    <s v="LA$QTAP_x000a_LN$LSEP_x000a_TB$WKMP"/>
    <s v="PfReward"/>
    <m/>
    <n v="3"/>
    <n v="4"/>
    <n v="5"/>
    <m/>
    <s v="V"/>
    <s v="2021-06-07 04.57.28.513613000 下午"/>
    <s v="2021-06-07 04.57.28.655265000 下午"/>
    <s v="+00 00:00:00.141652"/>
    <n v="671"/>
    <n v="671"/>
    <n v="0"/>
    <x v="1"/>
    <m/>
    <n v="0"/>
    <n v="0"/>
    <m/>
    <m/>
    <m/>
    <d v="2021-03-31T00:00:00"/>
    <m/>
    <m/>
    <d v="2021-06-08T00:00:00"/>
    <s v="PfReward.ok"/>
    <m/>
  </r>
  <r>
    <s v="Usp_Tf_PostAuthLog_Ins"/>
    <s v="L4043"/>
    <m/>
    <s v="郵局授權記錄檔"/>
    <x v="0"/>
    <s v="PO$AARP_x000a_LA$APLP"/>
    <s v="PostAuthLog"/>
    <m/>
    <n v="2"/>
    <n v="4"/>
    <n v="4"/>
    <m/>
    <s v="V"/>
    <s v="2021-06-07 04.56.41.652940000 下午"/>
    <s v="2021-06-07 04.56.42.542177000 下午"/>
    <s v="+00 00:00:00.889237"/>
    <n v="16434"/>
    <n v="16434"/>
    <n v="0"/>
    <x v="1"/>
    <m/>
    <n v="0"/>
    <n v="0"/>
    <m/>
    <m/>
    <m/>
    <d v="2021-04-30T00:00:00"/>
    <m/>
    <m/>
    <d v="2021-06-08T00:00:00"/>
    <s v="PostAuthLog.ok"/>
    <m/>
  </r>
  <r>
    <s v="Usp_Tf_RptJcic_Ins"/>
    <m/>
    <m/>
    <s v="報表Jcic"/>
    <x v="0"/>
    <s v="LN$JCICP"/>
    <s v="RptJcic"/>
    <m/>
    <n v="1"/>
    <n v="1"/>
    <n v="9"/>
    <m/>
    <s v="V"/>
    <s v="2021-06-07 05.26.51.690975000 下午"/>
    <s v="2021-06-07 05.26.51.759201000 下午"/>
    <s v="+00 00:00:00.068226"/>
    <n v="318"/>
    <n v="318"/>
    <n v="0"/>
    <x v="1"/>
    <m/>
    <n v="0"/>
    <n v="0"/>
    <m/>
    <m/>
    <m/>
    <m/>
    <m/>
    <d v="2021-06-08T00:00:00"/>
    <m/>
    <s v="RptJcic.ok"/>
    <m/>
  </r>
  <r>
    <s v="Usp_Tf_RptRelationCompany_Ins"/>
    <m/>
    <m/>
    <s v="報表用_金控利害關係人_關係人公司資料"/>
    <x v="0"/>
    <s v="SKLRLCP"/>
    <s v="RptRelationCompany"/>
    <m/>
    <n v="1"/>
    <n v="1"/>
    <n v="9"/>
    <m/>
    <m/>
    <s v="2021-06-07 05.26.51.864097000 下午"/>
    <s v="2021-06-07 05.26.51.875175000 下午"/>
    <s v="+00 00:00:00.011078"/>
    <n v="43"/>
    <n v="43"/>
    <n v="0"/>
    <x v="1"/>
    <m/>
    <n v="0"/>
    <n v="0"/>
    <m/>
    <m/>
    <m/>
    <m/>
    <m/>
    <d v="2021-06-08T00:00:00"/>
    <m/>
    <s v="RptRelationCompany.ok"/>
    <m/>
  </r>
  <r>
    <s v="Usp_Tf_RptRelationFamily_Ins"/>
    <m/>
    <m/>
    <s v="報表用_金控利害關係人_關係人親屬資料"/>
    <x v="0"/>
    <s v="SKLRLBP"/>
    <s v="RptRelationFamily"/>
    <m/>
    <n v="1"/>
    <n v="1"/>
    <n v="9"/>
    <m/>
    <m/>
    <s v="2021-06-07 05.26.51.834491000 下午"/>
    <s v="2021-06-07 05.26.51.854026000 下午"/>
    <s v="+00 00:00:00.019535"/>
    <n v="54"/>
    <n v="54"/>
    <n v="0"/>
    <x v="1"/>
    <m/>
    <n v="0"/>
    <n v="0"/>
    <m/>
    <m/>
    <m/>
    <m/>
    <m/>
    <d v="2021-06-08T00:00:00"/>
    <m/>
    <s v="RptRelationFamily.ok"/>
    <m/>
  </r>
  <r>
    <s v="Usp_Tf_RptRelationSelf_Ins"/>
    <m/>
    <m/>
    <s v="報表用_金控利害關係人_關係人資料"/>
    <x v="0"/>
    <s v="SKLRLTP"/>
    <s v="RptRelationSelf"/>
    <m/>
    <n v="1"/>
    <n v="1"/>
    <n v="9"/>
    <m/>
    <m/>
    <s v="2021-06-07 05.26.51.778930000 下午"/>
    <s v="2021-06-07 05.26.51.820211000 下午"/>
    <s v="+00 00:00:00.041281"/>
    <n v="46"/>
    <n v="46"/>
    <n v="0"/>
    <x v="1"/>
    <m/>
    <n v="0"/>
    <n v="0"/>
    <m/>
    <m/>
    <m/>
    <m/>
    <m/>
    <d v="2021-06-08T00:00:00"/>
    <m/>
    <s v="RptRelationSelf.ok"/>
    <m/>
  </r>
  <r>
    <s v="Usp_Tf_TmpLA$HGTP_Ins"/>
    <s v="工作檔"/>
    <m/>
    <s v="不動產押品建物檔"/>
    <x v="3"/>
    <s v="LA$HGTP_x000a_CU$CUSP_x000a_LA$APLP_x000a_LA$LMSP"/>
    <s v="TmpLA$HGTP"/>
    <s v="V"/>
    <n v="4"/>
    <s v="4*"/>
    <s v="X"/>
    <m/>
    <m/>
    <s v="2021-06-07 04.08.26.280711000 下午"/>
    <s v="2021-06-07 04.08.29.055670000 下午"/>
    <s v="+00 00:00:02.774959"/>
    <n v="64555"/>
    <n v="64555"/>
    <n v="0"/>
    <x v="1"/>
    <m/>
    <n v="0"/>
    <n v="0"/>
    <m/>
    <m/>
    <m/>
    <m/>
    <m/>
    <m/>
    <m/>
    <m/>
    <m/>
  </r>
  <r>
    <s v="Usp_Tf_TmpLA$LGTP_Ins"/>
    <s v="工作檔"/>
    <m/>
    <s v="不動產押品土地檔"/>
    <x v="3"/>
    <s v="LA$LGTP_x000a_CU$CUSP_x000a_LA$APLP_x000a_LA$LMSP_x000a_ClBuildingUnique"/>
    <s v="TmpLA$LGTP"/>
    <s v="V"/>
    <n v="5"/>
    <s v="4*"/>
    <s v="X"/>
    <m/>
    <m/>
    <s v="2021-06-07 04.08.29.106378000 下午"/>
    <s v="2021-06-07 04.08.29.416248000 下午"/>
    <s v="+00 00:00:00.309870"/>
    <n v="908"/>
    <n v="908"/>
    <n v="0"/>
    <x v="1"/>
    <m/>
    <n v="0"/>
    <n v="0"/>
    <m/>
    <m/>
    <m/>
    <m/>
    <m/>
    <m/>
    <m/>
    <m/>
    <m/>
  </r>
  <r>
    <s v="Usp_Tf_YearlyHouseLoanInt_Ins"/>
    <s v="目前無交易使用"/>
    <m/>
    <s v="報表使用"/>
    <x v="0"/>
    <s v="LA$W24P"/>
    <s v="YearlyHouseLoanInt"/>
    <m/>
    <n v="1"/>
    <n v="1"/>
    <n v="9"/>
    <m/>
    <s v="V"/>
    <s v="2021-06-08 09.01.28.274476000 上午"/>
    <s v="2021-06-08 09.02.30.614174000 上午"/>
    <s v="+00 00:01:02.339698"/>
    <n v="953424"/>
    <n v="1576255"/>
    <n v="-622831"/>
    <x v="0"/>
    <s v="差異622831筆為2006年12月(含)以前的資料筆數"/>
    <n v="-622831"/>
    <n v="0"/>
    <m/>
    <m/>
    <m/>
    <m/>
    <m/>
    <d v="2021-06-18T00:00:00"/>
    <m/>
    <s v="YearlyHouseLoanInt_[200712-201912]_[200811-202012].ok"/>
    <m/>
  </r>
  <r>
    <s v="人工匯入"/>
    <s v="L190A"/>
    <m/>
    <s v="員工檔"/>
    <x v="7"/>
    <s v="sas047.csv"/>
    <s v="CdEmp"/>
    <m/>
    <n v="1"/>
    <s v="1*"/>
    <m/>
    <m/>
    <m/>
    <d v="2021-01-20T10:09:46"/>
    <d v="2021-01-20T10:09:46"/>
    <d v="1899-12-30T00:00:00"/>
    <m/>
    <m/>
    <m/>
    <x v="1"/>
    <m/>
    <n v="0"/>
    <n v="0"/>
    <m/>
    <m/>
    <m/>
    <d v="2021-03-31T00:00:00"/>
    <m/>
    <m/>
    <m/>
    <m/>
    <m/>
  </r>
  <r>
    <m/>
    <m/>
    <m/>
    <m/>
    <x v="8"/>
    <m/>
    <m/>
    <m/>
    <m/>
    <m/>
    <m/>
    <m/>
    <m/>
    <m/>
    <m/>
    <m/>
    <m/>
    <m/>
    <m/>
    <x v="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黃智偉"/>
    <s v="林清河/無"/>
    <d v="2021-08-09T00:00:00"/>
    <s v="股票維持率"/>
    <s v="ClStock"/>
    <s v="原本為手工Excel表計算管理_x000a_新系統希望能加入維持率計算"/>
    <s v="2021/8/5 請清河與投資系統確認介接方式_x000a_2021/8/9 清河確認以Informatica每日更新至新放款帳務系統資料庫_x000a_尚待投資系統提供Layout_x000a_"/>
    <d v="2021-08-09T00:00:00"/>
    <d v="2021-10-31T00:00:00"/>
    <m/>
    <x v="0"/>
  </r>
  <r>
    <x v="0"/>
    <x v="1"/>
    <s v="黃智偉"/>
    <s v="林清河/無"/>
    <d v="2021-08-11T00:00:00"/>
    <s v="員工檔"/>
    <s v="CdEmp"/>
    <s v="核心系統的員工檔有更改Layout"/>
    <s v="2021/8/11 尚待清河確認新的Layout"/>
    <m/>
    <d v="2021-08-31T00:00:00"/>
    <m/>
    <x v="1"/>
  </r>
  <r>
    <x v="0"/>
    <x v="0"/>
    <s v="黃智偉"/>
    <s v="吳承憲/無"/>
    <d v="2021-08-06T00:00:00"/>
    <s v="Eric新增&quot;是否為疑似準利害關係人檔&quot;"/>
    <s v="BankRelationSuspected "/>
    <s v="新增 BankRelationSuspected (是否為疑似準利害關係人檔) 檔,_x000a_接收相關資料,請協助透過 Informatica 處理"/>
    <s v="2021/8/6 Eric mail通知 新增Table_x000a_2021/8/9 將create table的sql上版,上版後才會通知承憲匯入資料_x000a_2021/8/11將table新增到資料庫後Email通知承憲_x000a_待承憲匯入資料"/>
    <m/>
    <d v="2021-08-31T00:00:00"/>
    <m/>
    <x v="1"/>
  </r>
  <r>
    <x v="0"/>
    <x v="1"/>
    <s v="黃智偉"/>
    <s v="林清河/無"/>
    <d v="2021-08-11T00:00:00"/>
    <s v="澎湖 金門 連江的法務、催收人員"/>
    <s v="CdCity"/>
    <s v="澎湖 金門 連江的法務、催收人員目前無資料"/>
    <s v="2021/8/11 請清河協助確認"/>
    <m/>
    <d v="2021-08-31T00:00:00"/>
    <m/>
    <x v="2"/>
  </r>
  <r>
    <x v="0"/>
    <x v="0"/>
    <s v="黃智偉"/>
    <s v="林清河/無"/>
    <d v="2021-08-11T00:00:00"/>
    <s v="利關人系統的SubCom"/>
    <s v="新資料需求，未轉換"/>
    <s v="出報表LM049時需要利關人的SubCom這個表才能把代碼轉中文"/>
    <s v="2021/8/11 請清河協助索取"/>
    <m/>
    <d v="2021-08-31T00:00:00"/>
    <m/>
    <x v="2"/>
  </r>
  <r>
    <x v="0"/>
    <x v="1"/>
    <s v="黃智偉"/>
    <s v="李珮琪/陳政皓"/>
    <d v="2021-08-04T00:00:00"/>
    <s v="擔保品類別(3碼)須轉入"/>
    <s v="ClMain"/>
    <s v="新系統要有擔保品類別3碼_x000a_須找出轉換規則"/>
    <s v="2021/08/04 產製對照檔，已請珮琪先幫忙看。_x000a_SharePoint&gt;19.其他&gt;資料轉換&gt;擔保品類別3碼&gt;擔保品類別3碼對照.xlsx_x000a_2021/08/05會議後更新文件,白底項目一對一轉換_x000a_黃底項目:_x000a_1-3 2A房地-商場 轉為 2A0 土地及建物商業用_x000a_3-1 14 股票 根據擔保品-股票代號檔清理結果作對應,需轉換為141上市公司股票或142上櫃公司股票_x000a_5-1 02 銀行保證 轉為 998經銀行提供保證之放款_x000a_待&quot;股票代號資料對照檔&quot;完成"/>
    <d v="2021-08-05T00:00:00"/>
    <d v="2021-08-31T00:00:00"/>
    <m/>
    <x v="2"/>
  </r>
  <r>
    <x v="0"/>
    <x v="1"/>
    <s v="黃智偉"/>
    <s v="李珮琪/陳政皓"/>
    <d v="2021-08-03T00:00:00"/>
    <s v="股票代號資料對照"/>
    <s v="ClStock"/>
    <s v="撈出股票擔保品的資料，請政皓經理安排人員提供股票代號新舊對照"/>
    <s v="2021/08/04 匯出資料_x000a_SharePoint&gt;19.其他&gt;資料轉換&gt;擔保品-股票代號&gt;擔保品_股票代號.xlsx_x000a_2021/08/05會議後更新文件並Mail請政皓經理協助處理_x000a_待政皓經理回覆"/>
    <d v="2021-08-05T00:00:00"/>
    <d v="2021-08-31T00:00:00"/>
    <m/>
    <x v="2"/>
  </r>
  <r>
    <x v="0"/>
    <x v="1"/>
    <s v="黃智偉"/>
    <s v="李珮琪/陳政皓"/>
    <d v="2021-08-03T00:00:00"/>
    <s v="獨立產權車位資料清理"/>
    <s v="ClBuilding"/>
    <s v="原本AS400的LA$HGTP.HGTCIP為1者,該筆擔保品為獨立產權車位,實際查詢資料發現有誤植之情形,撈取全部資料請政皓經理安排人員查驗"/>
    <s v="2021/08/04 匯出資料_x000a_SharePoint&gt;19.其他&gt;資料轉換&gt;獨立產權註記&gt;獨立產權註記.xlsx_x000a_2021/08/05會議後更新文件並Mail請政皓經理協助處理_x000a_待政皓經理回覆"/>
    <d v="2021-08-05T00:00:00"/>
    <d v="2021-08-31T00:00:00"/>
    <m/>
    <x v="2"/>
  </r>
  <r>
    <x v="1"/>
    <x v="1"/>
    <s v="黃智偉"/>
    <s v="李珮琪/無"/>
    <d v="2021-08-02T00:00:00"/>
    <s v="轉換後必須另外新增代碼的SQL整理"/>
    <m/>
    <s v="轉換後必須另外新增代碼的SQL整理"/>
    <s v="2021/08/05增加文件&quot;資料轉換事前工作.xlsx&quot;"/>
    <m/>
    <d v="2021-08-10T00:00:00"/>
    <d v="2021-08-05T00:00:00"/>
    <x v="2"/>
  </r>
  <r>
    <x v="1"/>
    <x v="1"/>
    <s v="黃智偉"/>
    <s v="李珮琪/無"/>
    <d v="2021-08-02T00:00:00"/>
    <s v="L1108使用報表代號,轉換至CdReport"/>
    <s v="CdReport"/>
    <s v="L1108使用報表代號,轉換至CdReport"/>
    <s v="CdReport預計為設定好匯入，以舊資料轉換缺太多資訊，匯入檔案應參考補齊ReportCodeMapping暫存檔將舊資料匯對應到的報表代號補齊_x000a_2021/08/04 產生Table&amp;Data_CdReport.sql 待上版_x000a_2021/08/05 上版至各環境"/>
    <m/>
    <d v="2021-08-10T00:00:00"/>
    <d v="2021-08-05T00:00:00"/>
    <x v="2"/>
  </r>
  <r>
    <x v="2"/>
    <x v="1"/>
    <s v="黃智偉"/>
    <s v="李珮琪/無"/>
    <d v="2021-07-27T00:00:00"/>
    <s v="未齊件代碼檔要轉換"/>
    <s v="CdLoanNotYet"/>
    <s v="未齊件代碼檔要轉換"/>
    <s v="未齊件代碼檔資料來源TB$DOTP,新欄位&quot;齊件日期計算日&quot;預設0_x000a_2021/7/27智偉新增轉換程式並重轉OK"/>
    <d v="2021-07-27T00:00:00"/>
    <d v="2021-07-27T00:00:00"/>
    <d v="2021-07-27T00:00:00"/>
    <x v="2"/>
  </r>
  <r>
    <x v="2"/>
    <x v="1"/>
    <s v="黃智偉"/>
    <s v="李珮琪/無"/>
    <d v="2021-07-26T00:00:00"/>
    <s v="指標利率須轉入台北金融業拆款定盤利率"/>
    <s v="FacProd"/>
    <s v="指標利率須轉入台北金融業拆款定盤利率"/>
    <s v="增加判斷WHEN TB$TBLP.IN$COD=TB THEN 指標利率代碼寫03_x000a_2021/7/26智偉修改轉換程式,並重轉OK"/>
    <d v="2021-07-26T00:00:00"/>
    <d v="2021-07-26T00:00:00"/>
    <d v="2021-07-26T00:00:00"/>
    <x v="2"/>
  </r>
  <r>
    <x v="2"/>
    <x v="1"/>
    <s v="黃智偉"/>
    <s v="李珮琪/無"/>
    <d v="2021-07-26T00:00:00"/>
    <s v="指標利率須轉入台北金融業拆款定盤利率"/>
    <s v="CdBaseRate"/>
    <s v="指標利率須轉入台北金融業拆款定盤利率"/>
    <s v="篩選TB$IRTP.IN$COD=TB 寫入CdBaseRate_x000a_2021/7/26智偉修改轉換程式,並重轉OK"/>
    <d v="2021-07-26T00:00:00"/>
    <d v="2021-07-26T00:00:00"/>
    <d v="2021-07-26T00:00:00"/>
    <x v="2"/>
  </r>
  <r>
    <x v="2"/>
    <x v="1"/>
    <s v="黃智偉"/>
    <s v="林清河/無"/>
    <d v="2021-07-23T00:00:00"/>
    <s v="CustNotice報表代號未轉成新的"/>
    <s v="CustNotice"/>
    <s v="CustNotice轉換時未將報表代號轉成新的報表代號"/>
    <s v="撈AS400的DCF23PF &amp;&amp; DCF23WF取得原報表代號的中文對照_x000a_比對後得出新的報表代號_x000a_寫成對照檔,轉換的時候串取使用_x000a_2021/7/26 智偉修改轉換程式,並重轉OK"/>
    <d v="2021-07-26T00:00:00"/>
    <d v="2021-07-26T00:00:00"/>
    <d v="2021-07-26T00:00:00"/>
    <x v="2"/>
  </r>
  <r>
    <x v="2"/>
    <x v="1"/>
    <s v="黃智偉"/>
    <s v="李珮琪/無"/>
    <d v="2021-07-23T00:00:00"/>
    <s v="放款主檔的借新還舊記號更新"/>
    <s v="LoanBorMain"/>
    <s v="LoanBorMain的借新還舊記號RenewFlag,在AS400有做6-60才會更新此記號,資料轉換時應更新"/>
    <s v="從LA$TRXP撈同一筆交易序號,有做3041結案及3087展期,且結案區分為1的資料,確認結清餘額與展期金額相符後,將展期那筆撥款在LoanBorMain.RenewFlag更新為Y_x000a_並將其結清與展期的關係寫入AcLoanRenew_x000a_2021/7/26智偉增加1個轉換暫存表及3支轉換程式,並重轉OK"/>
    <d v="2021-07-23T00:00:00"/>
    <d v="2021-07-30T00:00:00"/>
    <d v="2021-07-26T00:00:00"/>
    <x v="2"/>
  </r>
  <r>
    <x v="2"/>
    <x v="1"/>
    <s v="黃智偉"/>
    <s v="李珮琪/無"/>
    <d v="2021-07-22T00:00:00"/>
    <s v="AS400紀錄的櫃員編號對應員編方式"/>
    <s v="LN$CFRP…"/>
    <s v="AS400有些表有紀錄櫃員_x000a_例如LN$CFRP.CFPMEM_x000a_紀錄的代號是數字4碼_x000a_想請問有沒有與CdEmp.EmployeeNo員工編號對應的方式?"/>
    <s v="2021/7/22珮琪回覆(節錄片段):_x000a_1.有把幾個帳號標紅字，確定不會存在在職檔的_x000a_2.0009周尚慧有兩個帳號，早期在放款部的9889櫃員編號會有資料_x000a_3.功能選單有拆角色，DB SK#TBL，SK#TBLOUT的資料都需要做對應_x000a_2021/7/26Email請Susan與新壽協調安排人員協助填入、檢查對照檔_x000a_2021/7/28 清河已回覆對照檔，待智偉製作成Table_x000a_2021/7/30 智偉新增Table &quot;AS400EmpNoMapping&quot;"/>
    <d v="2021-07-22T00:00:00"/>
    <d v="2021-07-30T00:00:00"/>
    <d v="2021-07-30T00:00:00"/>
    <x v="2"/>
  </r>
  <r>
    <x v="3"/>
    <x v="2"/>
    <s v="黃智偉"/>
    <s v="林清河/無"/>
    <d v="2021-07-12T00:00:00"/>
    <s v="驗證報表發現資料有差異"/>
    <s v="FacMain"/>
    <s v="額度檔缺以下戶號的資料_x000a_1701303, 1701304, 1701305, 1701306, 1701313"/>
    <s v="2021/7/12智偉確認轉換的來源檔LA$APLP亦無資料,請清河協助查詢_x000a_2021/7/22清河回復該批資料為AS400備份之後才上傳到AS400的資料_x000a_正式上線時會切時間點不會出現此問題"/>
    <d v="2021-07-22T00:00:00"/>
    <d v="2021-07-23T00:00:00"/>
    <d v="2021-07-23T00:00:00"/>
    <x v="2"/>
  </r>
  <r>
    <x v="3"/>
    <x v="2"/>
    <s v="黃智偉"/>
    <s v="林清河/無"/>
    <d v="2021-06-25T00:00:00"/>
    <s v="2021/5/31資料轉換有六項與前次邏輯不同，InsuComm、InsuOrignal、InsuRenew、LoanRateChange、MonthlyFacBal、MonthlyLoanBal待確認內容。"/>
    <s v="InsuComm"/>
    <s v="InsuComm待確認內容。"/>
    <s v="2021/06/28智偉:待驗證轉換結果_x000a_2021/07/20確認_x000a_5月轉換與12月轉換的差異有下列幾點_x000a_1.在12月轉換時擔保品轉換用暫存MAPPING檔只記錄主要擔保品的&quot;第一筆擔保品序號&quot;與新擔保品號碼的對應,5月轉換時,擔保品轉換用暫存MAPPING檔紀錄全部擔保品的每一筆&quot;擔保品序號&quot;,來源檔筆數增加,寫入筆數增加_x000a_2.在12月轉換時判斷同擔保品的條件未加入&quot;險種&quot;,5月轉換有加入,來源檔筆數沒變,寫入筆數增加_x000a_3.在1~5月新增的火險資料,來源檔筆數增加,寫入筆數增加"/>
    <m/>
    <d v="2021-07-20T00:00:00"/>
    <d v="2021-07-20T00:00:00"/>
    <x v="2"/>
  </r>
  <r>
    <x v="3"/>
    <x v="2"/>
    <s v="黃智偉"/>
    <s v="林清河/無"/>
    <d v="2021-06-25T00:00:00"/>
    <s v="2021/5/31資料轉換有六項與前次邏輯不同，InsuComm、InsuOrignal、InsuRenew、LoanRateChange、MonthlyFacBal、MonthlyLoanBal待確認內容。"/>
    <s v="InsuOrignal"/>
    <s v="InsuOrignal待確認內容。"/>
    <s v="2021/06/28智偉:待驗證轉換結果_x000a_2021/07/20確認_x000a_5月轉換與12月轉換的差異有下列幾點_x000a_1.在12月轉換時擔保品轉換用暫存MAPPING檔只記錄主要擔保品的&quot;第一筆擔保品序號&quot;與新擔保品號碼的對應,5月轉換時,擔保品轉換用暫存MAPPING檔紀錄全部擔保品的每一筆&quot;擔保品序號&quot;,來源檔筆數增加,寫入筆數增加"/>
    <m/>
    <d v="2021-07-20T00:00:00"/>
    <d v="2021-07-20T00:00:00"/>
    <x v="2"/>
  </r>
  <r>
    <x v="3"/>
    <x v="2"/>
    <s v="黃智偉"/>
    <s v="林清河/無"/>
    <d v="2021-06-25T00:00:00"/>
    <s v="2021/5/31資料轉換有六項與前次邏輯不同，InsuComm、InsuOrignal、InsuRenew、LoanRateChange、MonthlyFacBal、MonthlyLoanBal待確認內容。"/>
    <s v="InsuRenew"/>
    <s v="InsuRenew待確認內容。"/>
    <s v="2021/06/28智偉:待驗證轉換結果_x000a_2021/07/20確認_x000a_5月轉換與12月轉換的差異有下列幾點_x000a_1.在12月轉換時擔保品轉換用暫存MAPPING檔只記錄主要擔保品的&quot;第一筆擔保品序號&quot;與新擔保品號碼的對應,5月轉換時,擔保品轉換用暫存MAPPING檔紀錄全部擔保品的每一筆&quot;擔保品序號&quot;,來源檔筆數增加,寫入筆數增加_x000a_2.在12月轉換時判斷同擔保品的條件未加入&quot;擔保品序號&quot;,5月轉換有加入,來源檔筆數沒變,寫入筆數增加_x000a_3.在1~5月新增的火險資料,來源檔筆數增加,寫入筆數增加"/>
    <m/>
    <d v="2021-07-20T00:00:00"/>
    <d v="2021-07-20T00:00:00"/>
    <x v="2"/>
  </r>
  <r>
    <x v="3"/>
    <x v="2"/>
    <s v="黃智偉"/>
    <s v="林清河/無"/>
    <d v="2021-06-25T00:00:00"/>
    <s v="2021/5/31資料轉換有六項與前次邏輯不同，InsuComm、InsuOrignal、InsuRenew、LoanRateChange、MonthlyFacBal、MonthlyLoanBal待確認內容。"/>
    <s v="LoanRateChange"/>
    <s v="LoanRateChange待確認內容。"/>
    <s v="2021/06/28智偉確認與12月程式差異:_x000a_12月程式將LA$IRTP與LA$ASCP合併後直接寫入_x000a_新版程式增加判斷LA$IRTP的生效日期不為0才寫入_x000a_程式改版後最後驗證為2021/2/4_x000a_5月轉換與12月轉換的差異有下列幾點_x000a_1.在12月轉換尚未生效的利率,5月轉換時已生效,來源檔筆數沒變,寫入筆數增加_x000a_2.在1~5月之間新撥貸的案件產生的已生效利率,來源檔筆數增加,寫入筆數增加_x000a_3.在1~5月之間新撥貸的案件產生的未生效利率,來源檔筆數增加,寫入筆數沒變"/>
    <m/>
    <d v="2021-07-30T00:00:00"/>
    <d v="2021-06-28T00:00:00"/>
    <x v="2"/>
  </r>
  <r>
    <x v="3"/>
    <x v="2"/>
    <s v="黃智偉"/>
    <s v="林清河/無"/>
    <d v="2021-06-25T00:00:00"/>
    <s v="2021/5/31資料轉換有六項與前次邏輯不同，InsuComm、InsuOrignal、InsuRenew、LoanRateChange、MonthlyFacBal、MonthlyLoanBal待確認內容。"/>
    <s v="MonthlyFacBal"/>
    <s v="MonthlyFacBal待確認內容。"/>
    <s v="2021/06/28智偉確認與12月差異:多串LA$MSTP取得催收戶資料，待驗證轉換結果_x000a_2021/7/16確認_x000a_5月轉換與12月轉換的差異有下列幾點_x000a_1.在12月轉換時尚未篩選日期大於等於2010年1月的資料,來源檔筆數沒變,寫入筆數減少_x000a_2.在1~5月之間新增的資料,來源檔筆數增加,寫入筆數增加"/>
    <m/>
    <d v="2021-07-30T00:00:00"/>
    <d v="2021-07-16T00:00:00"/>
    <x v="2"/>
  </r>
  <r>
    <x v="3"/>
    <x v="2"/>
    <s v="黃智偉"/>
    <s v="林清河/無"/>
    <d v="2021-06-25T00:00:00"/>
    <s v="2021/5/31資料轉換有六項與前次邏輯不同，InsuComm、InsuOrignal、InsuRenew、LoanRateChange、MonthlyFacBal、MonthlyLoanBal待確認內容。"/>
    <s v="MonthlyLoanBal"/>
    <s v="MonthlyLoanBal待確認內容。"/>
    <s v="2021/06/28智偉確認與12月程式差異:_x000a_12月程式的資金來源用LA$W30P寫入_x000a_新版程式的帳冊別(原:資金來源)改串LA$ACTP_x000a_程式改版後最後驗證為2021/4/26_x000a_5月轉換與12月轉換的差異為_x000a_多串LA$ACTP,來源檔筆數增加,寫入筆數沒變"/>
    <m/>
    <d v="2021-07-30T00:00:00"/>
    <d v="2021-06-28T00:00:00"/>
    <x v="2"/>
  </r>
  <r>
    <x v="2"/>
    <x v="3"/>
    <s v="黃智偉"/>
    <s v="林清河"/>
    <d v="2021-06-08T00:00:00"/>
    <s v="資料來源檔DAT_LN$CMDP有亂碼"/>
    <s v="InsuComm"/>
    <s v="資料來源檔DAT_LN$CMDP有亂碼"/>
    <s v="2021/06/08:通知清河，請清河檢查_x000a_2021/06/08更新:清河回覆已重轉_x000a_2021/06/10智偉已重轉"/>
    <d v="2021-06-08T00:00:00"/>
    <d v="2021-06-10T00:00:00"/>
    <d v="2021-06-10T00:00:00"/>
    <x v="2"/>
  </r>
  <r>
    <x v="2"/>
    <x v="4"/>
    <s v="黃智偉"/>
    <s v="李珮琪/無"/>
    <d v="2021-05-04T00:00:00"/>
    <s v="放款交易內容檔的減免金額、減免違約金未轉入"/>
    <s v="LoanBorTx"/>
    <s v="放款交易內容檔的減免金額、減免違約金未轉入"/>
    <s v="須用LA$TRXP.TRXDAM,TRXDBC轉入_x000a_待修改轉換程式_x000a_5/7修改轉換程式,已重轉"/>
    <m/>
    <d v="2021-05-07T00:00:00"/>
    <d v="2021-05-07T00:00:00"/>
    <x v="3"/>
  </r>
  <r>
    <x v="2"/>
    <x v="4"/>
    <s v="黃智偉"/>
    <s v="李珮琪/無"/>
    <d v="2021-04-26T00:00:00"/>
    <s v="收到費用時,LA$TRXP記暫收款退還,戶號1302796,會計日期20200812"/>
    <s v="LoanBorTx"/>
    <s v="智偉判斷從LA$JLNP取ACNACC='28250' AND ACNACS='00231' 寫LoanBorTx的JsonField_x000a_且將交易代號轉L3230銷帳_x000a_案例:戶號1302796 入帳日109/08/11 $1964"/>
    <s v="4/29修改程式重新轉換中_x000a_4/29轉換OK"/>
    <m/>
    <d v="2021-05-14T00:00:00"/>
    <d v="2021-04-29T00:00:00"/>
    <x v="3"/>
  </r>
  <r>
    <x v="3"/>
    <x v="2"/>
    <s v="黃智偉"/>
    <s v="李珮琪/張舜雯"/>
    <d v="2021-04-23T00:00:00"/>
    <s v="關係人"/>
    <s v="BankRelationCompany"/>
    <s v="智偉Query關係人餘額明細請User(舜雯)確認。_x000a_"/>
    <s v="2021/04/26 與舜雯電話討論時發現,舜雯有提供給放款服務課關係人資料但不能確定運用方式,我應該同時與IT、該報表User討論，預計在2021/5/5與User的會議上討論_x000a_2021/5/4更新:清河告知5/5User會議沒有舜雯,改約5/12_x000a_2021/5/10更新:撈新的格式請舜雯、清河協助確認_x000a_2021/5/14更新:電話連絡舜雯得知今日請假，預計下周一再連絡一次_x000a_2021/5/17更新:2021/5/14下班前發現Query有誤，重新Query後已於2021/5/17早上發Mail請舜雯&amp;清河改用新檔驗證。_x000a_2021/5/20更新:舜雯回覆已請清河協助_x000a_2021/05/21更新:清河預計2021/5/28可完成_x000a_2021/05/28 更新:清河於2021/5/27Email回覆驗證後沒問題"/>
    <d v="2021-05-27T00:00:00"/>
    <d v="2021-05-28T00:00:00"/>
    <d v="2021-05-28T00:00:00"/>
    <x v="3"/>
  </r>
  <r>
    <x v="3"/>
    <x v="2"/>
    <s v="黃智偉"/>
    <s v="李珮琪/張舜雯"/>
    <d v="2021-04-23T00:00:00"/>
    <s v="關係人"/>
    <s v="BankRelationFamily"/>
    <s v="智偉Query關係人餘額明細請User(舜雯)確認。_x000a_"/>
    <s v="2021/04/26 與舜雯電話討論時發現,舜雯有提供給放款服務課關係人資料但不能確定運用方式,我應該同時與IT、該報表User討論，預計在2021/5/5與User的會議上討論_x000a_2021/5/4更新:清河告知5/5User會議沒有舜雯,改約5/12_x000a_2021/5/10更新:撈新的格式請舜雯、清河協助確認_x000a_2021/5/14更新:電話連絡舜雯得知今日請假，預計下周一再連絡一次_x000a_2021/5/17更新:2021/5/14下班前發現Query有誤，重新Query後已於2021/5/17早上發Mail請舜雯&amp;清河改用新檔驗證。_x000a_2021/5/20更新:舜雯回覆已請清河協助_x000a_2021/05/21更新:清河預計2021/5/28可完成_x000a_2021/05/28 更新:清河於2021/5/27Email回覆驗證後沒問題"/>
    <d v="2021-05-27T00:00:00"/>
    <d v="2021-05-28T00:00:00"/>
    <d v="2021-05-28T00:00:00"/>
    <x v="3"/>
  </r>
  <r>
    <x v="3"/>
    <x v="2"/>
    <s v="黃智偉"/>
    <s v="李珮琪/張舜雯"/>
    <d v="2021-04-23T00:00:00"/>
    <s v="關係人"/>
    <s v="BankRelationSelf"/>
    <s v="智偉Query關係人餘額明細請User(舜雯)確認。_x000a_"/>
    <s v="2021/04/26 與舜雯電話討論時發現,舜雯有提供給放款服務課關係人資料但不能確定運用方式,我應該同時與IT、該報表User討論，預計在2021/5/5與User的會議上討論_x000a_2021/5/4更新:清河告知5/5User會議沒有舜雯,改約5/12_x000a_2021/5/10更新:撈新的格式請舜雯、清河協助確認_x000a_2021/5/14更新:電話連絡舜雯得知今日請假，預計下周一再連絡一次_x000a_2021/5/17更新:2021/5/14下班前發現Query有誤，重新Query後已於2021/5/17早上發Mail請舜雯&amp;清河改用新檔驗證。_x000a_2021/5/20更新:舜雯回覆已請清河協助_x000a_2021/05/21更新:清河預計2021/5/28可完成_x000a_2021/05/28 更新:清河於2021/5/27Email回覆驗證後沒問題"/>
    <d v="2021-05-27T00:00:00"/>
    <d v="2021-05-28T00:00:00"/>
    <d v="2021-05-28T00:00:00"/>
    <x v="3"/>
  </r>
  <r>
    <x v="2"/>
    <x v="4"/>
    <s v="黃智偉"/>
    <s v="李珮琪/無"/>
    <d v="2021-04-23T00:00:00"/>
    <s v="帳冊別"/>
    <s v="MonthlyLoanBal"/>
    <s v="帳冊別(原:資金來源)改串LA$ACTP,才有歷史資料"/>
    <s v="2021/04/23 修改後重轉ok"/>
    <d v="2021-04-23T00:00:00"/>
    <d v="2021-04-27T00:00:00"/>
    <d v="2021-04-26T00:00:00"/>
    <x v="3"/>
  </r>
  <r>
    <x v="3"/>
    <x v="2"/>
    <s v="黃智偉"/>
    <s v="李珮琪/張舜雯"/>
    <d v="2021-04-23T00:00:00"/>
    <s v="擔保品轉換後地區別差異"/>
    <s v="ClLand"/>
    <s v="地區別差異智偉用LM029、LM040比對結果提供給 User舜雯確認"/>
    <s v="2021/04/23 將比對結果檔放到SharePoint上,並以Email(標題:資料轉換-擔保品地區別差異)通知舜雯檢查_x000a_2021/04/29 電話與舜雯確認，舜雯預計2021/05/07可完成_x000a__x000a_2021/5/7更新: 舜雯於2021/5/5Mail告知大部分差異原因為原系統誤植，以目前轉換結果為正確地區別，另外有詢問戶號370910 -006未來的顯示方式，智偉查詢發現原擔保品唯一性處理的記號有問題，已請珮琪協助處理。"/>
    <m/>
    <d v="2021-05-11T00:00:00"/>
    <d v="2021-05-07T00:00:00"/>
    <x v="3"/>
  </r>
  <r>
    <x v="3"/>
    <x v="2"/>
    <s v="黃智偉"/>
    <s v="李珮琪/張舜雯"/>
    <d v="2021-04-23T00:00:00"/>
    <s v="擔保品轉換後地區別差異"/>
    <s v="ClBuilding"/>
    <s v="地區別差異智偉用LM029、LM040比對結果提供給 User舜雯確認"/>
    <s v="2021/04/23 將比對結果檔放到SharePoint上,並以Email(標題:資料轉換-擔保品地區別差異)通知舜雯檢查_x000a_2021/04/29 電話與舜雯確認，舜雯預計2021/05/07可完成_x000a__x000a_2021/5/7更新: 舜雯於2021/5/5Mail告知大部分差異原因為原系統誤植，以目前轉換結果為正確地區別，另外有詢問戶號370910 -006未來的顯示方式，智偉查詢發現原擔保品唯一性處理的記號有問題，已請珮琪協助處理。"/>
    <m/>
    <d v="2021-05-11T00:00:00"/>
    <d v="2021-05-07T00:00:00"/>
    <x v="3"/>
  </r>
  <r>
    <x v="3"/>
    <x v="2"/>
    <s v="黃智偉"/>
    <s v="李珮琪/張舜雯"/>
    <d v="2021-04-23T00:00:00"/>
    <s v="擔保品轉換後地區別差異"/>
    <s v="ClImm"/>
    <s v="地區別差異智偉用LM029、LM040比對結果提供給 User舜雯確認"/>
    <s v="2021/04/23 將比對結果檔放到SharePoint上,並以Email(標題:資料轉換-擔保品地區別差異)通知舜雯檢查_x000a_2021/04/29 電話與舜雯確認，舜雯預計2021/05/07可完成_x000a__x000a_2021/5/7更新: 舜雯於2021/5/5Mail告知大部分差異原因為原系統誤植，以目前轉換結果為正確地區別，另外有詢問戶號370910 -006未來的顯示方式，智偉查詢發現原擔保品唯一性處理的記號有問題，已請珮琪協助處理。"/>
    <m/>
    <d v="2021-05-11T00:00:00"/>
    <d v="2021-05-07T00:00:00"/>
    <x v="3"/>
  </r>
  <r>
    <x v="3"/>
    <x v="2"/>
    <s v="黃智偉"/>
    <s v="李珮琪/張舜雯"/>
    <d v="2021-04-23T00:00:00"/>
    <s v="擔保品轉換後地區別差異"/>
    <s v="ClMain"/>
    <s v="地區別差異智偉用LM029、LM040比對結果提供給 User舜雯確認"/>
    <s v="2021/04/23 將比對結果檔放到SharePoint上,並以Email(標題:資料轉換-擔保品地區別差異)通知舜雯檢查_x000a_2021/04/29 電話與舜雯確認，舜雯預計2021/05/07可完成_x000a__x000a_2021/5/7更新: 舜雯於2021/5/5Mail告知大部分差異原因為原系統誤植，以目前轉換結果為正確地區別，另外有詢問戶號370910 -006未來的顯示方式，智偉查詢發現原擔保品唯一性處理的記號有問題，已請珮琪協助處理。"/>
    <m/>
    <d v="2021-05-11T00:00:00"/>
    <d v="2021-05-07T00:00:00"/>
    <x v="3"/>
  </r>
  <r>
    <x v="2"/>
    <x v="4"/>
    <s v="黃智偉"/>
    <s v="李珮琪/陳政皓"/>
    <d v="2021-04-23T00:00:00"/>
    <s v="央行報送作業變更_x000a_B040-金融機構承作「 公司法人購置住宅貸款」統計表_x000a_B041-金融機構承作「自然人購置住宅貸款」統計表_x000a_B042-金融機構承作「 購地貸款」統計表_x000a_B043-金融機構承作「 餘屋貸款」 統計表"/>
    <s v="FacMain"/>
    <s v="智偉需出規定管制代碼轉換結果檔"/>
    <s v="2021/04/23 將轉換結果檔放到SharePoint上,並以Email(標題:央行作業相關-規定管制代碼轉換結果檔)通知政皓經理安排人員檢查_x000a_2021/04/26 政皓經理回覆：有關現行央行管制件報送以AS400客戶別欄位為撈件依據，詳如附加檔案(Excel)_x000a_其中客戶別代碼“K”“L” 目前不須報送(舊央行管制件)，_x000a_代碼“Q” “V” “W” “Y” “Z”為現有管制件，惟無有效案件。"/>
    <d v="2021-04-26T00:00:00"/>
    <d v="2021-04-26T00:00:00"/>
    <d v="2021-04-26T00:00:00"/>
    <x v="3"/>
  </r>
  <r>
    <x v="2"/>
    <x v="5"/>
    <s v="黃智偉"/>
    <s v="林清河/張舜雯"/>
    <d v="2021-04-20T00:00:00"/>
    <s v="報表用_金控利害關係人_關係人公司資料"/>
    <s v="RptRelationCompany"/>
    <s v="資料來源:利關人系統SKLRLCP_x000a_1.需確認對應窗口_x000a_2.匯入資料到轉換環境"/>
    <s v="2021/04/20更新: 清河回覆因個資問題無法匯入,目前會由清河在轉換環境建立測試資料_x000a_利關人系統會在平行測試時提供測試資料_x000a_2021/5/4更新:正在等待清河建測試資料_x000a_2021/5/7更新:清河預計5/7可完成_x000a_2021/5/7更新:清河告知已完成，待智偉轉換_x000a_2021/5/10更新:智偉已重轉"/>
    <d v="2021-05-07T00:00:00"/>
    <d v="2021-05-14T00:00:00"/>
    <d v="2021-05-10T00:00:00"/>
    <x v="3"/>
  </r>
  <r>
    <x v="2"/>
    <x v="5"/>
    <s v="黃智偉"/>
    <s v="林清河/張舜雯"/>
    <d v="2021-04-20T00:00:00"/>
    <s v="報表用_金控利害關係人_關係人親屬資料"/>
    <s v="RptRelationFamily"/>
    <s v="資料來源:利關人系統SKLRLBP_x000a_1.需確認對應窗口_x000a_2.匯入資料到轉換環境"/>
    <s v="2021/04/20更新: 清河回覆因個資問題無法匯入,目前會由清河在轉換環境建立測試資料_x000a_利關人系統會在平行測試時提供測試資料_x000a_2021/5/4更新:正在等待清河建測試資料_x000a_2021/5/7更新:清河預計5/7可完成_x000a_2021/5/7更新:清河告知已完成，待智偉轉換_x000a_2021/5/10更新:智偉已重轉"/>
    <d v="2021-05-07T00:00:00"/>
    <d v="2021-05-14T00:00:00"/>
    <d v="2021-05-10T00:00:00"/>
    <x v="3"/>
  </r>
  <r>
    <x v="2"/>
    <x v="5"/>
    <s v="黃智偉"/>
    <s v="林清河/張舜雯"/>
    <d v="2021-04-20T00:00:00"/>
    <s v="報表用_金控利害關係人_關係人資料"/>
    <s v="RptRelationSelf"/>
    <s v="資料來源:利關人系統SKLRLTP_x000a_1.需確認對應窗口_x000a_2.匯入資料到轉換環境"/>
    <s v="2021/04/20更新: 清河回覆因個資問題無法匯入,目前會由清河在轉換環境建立測試資料_x000a_利關人系統會在平行測試時提供測試資料_x000a_2021/5/4更新:正在等待清河建測試資料_x000a_2021/5/7更新:清河預計5/7可完成_x000a_2021/5/7更新:清河告知已完成，待智偉轉換_x000a_2021/5/10更新:智偉已重轉"/>
    <d v="2021-05-07T00:00:00"/>
    <d v="2021-05-14T00:00:00"/>
    <d v="2021-05-10T00:00:00"/>
    <x v="3"/>
  </r>
  <r>
    <x v="0"/>
    <x v="4"/>
    <s v="黃智偉"/>
    <s v="李珮琪/張舜雯"/>
    <d v="2021-04-20T00:00:00"/>
    <s v="呆帳餘額"/>
    <s v="LoanOverdue"/>
    <s v="新系統設計須紀錄每個帳號的呆帳餘額,AS400未存,User是否有另外紀錄?"/>
    <s v="4/20電話中請舜雯幫忙確認差異(Sharepoint&gt;19.其他&gt;資料轉換-呆帳&gt;LM027_Query_20210331.xlsx)_x000a_2021/04/29 電話與舜雯確認，舜雯預計2021/05/07可完成_x000a_2021/05/07 更新:舜雯已轉怡婷處理，目前有幾戶為921專案，預計要上簽呈結案，還有幾戶有差異尚在確認原因_x000a_2021/05/10 更新:怡婷已於2021/05/07回覆Email告知預計5/24前完成,我需多抓一周根據收到的結果修改程式_x000a_2021/05/28 更新:清河Email回覆:之前請放款部怡婷，協助確認呆帳餘額的問題，因有幾個客戶需要調件，但目前因疫情居家辦公關係沒辦法這麼快調得到，因此放款部要等一段時間才可以確認，目前預計6/30前完成，謝謝。_x000a_2021/7/15與怡婷連絡，疫情居家辦公尚無法調閱檔案，預計八月底前完成"/>
    <d v="2021-07-15T00:00:00"/>
    <d v="2021-08-31T00:00:00"/>
    <m/>
    <x v="3"/>
  </r>
  <r>
    <x v="2"/>
    <x v="2"/>
    <s v="黃智偉"/>
    <s v="李珮琪/張舜雯"/>
    <d v="2021-02-20T00:00:00"/>
    <s v="催收款項的起帳金額"/>
    <s v="AcMain"/>
    <s v="會計科目10604000_x000a__x000a_催收主檔資料來源_x000a_LA$FTRP 加總 催收餘額為 26,834,128_x000a__x000a_會計檔資料來源_x000a_LA$LDGP  加總餘額為 2,063,212,799"/>
    <s v="催收科目目前於此檔中僅【本日借方金額】及【本日貸方金額】是使用者核對過後無誤的。_x000a_建議系統轉換時，催收起帳金額與使用者單位確認無誤後，由新系統直接設定催收款項的起帳金額，謝謝。_x000a_因我和珮瑜對早期做法無法全面推測，此議題建議與使用者單位及其對應主管開會再次討論，以免有誤，謝謝。_x000a__x000a_2021/04/16更新: 之後會用總帳系統的當日餘額匯入(會議上與舜雯、珮琪確認的)_x000a__x000a_更正:撈主檔餘額提供給User確認後轉入會計帳，智偉預計2021/5/7提供餘額差異檔_x000a__x000a_2021/5/7更新:智偉將檔案放到SharePoint&gt;19.其它&gt;資料轉換-會計帳、銷帳檔與業務主檔餘額&gt;L9133_放款會計與主檔餘額檢核表,發Mail請舜雯及珮琪確認催收款項餘額於2020/12/31關帳後當日餘額是否以26834128元轉入_x000a__x000a_2021/5/7更新:舜雯已協助確認主檔的催收餘額正確,待智偉轉入會計帳Table_x000a__x000a_2021/5/10更新:智偉已更新該科目會計檔餘額"/>
    <d v="2021-05-07T00:00:00"/>
    <d v="2021-05-14T00:00:00"/>
    <d v="2021-05-10T00:00:00"/>
    <x v="3"/>
  </r>
  <r>
    <x v="2"/>
    <x v="4"/>
    <s v="黃智偉"/>
    <s v="李珮琪"/>
    <d v="2021-03-30T00:00:00"/>
    <s v="轉呆帳金額"/>
    <s v="LoanOverdue"/>
    <s v="每個帳號的轉呆帳金額從LA$FTRP抓是不是有錯,需要改抓交易明細檔轉呆那筆的交易金額?"/>
    <s v="交易明細檔抓取的呆帳金額與報表的差異應為費用,以交易明細檔抓取的呆帳金額為準"/>
    <m/>
    <m/>
    <d v="2021-04-16T00:00:00"/>
    <x v="3"/>
  </r>
  <r>
    <x v="2"/>
    <x v="4"/>
    <s v="黃智偉"/>
    <s v="林清河"/>
    <d v="2021-04-12T00:00:00"/>
    <s v="催收債協資料的ID對照檔"/>
    <s v="NegAppr01"/>
    <s v="仍然需要串REMIN_Z_ID_TRAN這個檔案嗎?"/>
    <s v="不用"/>
    <m/>
    <m/>
    <d v="2021-04-12T00:00:00"/>
    <x v="3"/>
  </r>
  <r>
    <x v="2"/>
    <x v="4"/>
    <s v="黃智偉"/>
    <s v="林清河"/>
    <d v="2021-04-12T00:00:00"/>
    <s v="催收債協資料的ID對照檔"/>
    <s v="NegFinAcct"/>
    <s v="仍然需要串REMIN_Z_ID_TRAN這個檔案嗎?"/>
    <s v="不用"/>
    <m/>
    <m/>
    <d v="2021-04-12T00:00:00"/>
    <x v="3"/>
  </r>
  <r>
    <x v="2"/>
    <x v="4"/>
    <s v="黃智偉"/>
    <s v="林清河"/>
    <d v="2021-04-12T00:00:00"/>
    <s v="催收債協資料的ID對照檔"/>
    <s v="NegFinShare"/>
    <s v="仍然需要串REMIN_Z_ID_TRAN這個檔案嗎?"/>
    <s v="不用"/>
    <m/>
    <m/>
    <d v="2021-04-12T00:00:00"/>
    <x v="3"/>
  </r>
  <r>
    <x v="2"/>
    <x v="4"/>
    <s v="黃智偉"/>
    <s v="林清河"/>
    <d v="2021-04-12T00:00:00"/>
    <s v="催收債協資料的ID對照檔"/>
    <s v="NegMain"/>
    <s v="仍然需要串REMIN_Z_ID_TRAN這個檔案嗎?"/>
    <s v="不用"/>
    <m/>
    <m/>
    <d v="2021-04-12T00:00:00"/>
    <x v="3"/>
  </r>
  <r>
    <x v="2"/>
    <x v="4"/>
    <s v="黃智偉"/>
    <s v="林清河"/>
    <d v="2021-04-12T00:00:00"/>
    <s v="催收債協資料的ID對照檔"/>
    <s v="NegTranNoMapping"/>
    <s v="仍然需要串REMIN_Z_ID_TRAN這個檔案嗎?"/>
    <s v="不用"/>
    <m/>
    <m/>
    <d v="2021-04-12T00:00:00"/>
    <x v="3"/>
  </r>
  <r>
    <x v="2"/>
    <x v="4"/>
    <s v="黃智偉"/>
    <s v="林清河"/>
    <d v="2021-04-12T00:00:00"/>
    <s v="催收債協資料的ID對照檔"/>
    <s v="NegTrans"/>
    <s v="仍然需要串REMIN_Z_ID_TRAN這個檔案嗎?"/>
    <s v="不用"/>
    <m/>
    <m/>
    <d v="2021-04-12T00:00:00"/>
    <x v="3"/>
  </r>
  <r>
    <x v="2"/>
    <x v="4"/>
    <s v="黃智偉"/>
    <s v="林清河"/>
    <d v="2021-04-09T00:00:00"/>
    <s v="TB$IRTP的利率"/>
    <s v="FacProd"/>
    <s v="TB$IRTP的利率是加碼利率還是最終利率"/>
    <s v="最終利率_x000a_用該利率減指標利率取得加碼利率寫入FacProd的加碼利率"/>
    <m/>
    <m/>
    <d v="2021-04-09T00:00:00"/>
    <x v="3"/>
  </r>
  <r>
    <x v="2"/>
    <x v="4"/>
    <s v="黃智偉"/>
    <s v="李珮琪"/>
    <d v="2021-04-07T00:00:00"/>
    <s v="會計明細檔的ACTACT不正確"/>
    <s v="AcDetail"/>
    <s v="LA$JLNP 與 LA$TRXP的 ACTACT不同_x000a_案例:_x000a_戶號:68957_x000a_TRXDAT:20201224_x000a_TRXNMT:2_x000a_TRXTRN:3080_x000a_這一筆交易在LA$TRXP有2筆_x000a_ACTACT分別為340跟330_x000a_在LA$JLNP只有一筆,ACTACT放340_x000a_同一筆交易只有交易代號是3080的時候有這情形"/>
    <s v="LA$JLNP先串TB$ATFP再串LA$TRXP"/>
    <m/>
    <m/>
    <d v="2021-04-09T00:00:00"/>
    <x v="3"/>
  </r>
  <r>
    <x v="2"/>
    <x v="4"/>
    <s v="黃智偉"/>
    <s v="李珮琪"/>
    <d v="2021-03-29T00:00:00"/>
    <s v="未銷法拍費用"/>
    <s v="ForeclosureFee"/>
    <s v="法拍費用轉換_x000a_LN$LGFP 轉入 ForeclosureFee_x000a_新系統的未銷法拍費用判斷方式_x000a_&quot;ForeclosureFee&quot;.&quot;CloseDate&quot;為0 時,取&quot;Fee&quot; 為 未銷法拍費用_x000a_目前轉換邏輯[Temp-ForeclosureFee轉換邏輯.sql]"/>
    <s v="排序方法改用RECNUM"/>
    <m/>
    <m/>
    <d v="2021-03-30T00:00:00"/>
    <x v="3"/>
  </r>
  <r>
    <x v="2"/>
    <x v="4"/>
    <s v="黃智偉"/>
    <m/>
    <d v="2021-01-29T00:00:00"/>
    <s v="銀扣授權帳號檔"/>
    <s v="BankAuthAct"/>
    <s v="差異修正"/>
    <s v="*改抓LA$APLP_x000a_抓取邏輯(梓峻提供)_x000a_1. LMSPYS=2_x000a_(若LMSPBK=3 授權類別以01寫入,否則授權類別以00寫入) _x000a_2. LMSPBK = 3 AND LMSPYS = 2_x000a_(授權類別以02寫入)"/>
    <m/>
    <m/>
    <d v="2021-01-29T00:00:00"/>
    <x v="3"/>
  </r>
  <r>
    <x v="2"/>
    <x v="4"/>
    <s v="黃智偉"/>
    <m/>
    <d v="2021-01-29T00:00:00"/>
    <s v="放款利率變動檔"/>
    <s v="LoanRateChange"/>
    <s v="差異為LA$IRTP.IRTADT晚於轉換帳務日(20200930)_x000a_*轉換環境的TxBizDate未更新為20201231,需更新後重新執行這支"/>
    <s v="修改重轉後已無差異"/>
    <m/>
    <m/>
    <d v="2021-02-04T00:00:00"/>
    <x v="3"/>
  </r>
  <r>
    <x v="2"/>
    <x v="6"/>
    <s v="黃智偉"/>
    <m/>
    <d v="2021-01-29T00:00:00"/>
    <s v="報表使用"/>
    <s v="YearlyHouseLoanInt"/>
    <s v="新加入的轉換程式有錯,待修正(主鍵重複)"/>
    <s v="2/5確認2006-12以前的資料有同戶號同額度重複的筆數_x000a_增加篩選2007-01後的資料才轉入_x000a_差異622831筆為2006-12以前的資料筆數"/>
    <m/>
    <m/>
    <d v="2021-02-05T00:00:00"/>
    <x v="3"/>
  </r>
  <r>
    <x v="2"/>
    <x v="4"/>
    <s v="黃智偉"/>
    <m/>
    <d v="2020-11-20T00:00:00"/>
    <s v="會計帳務明細檔"/>
    <s v="AcDetail"/>
    <s v="LA$JLNP.TRXDAT為0為問題資料，排除_x000a_LA$JLNP.JLNVNO為0為訂正資料，排除_x000a_LA$JLNP.JLNVNO串JLNOVN有串成功則為被訂正資料，排除_x000a_LA$JLNP.ACNACC串TB$LCDP取新會科，串不到者排除"/>
    <s v="排除前述資料"/>
    <m/>
    <m/>
    <d v="2021-01-29T00:00:00"/>
    <x v="3"/>
  </r>
  <r>
    <x v="2"/>
    <x v="7"/>
    <s v="黃智偉"/>
    <m/>
    <d v="2020-11-20T00:00:00"/>
    <s v="額度主檔"/>
    <s v="FacMain"/>
    <s v="差異39筆"/>
    <s v="3筆資料的戶號在客戶主檔不存在,_x000a_以及1筆資料的案件申請號碼於案件主檔不存在,_x000a_放款部User已更新AS400資料,下次重轉會正常_x000a_其餘35筆資料,放款部User已確認不轉"/>
    <m/>
    <m/>
    <d v="2021-01-29T00:00:00"/>
    <x v="3"/>
  </r>
  <r>
    <x v="2"/>
    <x v="7"/>
    <s v="黃智偉"/>
    <m/>
    <d v="2020-11-20T00:00:00"/>
    <s v="最大債權撥付資料檔"/>
    <s v="NegAppr01"/>
    <s v="遮罩問題"/>
    <s v="12/07 用遮罩對照檔串一樣無資料_x000a_已請清河查詢該戶F229561099為什麼在案件主檔無資料_x000a_12/14清河確認為測試套新增資料,已將該批資料刪除"/>
    <m/>
    <m/>
    <d v="2020-12-15T00:00:00"/>
    <x v="4"/>
  </r>
  <r>
    <x v="2"/>
    <x v="7"/>
    <s v="黃智偉"/>
    <m/>
    <d v="2020-11-20T00:00:00"/>
    <s v="債務協商債權分攤檔"/>
    <s v="NegFinShare"/>
    <s v="遮罩問題"/>
    <s v="12/07 用遮罩對照檔串一樣無資料_x000a_已請清河查詢該戶F229561099為什麼在案件主檔無資料_x000a_12/14清河確認為測試套新增資料,已將該批資料刪除"/>
    <m/>
    <m/>
    <d v="2020-12-15T00:00:00"/>
    <x v="4"/>
  </r>
  <r>
    <x v="2"/>
    <x v="7"/>
    <s v="黃智偉"/>
    <m/>
    <d v="2020-11-20T00:00:00"/>
    <s v="債務協商交易檔"/>
    <s v="NegTrans"/>
    <s v="遮罩問題"/>
    <s v="12/07 用遮罩對照檔串一樣無資料_x000a_已請清河查詢該戶F229561099為什麼在案件主檔無資料_x000a_12/14清河確認為測試套新增資料,已將該批資料刪除"/>
    <m/>
    <m/>
    <d v="2020-12-15T00:00:00"/>
    <x v="4"/>
  </r>
  <r>
    <x v="2"/>
    <x v="4"/>
    <s v="黃智偉"/>
    <m/>
    <d v="2020-10-08T00:00:00"/>
    <s v="會計借新還舊檔轉換失敗"/>
    <s v="AcLoanRenew"/>
    <s v="ORA-00001: 違反必須為唯一的限制條件 (ITXAS400.AcLoanRenew_PK)"/>
    <s v="來源檔中因日期不同有重複筆數，排除重複筆數後解決"/>
    <m/>
    <m/>
    <d v="2020-10-08T00:00:00"/>
    <x v="4"/>
  </r>
  <r>
    <x v="2"/>
    <x v="6"/>
    <s v="黃智偉"/>
    <m/>
    <d v="2020-10-08T00:00:00"/>
    <s v="會計銷帳檔"/>
    <s v="AcReceivable"/>
    <s v="ORA-01400: 無法將空值插入 (&quot;ITXAS400&quot;.&quot;AcReceivable&quot;.&quot;ReceivableFlag&quot;)"/>
    <s v="參數檔CdAcCode未匯入，重跑後筆數為208506"/>
    <m/>
    <m/>
    <d v="2020-10-08T00:00:00"/>
    <x v="4"/>
  </r>
  <r>
    <x v="2"/>
    <x v="4"/>
    <s v="黃智偉"/>
    <m/>
    <d v="2020-10-08T00:00:00"/>
    <s v="放款專員所屬業務部室對照檔無資料"/>
    <s v="CdAoDept"/>
    <s v="來源檔TB$LMNP無資料"/>
    <s v="修改來源檔為CdEmp"/>
    <m/>
    <m/>
    <d v="2020-10-08T00:00:00"/>
    <x v="4"/>
  </r>
  <r>
    <x v="2"/>
    <x v="6"/>
    <s v="黃智偉"/>
    <m/>
    <d v="2020-10-08T00:00:00"/>
    <s v="擔保品不動產土地檔無資料"/>
    <s v="ClLand"/>
    <s v="參數檔CdCity未匯入"/>
    <s v="匯入重跑後筆數為1508"/>
    <m/>
    <m/>
    <d v="2020-10-08T00:00:00"/>
    <x v="4"/>
  </r>
  <r>
    <x v="2"/>
    <x v="4"/>
    <s v="黃智偉"/>
    <m/>
    <d v="2020-10-08T00:00:00"/>
    <s v="結清戶個資控管檔無資料"/>
    <s v="CustDataCtrl"/>
    <s v="來源檔CU$MRKP不存在"/>
    <s v="現在版本(2021年4月)改用LN$PDCP_x000a_及CustMain為來源檔"/>
    <m/>
    <m/>
    <d v="2020-10-13T00:00:00"/>
    <x v="4"/>
  </r>
  <r>
    <x v="2"/>
    <x v="6"/>
    <s v="黃智偉"/>
    <m/>
    <d v="2020-10-08T00:00:00"/>
    <s v="客戶聯絡電話檔轉換失敗"/>
    <s v="CustTelNo"/>
    <s v="ORA-12899: 資料欄 &quot;ITXAS400&quot;.&quot;CustTelNo&quot;.&quot;TelNo&quot; 的值太大 (實際: 12, 最大值: 10)"/>
    <s v="無法切割的資料將照原長度放入，將欄位放大後解決，已通知家興處理交易相關程式"/>
    <m/>
    <m/>
    <d v="2020-10-08T00:00:00"/>
    <x v="4"/>
  </r>
  <r>
    <x v="2"/>
    <x v="6"/>
    <s v="黃智偉"/>
    <m/>
    <d v="2020-10-08T00:00:00"/>
    <s v="員工扣薪明細檔"/>
    <s v="EmpDeductDtl"/>
    <s v="ORA-01722: 無效的數字"/>
    <s v="目標檔的欄位AchRepayCode型態修改為DECIMAL，配合修改後解決"/>
    <m/>
    <m/>
    <d v="2020-10-08T00:00:00"/>
    <x v="4"/>
  </r>
  <r>
    <x v="2"/>
    <x v="6"/>
    <s v="黃智偉"/>
    <m/>
    <d v="2020-10-08T00:00:00"/>
    <s v="法拍費用檔轉換失敗"/>
    <s v="ForeclosureFee"/>
    <s v="ORA-01722: 無效的數字"/>
    <s v="匯款單位、案號在來源檔為文字欄位，修改欄位型態後解決，已通知家興處理交易相關程式"/>
    <m/>
    <m/>
    <d v="2020-10-08T00:00:00"/>
    <x v="4"/>
  </r>
  <r>
    <x v="2"/>
    <x v="6"/>
    <s v="黃智偉"/>
    <m/>
    <d v="2020-10-08T00:00:00"/>
    <s v="檔案借閱檔"/>
    <s v="InnDocRecord"/>
    <s v="ORA-12899: 資料欄 &quot;ITXAS400&quot;.&quot;InnDocRecord&quot;.&quot;ApplEmpNo&quot; 的值太大 (實際: 9, 最大值: 6)"/>
    <s v="串取員編的方式有誤，修改後解決"/>
    <m/>
    <m/>
    <d v="2020-10-08T00:00:00"/>
    <x v="4"/>
  </r>
  <r>
    <x v="2"/>
    <x v="6"/>
    <s v="黃智偉"/>
    <m/>
    <d v="2020-10-08T00:00:00"/>
    <s v="放款交易內容檔"/>
    <s v="LoanBorTx"/>
    <s v="ORA-12899: 資料欄 &quot;ITXAS400&quot;.&quot;LoanBorTx&quot;.&quot;TitaTlrNo&quot; 的值太大 (實際: 8, 最大值: 6)"/>
    <s v="目標檔有新增欄位TitaKinBr，配合修改後解決"/>
    <m/>
    <m/>
    <d v="2020-10-08T00:00:00"/>
    <x v="4"/>
  </r>
  <r>
    <x v="2"/>
    <x v="4"/>
    <s v="黃智偉"/>
    <m/>
    <d v="2020-10-08T00:00:00"/>
    <s v="(準)利害關係人相關事業檔"/>
    <s v="RelsCompany"/>
    <s v="來源檔LA$RLCP無資料"/>
    <s v="現在版本(2021年4月)改用LA$NRCP及_x000a_RelsMain為來源檔"/>
    <m/>
    <m/>
    <d v="2020-10-13T00:00:00"/>
    <x v="4"/>
  </r>
  <r>
    <x v="2"/>
    <x v="4"/>
    <s v="黃智偉"/>
    <m/>
    <d v="2020-10-08T00:00:00"/>
    <s v="(準)利害關係人親屬檔無資料"/>
    <s v="RelsFamily"/>
    <s v="來源檔LA$RLBP無資料"/>
    <s v="現在版本(2021年4月)改用LA$NRBP及_x000a_RelsMain為來源檔"/>
    <m/>
    <m/>
    <d v="2020-10-13T00:00:00"/>
    <x v="4"/>
  </r>
  <r>
    <x v="2"/>
    <x v="4"/>
    <s v="黃智偉"/>
    <m/>
    <d v="2020-10-08T00:00:00"/>
    <s v="利害關係人親屬檔"/>
    <s v="ReltFamily"/>
    <s v="來源檔LA$NRBP無資料"/>
    <s v="現在版本(2021年4月)改用LA$RLBP及_x000a_ReltMain為來源檔"/>
    <m/>
    <m/>
    <d v="2020-10-13T00:00:00"/>
    <x v="4"/>
  </r>
  <r>
    <x v="3"/>
    <x v="4"/>
    <s v="黃智偉"/>
    <m/>
    <d v="2020-11-20T00:00:00"/>
    <s v="ACH授權記錄檔"/>
    <s v="AchAuthLog"/>
    <s v="差異4筆"/>
    <s v="因新系統需求_x000a_同(建檔日期、戶號、扣款銀號、扣款帳號)者_x000a_只取額度號碼最小的一筆_x000a_共排除4筆"/>
    <m/>
    <m/>
    <d v="2020-11-20T00:00:00"/>
    <x v="4"/>
  </r>
  <r>
    <x v="3"/>
    <x v="4"/>
    <s v="黃智偉"/>
    <m/>
    <d v="2020-11-20T00:00:00"/>
    <s v="會計借新還舊檔"/>
    <s v="AcLoanRenew"/>
    <s v="差異10筆"/>
    <s v="借新還舊檔重複10筆"/>
    <m/>
    <m/>
    <d v="2020-11-20T00:00:00"/>
    <x v="4"/>
  </r>
  <r>
    <x v="3"/>
    <x v="4"/>
    <s v="黃智偉"/>
    <m/>
    <d v="2020-11-20T00:00:00"/>
    <s v="銀扣授權帳號檔"/>
    <s v="BankAuthAct"/>
    <s v="差異166筆"/>
    <s v="AH$ACHP共16370筆,因新系統需求,_x000a_同(戶號、額度號碼)者，只取建檔時間最新的一筆，_x000a_排除110筆_x000a_PO$AADP共16250筆,因新系統需求,_x000a_同(戶號、授權類別)者，只取扣款帳號最小的一筆，_x000a_排除56筆,共排除166筆"/>
    <m/>
    <m/>
    <d v="2020-11-20T00:00:00"/>
    <x v="4"/>
  </r>
  <r>
    <x v="3"/>
    <x v="4"/>
    <s v="黃智偉"/>
    <m/>
    <d v="2020-11-20T00:00:00"/>
    <s v="銀行扣款明細檔"/>
    <s v="BankDeductDtl"/>
    <s v="差異330筆"/>
    <s v="因新系統需求_x000a_同(入帳日期、戶號、額度、應繳日、還款類別)者,_x000a_只取一筆_x000a_排除330筆"/>
    <m/>
    <m/>
    <d v="2020-11-20T00:00:00"/>
    <x v="4"/>
  </r>
  <r>
    <x v="3"/>
    <x v="4"/>
    <s v="黃智偉"/>
    <m/>
    <d v="2020-11-20T00:00:00"/>
    <s v="指標利率檔"/>
    <s v="CdBaseRate"/>
    <s v="差異3738筆"/>
    <s v="保單分紅利率只取利率別代號30:新三十年房貸(84/12)"/>
    <m/>
    <m/>
    <d v="2020-11-20T00:00:00"/>
    <x v="4"/>
  </r>
  <r>
    <x v="3"/>
    <x v="4"/>
    <s v="黃智偉"/>
    <m/>
    <d v="2020-11-20T00:00:00"/>
    <s v="現金流量預估資料檔"/>
    <s v="CdCashFlow"/>
    <s v="差異293筆"/>
    <s v="取最新一筆 , 交易只需上月底資料 , 新系統為月底產生"/>
    <m/>
    <m/>
    <d v="2020-11-20T00:00:00"/>
    <x v="4"/>
  </r>
  <r>
    <x v="3"/>
    <x v="4"/>
    <s v="黃智偉"/>
    <m/>
    <d v="2020-11-20T00:00:00"/>
    <s v="擔保品不動產建物檔"/>
    <s v="ClBuilding"/>
    <s v="差異數6112筆"/>
    <s v="差異為擔保品主檔篩選不動產擔保品(擔保品代號1為1或2)_x000a_且在原建物資料檔(LA$HGTP)有資料"/>
    <m/>
    <m/>
    <d v="2020-12-10T00:00:00"/>
    <x v="4"/>
  </r>
  <r>
    <x v="3"/>
    <x v="4"/>
    <s v="黃智偉"/>
    <m/>
    <d v="2020-11-20T00:00:00"/>
    <s v="擔保品-建物所有權人檔"/>
    <s v="ClBuildingOwner"/>
    <s v="差異數32970筆"/>
    <s v="差異為擔保品唯一性處理及舊檔的提供人識別碼於顧客主檔不存在"/>
    <m/>
    <m/>
    <d v="2020-12-11T00:00:00"/>
    <x v="4"/>
  </r>
  <r>
    <x v="3"/>
    <x v="4"/>
    <s v="黃智偉"/>
    <m/>
    <d v="2020-11-20T00:00:00"/>
    <s v="擔保品與額度關聯檔"/>
    <s v="ClFac"/>
    <s v="差異數23274筆"/>
    <s v="差異為擔保品唯一性處理"/>
    <m/>
    <m/>
    <d v="2020-12-10T00:00:00"/>
    <x v="4"/>
  </r>
  <r>
    <x v="3"/>
    <x v="4"/>
    <s v="黃智偉"/>
    <m/>
    <d v="2020-11-20T00:00:00"/>
    <s v="擔保品不動產檔"/>
    <s v="ClImm"/>
    <s v="差異數5237筆"/>
    <s v="差異為擔保品主檔篩選不動產擔保品(擔保品代號1為1或2)"/>
    <m/>
    <m/>
    <d v="2020-12-04T00:00:00"/>
    <x v="4"/>
  </r>
  <r>
    <x v="3"/>
    <x v="4"/>
    <s v="黃智偉"/>
    <m/>
    <d v="2020-11-20T00:00:00"/>
    <s v="擔保品不動產土地檔"/>
    <s v="ClLand"/>
    <s v="差異數28986筆"/>
    <s v="12/10修改後,差異為擔保品主檔篩選不動產擔保品(擔保品代號1為1或2)_x000a_且在原土地資料檔(LA$LGTP)有資料"/>
    <m/>
    <m/>
    <d v="2020-12-10T00:00:00"/>
    <x v="4"/>
  </r>
  <r>
    <x v="3"/>
    <x v="4"/>
    <s v="黃智偉"/>
    <m/>
    <d v="2020-11-20T00:00:00"/>
    <s v="擔保品主檔"/>
    <s v="ClNoOld"/>
    <s v="差異數47829筆"/>
    <s v="差異為擔保品唯一性處理"/>
    <m/>
    <m/>
    <d v="2020-12-03T00:00:00"/>
    <x v="4"/>
  </r>
  <r>
    <x v="3"/>
    <x v="4"/>
    <s v="黃智偉"/>
    <m/>
    <d v="2020-11-20T00:00:00"/>
    <s v="客戶主檔"/>
    <s v="CustAddrSplit"/>
    <s v="差異167392筆"/>
    <s v="切割地址暫存檔(戶籍地址及通訊地址)"/>
    <m/>
    <m/>
    <d v="2020-11-20T00:00:00"/>
    <x v="4"/>
  </r>
  <r>
    <x v="3"/>
    <x v="4"/>
    <s v="黃智偉"/>
    <m/>
    <d v="2020-11-20T00:00:00"/>
    <s v="客戶交互運用檔"/>
    <s v="CustCross"/>
    <s v="差異836954筆"/>
    <s v="交互運用欄位每一筆6碼切割為6筆"/>
    <m/>
    <m/>
    <d v="2020-11-20T00:00:00"/>
    <x v="4"/>
  </r>
  <r>
    <x v="3"/>
    <x v="4"/>
    <s v="黃智偉"/>
    <m/>
    <d v="2020-11-20T00:00:00"/>
    <s v="顧客控管警訊檔"/>
    <s v="CustRmk"/>
    <s v="差異5筆"/>
    <s v="5筆無戶號不轉入"/>
    <m/>
    <m/>
    <d v="2020-11-20T00:00:00"/>
    <x v="4"/>
  </r>
  <r>
    <x v="3"/>
    <x v="4"/>
    <s v="黃智偉"/>
    <m/>
    <d v="2020-11-20T00:00:00"/>
    <s v="客戶連絡電話檔"/>
    <s v="CustTelNo"/>
    <s v="差異447816筆"/>
    <s v="用聯集方式撈CU$CUSP的7個電話號碼相關欄位"/>
    <m/>
    <m/>
    <d v="2020-11-20T00:00:00"/>
    <x v="4"/>
  </r>
  <r>
    <x v="3"/>
    <x v="4"/>
    <s v="黃智偉"/>
    <m/>
    <d v="2020-11-20T00:00:00"/>
    <s v="員工扣薪日程表"/>
    <s v="EmpDeductSchedule"/>
    <s v="差異14筆"/>
    <s v="排除同工作年月&amp;同流程/制度別&amp;同入帳日期重複資料14筆"/>
    <m/>
    <m/>
    <d v="2020-11-20T00:00:00"/>
    <x v="4"/>
  </r>
  <r>
    <x v="3"/>
    <x v="4"/>
    <s v="黃智偉"/>
    <m/>
    <d v="2020-11-20T00:00:00"/>
    <s v="案件申請檔"/>
    <s v="FacCaseAppl"/>
    <s v="差異21筆"/>
    <s v="21筆資料於客戶主檔不存在,放款部User已確認不轉"/>
    <m/>
    <m/>
    <d v="2020-11-20T00:00:00"/>
    <x v="4"/>
  </r>
  <r>
    <x v="3"/>
    <x v="4"/>
    <s v="黃智偉"/>
    <m/>
    <d v="2020-11-20T00:00:00"/>
    <s v="額度主檔"/>
    <s v="FacProdStepRate"/>
    <s v="12/18新增_x000a_差異總共9195筆"/>
    <s v="差異數屬正常；_x000a_其中9189筆為撥款序號不為1_x000a_剩餘6筆為額度檔之首撥日APLFSD為0"/>
    <m/>
    <m/>
    <d v="2020-12-18T00:00:00"/>
    <x v="4"/>
  </r>
  <r>
    <x v="3"/>
    <x v="4"/>
    <s v="黃智偉"/>
    <m/>
    <d v="2020-11-20T00:00:00"/>
    <s v="保證人檔"/>
    <s v="Guarantor"/>
    <s v="差異7筆"/>
    <s v="7筆資料在客戶主檔不存在,放款部User已確認不轉"/>
    <m/>
    <m/>
    <d v="2020-11-20T00:00:00"/>
    <x v="4"/>
  </r>
  <r>
    <x v="3"/>
    <x v="4"/>
    <s v="黃智偉"/>
    <m/>
    <d v="2020-11-20T00:00:00"/>
    <s v="火險佣金檔"/>
    <s v="InsuComm"/>
    <s v="差異246687筆"/>
    <s v="排除同年月份&amp;同經紀人代號&amp;同保單號碼重複資料246687筆"/>
    <m/>
    <m/>
    <d v="2020-11-20T00:00:00"/>
    <x v="4"/>
  </r>
  <r>
    <x v="3"/>
    <x v="4"/>
    <s v="黃智偉"/>
    <m/>
    <d v="2020-11-20T00:00:00"/>
    <s v="火險初保檔"/>
    <s v="InsuOrignal"/>
    <s v="差異數35096筆"/>
    <s v="該批保單之擔保品沒被轉入新系統"/>
    <m/>
    <m/>
    <d v="2020-12-15T00:00:00"/>
    <x v="4"/>
  </r>
  <r>
    <x v="3"/>
    <x v="4"/>
    <s v="黃智偉"/>
    <m/>
    <d v="2020-11-20T00:00:00"/>
    <s v="火險單續保檔"/>
    <s v="InsuRenew"/>
    <s v="差異數221664筆"/>
    <s v="197958筆為該保單之擔保品沒被轉入新系統_x000a_23706筆為LN$FR1P.CHKPRO代碼為1.不處理,梓峻確認為不轉入之資料"/>
    <m/>
    <m/>
    <d v="2020-12-15T00:00:00"/>
    <x v="4"/>
  </r>
  <r>
    <x v="3"/>
    <x v="4"/>
    <s v="黃智偉"/>
    <m/>
    <d v="2020-11-20T00:00:00"/>
    <s v="放款利率變動檔"/>
    <s v="LoanRateChange"/>
    <s v="差異數1282筆"/>
    <s v="8筆為LA$IRTP.IRTADT 為0_x000a_其餘1274筆為LA$IRTP.IRTADT晚於轉換帳務日(20200930)"/>
    <m/>
    <m/>
    <d v="2020-12-18T00:00:00"/>
    <x v="4"/>
  </r>
  <r>
    <x v="3"/>
    <x v="4"/>
    <s v="黃智偉"/>
    <m/>
    <d v="2020-11-20T00:00:00"/>
    <s v="房貸專員業績明細檔"/>
    <s v="PfBsDetail"/>
    <s v="差異數693筆"/>
    <s v="1.排除LN$YACP.EMPCOD為NULL的資料309筆_x000a_2.排除重複資料384筆"/>
    <m/>
    <m/>
    <d v="2020-12-08T00:00:00"/>
    <x v="4"/>
  </r>
  <r>
    <x v="3"/>
    <x v="4"/>
    <s v="黃智偉"/>
    <m/>
    <d v="2020-11-20T00:00:00"/>
    <s v="介紹人業績明細檔"/>
    <s v="PfItDetail"/>
    <s v="差異數325筆"/>
    <s v="其中35筆為撥款日期為99991231_x000a_其餘290筆為重複資料(同撥款日期、戶號、額度、撥款序號)"/>
    <m/>
    <m/>
    <d v="2020-12-08T00:00:00"/>
    <x v="4"/>
  </r>
  <r>
    <x v="3"/>
    <x v="4"/>
    <s v="黃智偉"/>
    <m/>
    <d v="2020-11-20T00:00:00"/>
    <s v="介紹、協辦獎金發放檔"/>
    <s v="PfReward"/>
    <s v="差異數6771筆"/>
    <s v="LA$QTAP.PRZTYP 只取 1:介紹獎金 5:協辦獎金_x000a_原本119740筆,此處排除6156筆,剩餘113584筆_x000a_再依照業績日期、戶號、額度號碼、撥款序號相同者將介紹獎金、協辦獎金合併在同一筆內。_x000a_合併後筆數112969"/>
    <m/>
    <m/>
    <d v="2020-12-08T00:00:00"/>
    <x v="4"/>
  </r>
  <r>
    <x v="4"/>
    <x v="4"/>
    <s v="黃智偉"/>
    <m/>
    <d v="2020-11-20T00:00:00"/>
    <s v="擔保品不動產建物檔"/>
    <s v="ClBuildingUnique"/>
    <s v="差異數73830筆"/>
    <s v="擔保品結構變更轉換方式,不會用到此支程式,刪除"/>
    <m/>
    <m/>
    <d v="2020-12-04T00:00:00"/>
    <x v="4"/>
  </r>
  <r>
    <x v="5"/>
    <x v="8"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23405-10B2-481E-9481-5A43BD100DF7}" name="議題分類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問題分類 " colHeaderCaption="議題狀態">
  <location ref="A13:G41" firstHeaderRow="1" firstDataRow="2" firstDataCol="1"/>
  <pivotFields count="15">
    <pivotField axis="axisCol" dataField="1" showAll="0">
      <items count="7">
        <item x="4"/>
        <item x="2"/>
        <item x="3"/>
        <item x="0"/>
        <item x="5"/>
        <item x="1"/>
        <item t="default"/>
      </items>
    </pivotField>
    <pivotField axis="axisRow" showAll="0">
      <items count="10">
        <item x="5"/>
        <item x="6"/>
        <item x="2"/>
        <item x="7"/>
        <item x="4"/>
        <item x="8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h="1" x="0"/>
        <item x="1"/>
        <item x="2"/>
        <item h="1" x="3"/>
        <item t="default"/>
      </items>
    </pivotField>
  </pivotFields>
  <rowFields count="4">
    <field x="14"/>
    <field x="13"/>
    <field x="12"/>
    <field x="1"/>
  </rowFields>
  <rowItems count="27">
    <i>
      <x v="1"/>
    </i>
    <i r="1">
      <x v="3"/>
    </i>
    <i r="2">
      <x v="9"/>
    </i>
    <i r="3">
      <x v="1"/>
    </i>
    <i r="3">
      <x v="3"/>
    </i>
    <i r="3">
      <x v="4"/>
    </i>
    <i r="1">
      <x v="4"/>
    </i>
    <i r="2">
      <x v="12"/>
    </i>
    <i r="3">
      <x/>
    </i>
    <i r="3">
      <x v="1"/>
    </i>
    <i r="3">
      <x v="2"/>
    </i>
    <i r="3">
      <x v="3"/>
    </i>
    <i r="3">
      <x v="4"/>
    </i>
    <i>
      <x v="2"/>
    </i>
    <i r="1">
      <x v="2"/>
    </i>
    <i r="2">
      <x v="5"/>
    </i>
    <i r="3">
      <x v="2"/>
    </i>
    <i r="3">
      <x v="6"/>
    </i>
    <i r="3">
      <x v="7"/>
    </i>
    <i r="3">
      <x v="8"/>
    </i>
    <i r="1">
      <x v="3"/>
    </i>
    <i r="2">
      <x v="7"/>
    </i>
    <i r="3">
      <x v="7"/>
    </i>
    <i r="3">
      <x v="8"/>
    </i>
    <i r="2">
      <x v="9"/>
    </i>
    <i r="3"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計數 - 狀態" fld="0" subtotal="count" baseField="0" baseItem="0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0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3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Col="1" outline="0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77607-B0FE-4C3F-A2E7-F2B5079E5762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資料來源" colHeaderCaption="資料處理">
  <location ref="A26:J36" firstHeaderRow="1" firstDataRow="2" firstDataCol="1"/>
  <pivotFields count="32">
    <pivotField showAll="0"/>
    <pivotField showAll="0"/>
    <pivotField showAll="0"/>
    <pivotField showAll="0"/>
    <pivotField axis="axisRow" showAll="0">
      <items count="10">
        <item x="0"/>
        <item x="2"/>
        <item x="7"/>
        <item x="4"/>
        <item x="6"/>
        <item x="1"/>
        <item x="5"/>
        <item x="3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1"/>
        <item x="2"/>
        <item x="0"/>
        <item x="3"/>
        <item x="6"/>
        <item x="4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加總 - 來源數" fld="8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19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9" count="0"/>
        </references>
      </pivotArea>
    </format>
    <format dxfId="1">
      <pivotArea dataOnly="0" labelOnly="1" grandCol="1" outline="0" fieldPosition="0"/>
    </format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M100" totalsRowShown="0" headerRowDxfId="44" dataDxfId="43">
  <autoFilter ref="A1:M100" xr:uid="{00000000-0009-0000-0100-000001000000}">
    <filterColumn colId="0">
      <filters>
        <filter val="未完成"/>
      </filters>
    </filterColumn>
  </autoFilter>
  <tableColumns count="13">
    <tableColumn id="1" xr3:uid="{00000000-0010-0000-0000-000001000000}" name="狀態" dataDxfId="42"/>
    <tableColumn id="2" xr3:uid="{00000000-0010-0000-0000-000002000000}" name="問題分類" dataDxfId="41"/>
    <tableColumn id="3" xr3:uid="{00000000-0010-0000-0000-000003000000}" name="ST1負責人" dataDxfId="40"/>
    <tableColumn id="4" xr3:uid="{00000000-0010-0000-0000-000004000000}" name="SKL:IT/User" dataDxfId="39"/>
    <tableColumn id="5" xr3:uid="{00000000-0010-0000-0000-000005000000}" name="日期" dataDxfId="38"/>
    <tableColumn id="6" xr3:uid="{00000000-0010-0000-0000-000006000000}" name="項目" dataDxfId="37"/>
    <tableColumn id="7" xr3:uid="{00000000-0010-0000-0000-000007000000}" name="Table" dataDxfId="36"/>
    <tableColumn id="8" xr3:uid="{00000000-0010-0000-0000-000008000000}" name="敘述" dataDxfId="35"/>
    <tableColumn id="9" xr3:uid="{00000000-0010-0000-0000-000009000000}" name="處理方式" dataDxfId="34"/>
    <tableColumn id="10" xr3:uid="{00000000-0010-0000-0000-00000A000000}" name="回覆日期" dataDxfId="33"/>
    <tableColumn id="11" xr3:uid="{00000000-0010-0000-0000-00000B000000}" name="預計完成日" dataDxfId="32"/>
    <tableColumn id="12" xr3:uid="{00000000-0010-0000-0000-00000C000000}" name="實際完成日" dataDxfId="31"/>
    <tableColumn id="13" xr3:uid="{7B7A75DB-59E4-4D0D-9901-B55DC0EBB1B8}" name="資料內容" dataDxfId="3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A55A-0EA2-4D4E-B432-7E952209A01F}">
  <dimension ref="A1:L21"/>
  <sheetViews>
    <sheetView zoomScale="80" zoomScaleNormal="80" workbookViewId="0">
      <selection activeCell="I23" sqref="I23"/>
    </sheetView>
  </sheetViews>
  <sheetFormatPr defaultColWidth="13.625" defaultRowHeight="14.4"/>
  <cols>
    <col min="1" max="1" width="24.625" style="8" bestFit="1" customWidth="1"/>
    <col min="2" max="2" width="12.125" style="8" customWidth="1"/>
    <col min="3" max="3" width="12.125" style="225" bestFit="1" customWidth="1"/>
    <col min="4" max="4" width="12.125" style="8" customWidth="1"/>
    <col min="5" max="5" width="10.875" style="8" customWidth="1"/>
    <col min="6" max="6" width="32.875" style="191" bestFit="1" customWidth="1"/>
    <col min="7" max="7" width="13.75" style="69" bestFit="1" customWidth="1"/>
    <col min="8" max="11" width="42.125" style="69" customWidth="1"/>
    <col min="12" max="16384" width="13.625" style="8"/>
  </cols>
  <sheetData>
    <row r="1" spans="1:12">
      <c r="A1" s="70" t="s">
        <v>1008</v>
      </c>
      <c r="B1" s="70" t="s">
        <v>1116</v>
      </c>
      <c r="C1" s="215" t="s">
        <v>1117</v>
      </c>
      <c r="D1" s="70" t="s">
        <v>1118</v>
      </c>
      <c r="E1" s="70" t="s">
        <v>1615</v>
      </c>
      <c r="F1" s="182" t="s">
        <v>979</v>
      </c>
      <c r="G1" s="70" t="s">
        <v>2454</v>
      </c>
      <c r="H1" s="70" t="s">
        <v>1697</v>
      </c>
      <c r="I1" s="70" t="s">
        <v>2800</v>
      </c>
      <c r="J1" s="70" t="s">
        <v>2458</v>
      </c>
      <c r="K1" s="70" t="s">
        <v>2428</v>
      </c>
    </row>
    <row r="2" spans="1:12" ht="100.8">
      <c r="A2" s="175" t="s">
        <v>1119</v>
      </c>
      <c r="B2" s="175">
        <f>COUNTA(資料轉換_20210731!A:A)-1</f>
        <v>155</v>
      </c>
      <c r="C2" s="226">
        <f>COUNTA(資料轉換_20210731!O:O)-1</f>
        <v>152</v>
      </c>
      <c r="D2" s="176">
        <f>C2/B2</f>
        <v>0.98064516129032253</v>
      </c>
      <c r="E2" s="177">
        <f t="shared" ref="E2" si="0">B2-C2</f>
        <v>3</v>
      </c>
      <c r="F2" s="227">
        <f>F11</f>
        <v>44469</v>
      </c>
      <c r="G2" s="167"/>
      <c r="H2" s="93" t="s">
        <v>2808</v>
      </c>
      <c r="I2" s="93" t="s">
        <v>2809</v>
      </c>
      <c r="J2" s="93"/>
      <c r="K2" s="93" t="s">
        <v>2426</v>
      </c>
    </row>
    <row r="3" spans="1:12" ht="20.399999999999999" customHeight="1">
      <c r="A3" s="178" t="s">
        <v>2455</v>
      </c>
      <c r="B3" s="179"/>
      <c r="C3" s="216"/>
      <c r="D3" s="180"/>
      <c r="E3" s="228"/>
      <c r="F3" s="202" t="s">
        <v>2467</v>
      </c>
      <c r="G3" s="229">
        <v>44414</v>
      </c>
      <c r="H3" s="174"/>
      <c r="I3" s="174"/>
      <c r="J3" s="93"/>
      <c r="K3" s="93"/>
      <c r="L3" s="93"/>
    </row>
    <row r="4" spans="1:12" ht="20.399999999999999" customHeight="1">
      <c r="A4" s="178" t="s">
        <v>2456</v>
      </c>
      <c r="B4" s="179"/>
      <c r="C4" s="216"/>
      <c r="D4" s="180"/>
      <c r="E4" s="228"/>
      <c r="F4" s="202" t="s">
        <v>2468</v>
      </c>
      <c r="G4" s="167"/>
      <c r="H4" s="174"/>
      <c r="I4" s="174"/>
      <c r="J4" s="93"/>
      <c r="K4" s="93"/>
      <c r="L4" s="93"/>
    </row>
    <row r="5" spans="1:12" ht="20.399999999999999" customHeight="1">
      <c r="A5" s="178" t="s">
        <v>2457</v>
      </c>
      <c r="B5" s="179"/>
      <c r="C5" s="216"/>
      <c r="D5" s="180"/>
      <c r="E5" s="228"/>
      <c r="F5" s="202" t="s">
        <v>2469</v>
      </c>
      <c r="G5" s="167"/>
      <c r="H5" s="174"/>
      <c r="I5" s="174"/>
      <c r="J5" s="93"/>
      <c r="K5" s="93"/>
      <c r="L5" s="93"/>
    </row>
    <row r="6" spans="1:12" ht="20.399999999999999" customHeight="1">
      <c r="A6" s="178" t="s">
        <v>2463</v>
      </c>
      <c r="B6" s="179"/>
      <c r="C6" s="216"/>
      <c r="D6" s="180"/>
      <c r="E6" s="228"/>
      <c r="F6" s="202" t="s">
        <v>2470</v>
      </c>
      <c r="G6" s="167"/>
      <c r="H6" s="174"/>
      <c r="I6" s="174"/>
      <c r="J6" s="93"/>
      <c r="K6" s="93"/>
      <c r="L6" s="93"/>
    </row>
    <row r="7" spans="1:12" ht="20.399999999999999" customHeight="1">
      <c r="A7" s="178" t="s">
        <v>2464</v>
      </c>
      <c r="B7" s="179"/>
      <c r="C7" s="216"/>
      <c r="D7" s="180"/>
      <c r="E7" s="228"/>
      <c r="F7" s="202" t="s">
        <v>2471</v>
      </c>
      <c r="G7" s="167"/>
      <c r="H7" s="174"/>
      <c r="I7" s="174"/>
      <c r="J7" s="93"/>
      <c r="K7" s="93"/>
      <c r="L7" s="93"/>
    </row>
    <row r="8" spans="1:12">
      <c r="A8" s="46" t="s">
        <v>825</v>
      </c>
      <c r="B8" s="46">
        <f>COUNTIF(資料轉換_20210731!J:J,1)+COUNTIF(資料轉換_20210731!J:J,2)</f>
        <v>84</v>
      </c>
      <c r="C8" s="217">
        <f>COUNTA(資料轉換_20210731!AC:AC)-1</f>
        <v>0</v>
      </c>
      <c r="D8" s="108">
        <f>C8/B8</f>
        <v>0</v>
      </c>
      <c r="E8" s="125">
        <f>B8-C8</f>
        <v>84</v>
      </c>
      <c r="F8" s="185">
        <v>44469</v>
      </c>
      <c r="G8" s="109"/>
      <c r="H8" s="94"/>
      <c r="I8" s="94"/>
      <c r="J8" s="94"/>
      <c r="K8" s="94"/>
    </row>
    <row r="9" spans="1:12">
      <c r="A9" s="46" t="s">
        <v>826</v>
      </c>
      <c r="B9" s="46">
        <f>COUNTIF(資料轉換_20210731!J:J,3)+COUNTIF(資料轉換_20210731!J:J,4)</f>
        <v>57</v>
      </c>
      <c r="C9" s="217">
        <f>COUNTA(資料轉換_20210731!AD:AD)-1</f>
        <v>0</v>
      </c>
      <c r="D9" s="108">
        <f>C9/B9</f>
        <v>0</v>
      </c>
      <c r="E9" s="125">
        <f>B9-C9</f>
        <v>57</v>
      </c>
      <c r="F9" s="185">
        <v>44469</v>
      </c>
      <c r="G9" s="109"/>
      <c r="H9" s="94"/>
      <c r="I9" s="94"/>
      <c r="J9" s="94"/>
      <c r="K9" s="94"/>
    </row>
    <row r="10" spans="1:12">
      <c r="A10" s="103" t="s">
        <v>2398</v>
      </c>
      <c r="B10" s="173">
        <f>COUNTA(報表驗證_20210731!A2:A9)</f>
        <v>8</v>
      </c>
      <c r="C10" s="134">
        <f>COUNTA(報表驗證_20210731!J2:J9)</f>
        <v>0</v>
      </c>
      <c r="D10" s="104">
        <f>C10/B10</f>
        <v>0</v>
      </c>
      <c r="E10" s="123">
        <f>B10-C10</f>
        <v>8</v>
      </c>
      <c r="F10" s="186">
        <v>44469</v>
      </c>
      <c r="G10" s="105"/>
      <c r="H10" s="135"/>
      <c r="I10" s="135"/>
      <c r="J10" s="135"/>
      <c r="K10" s="135"/>
    </row>
    <row r="11" spans="1:12">
      <c r="A11" s="103" t="s">
        <v>2399</v>
      </c>
      <c r="B11" s="103">
        <f>COUNTA(報表驗證_20210731!A10:A13)</f>
        <v>4</v>
      </c>
      <c r="C11" s="134">
        <f>COUNTA(報表驗證_20210731!J10:J13)</f>
        <v>0</v>
      </c>
      <c r="D11" s="104">
        <f>C11/B11</f>
        <v>0</v>
      </c>
      <c r="E11" s="123">
        <f>B11-C11</f>
        <v>4</v>
      </c>
      <c r="F11" s="186">
        <v>44469</v>
      </c>
      <c r="G11" s="105"/>
      <c r="H11" s="135"/>
      <c r="I11" s="135"/>
      <c r="J11" s="135"/>
      <c r="K11" s="135"/>
    </row>
    <row r="12" spans="1:12">
      <c r="A12" s="68" t="s">
        <v>980</v>
      </c>
      <c r="B12" s="162" t="s">
        <v>2409</v>
      </c>
      <c r="C12" s="218">
        <v>0</v>
      </c>
      <c r="D12" s="106" t="str">
        <f>IFERROR(C12/B12,"")</f>
        <v/>
      </c>
      <c r="E12" s="124" t="str">
        <f>IFERROR(B12-C12,"")</f>
        <v/>
      </c>
      <c r="F12" s="187" t="s">
        <v>2336</v>
      </c>
      <c r="G12" s="107"/>
      <c r="H12" s="120"/>
      <c r="I12" s="120"/>
      <c r="J12" s="120"/>
      <c r="K12" s="120"/>
    </row>
    <row r="13" spans="1:12">
      <c r="A13" s="68" t="s">
        <v>981</v>
      </c>
      <c r="B13" s="162" t="s">
        <v>2409</v>
      </c>
      <c r="C13" s="218">
        <v>0</v>
      </c>
      <c r="D13" s="106" t="str">
        <f>IFERROR(C13/B13,"")</f>
        <v/>
      </c>
      <c r="E13" s="124" t="str">
        <f>IFERROR(B13-C13,"")</f>
        <v/>
      </c>
      <c r="F13" s="187" t="s">
        <v>2336</v>
      </c>
      <c r="G13" s="107"/>
      <c r="H13" s="120"/>
      <c r="I13" s="120"/>
      <c r="J13" s="120"/>
      <c r="K13" s="120"/>
    </row>
    <row r="14" spans="1:12" ht="19.95" customHeight="1">
      <c r="A14" s="110" t="s">
        <v>1121</v>
      </c>
      <c r="B14" s="110">
        <f>SUM(B2:B13)</f>
        <v>308</v>
      </c>
      <c r="C14" s="219">
        <f>SUM(C2:C13)</f>
        <v>152</v>
      </c>
      <c r="D14" s="111">
        <f t="shared" ref="D14" si="1">C14/B14</f>
        <v>0.4935064935064935</v>
      </c>
      <c r="E14" s="158">
        <f>SUM(E2:E13)</f>
        <v>156</v>
      </c>
      <c r="F14" s="188"/>
      <c r="G14" s="112"/>
      <c r="H14" s="112"/>
      <c r="I14" s="112"/>
      <c r="J14" s="112"/>
      <c r="K14" s="112"/>
    </row>
    <row r="15" spans="1:12">
      <c r="A15" s="113" t="s">
        <v>1122</v>
      </c>
      <c r="B15" s="113" t="s">
        <v>2425</v>
      </c>
      <c r="C15" s="220"/>
      <c r="D15" s="113" t="s">
        <v>1699</v>
      </c>
      <c r="E15" s="113"/>
      <c r="F15" s="189"/>
      <c r="G15" s="114"/>
      <c r="H15" s="114"/>
      <c r="I15" s="114"/>
      <c r="J15" s="114"/>
      <c r="K15" s="114"/>
    </row>
    <row r="16" spans="1:12" hidden="1">
      <c r="A16" s="58" t="s">
        <v>940</v>
      </c>
      <c r="B16" s="59">
        <v>3</v>
      </c>
      <c r="C16" s="221" t="s">
        <v>942</v>
      </c>
      <c r="D16" s="60"/>
      <c r="E16" s="60"/>
      <c r="F16" s="190"/>
      <c r="G16" s="65"/>
      <c r="H16" s="65"/>
      <c r="I16" s="65"/>
      <c r="J16" s="65"/>
      <c r="K16" s="65"/>
    </row>
    <row r="17" spans="1:11" hidden="1">
      <c r="A17" s="61" t="s">
        <v>941</v>
      </c>
      <c r="B17" s="62">
        <v>5</v>
      </c>
      <c r="C17" s="222" t="s">
        <v>942</v>
      </c>
      <c r="D17" s="60"/>
      <c r="E17" s="60"/>
      <c r="F17" s="190"/>
      <c r="G17" s="65"/>
      <c r="H17" s="65"/>
      <c r="I17" s="65"/>
      <c r="J17" s="65"/>
      <c r="K17" s="65"/>
    </row>
    <row r="18" spans="1:11" hidden="1">
      <c r="A18" s="58" t="s">
        <v>943</v>
      </c>
      <c r="B18" s="59">
        <v>5</v>
      </c>
      <c r="C18" s="221" t="s">
        <v>942</v>
      </c>
      <c r="D18" s="60"/>
      <c r="E18" s="60"/>
      <c r="F18" s="190"/>
      <c r="G18" s="65"/>
      <c r="H18" s="65"/>
      <c r="I18" s="65"/>
      <c r="J18" s="65"/>
      <c r="K18" s="65"/>
    </row>
    <row r="19" spans="1:11" hidden="1">
      <c r="A19" s="63" t="s">
        <v>978</v>
      </c>
      <c r="B19" s="64">
        <v>1</v>
      </c>
      <c r="C19" s="223" t="s">
        <v>942</v>
      </c>
    </row>
    <row r="20" spans="1:11" hidden="1">
      <c r="A20" s="60"/>
      <c r="B20" s="65"/>
      <c r="C20" s="224"/>
      <c r="D20" s="60"/>
      <c r="E20" s="60"/>
      <c r="F20" s="190"/>
      <c r="G20" s="65"/>
      <c r="H20" s="65"/>
      <c r="I20" s="65"/>
      <c r="J20" s="65"/>
      <c r="K20" s="65"/>
    </row>
    <row r="21" spans="1:11" hidden="1">
      <c r="A21" s="60" t="s">
        <v>939</v>
      </c>
      <c r="B21" s="65">
        <v>7</v>
      </c>
      <c r="C21" s="224" t="s">
        <v>942</v>
      </c>
      <c r="D21" s="60"/>
      <c r="E21" s="60"/>
      <c r="F21" s="190"/>
      <c r="G21" s="65"/>
      <c r="H21" s="65"/>
      <c r="I21" s="65"/>
      <c r="J21" s="65"/>
      <c r="K21" s="6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4556-DA73-4634-B70F-5ACBB9D9C877}">
  <dimension ref="A1:P101"/>
  <sheetViews>
    <sheetView workbookViewId="0">
      <selection activeCell="E2" sqref="E2"/>
    </sheetView>
  </sheetViews>
  <sheetFormatPr defaultRowHeight="15"/>
  <cols>
    <col min="1" max="1" width="17" customWidth="1"/>
    <col min="2" max="2" width="44.125" customWidth="1"/>
    <col min="3" max="3" width="25.5" customWidth="1"/>
    <col min="4" max="4" width="29.125" customWidth="1"/>
    <col min="5" max="5" width="25.875" customWidth="1"/>
    <col min="6" max="7" width="28.75" customWidth="1"/>
    <col min="8" max="8" width="18.125" customWidth="1"/>
    <col min="9" max="9" width="22.25" customWidth="1"/>
    <col min="10" max="10" width="19.625" customWidth="1"/>
    <col min="11" max="11" width="14.75" customWidth="1"/>
    <col min="12" max="12" width="20.25" customWidth="1"/>
    <col min="13" max="13" width="21.75" customWidth="1"/>
    <col min="14" max="14" width="26.75" customWidth="1"/>
    <col min="15" max="16" width="22.5" customWidth="1"/>
  </cols>
  <sheetData>
    <row r="1" spans="1:16" ht="16.2">
      <c r="A1" s="194" t="s">
        <v>87</v>
      </c>
      <c r="B1" s="194" t="s">
        <v>2473</v>
      </c>
      <c r="C1" s="195" t="s">
        <v>2474</v>
      </c>
      <c r="D1" s="194" t="s">
        <v>2475</v>
      </c>
      <c r="E1" s="170" t="s">
        <v>2476</v>
      </c>
      <c r="F1" s="172" t="s">
        <v>2477</v>
      </c>
      <c r="G1" s="172" t="s">
        <v>2478</v>
      </c>
      <c r="H1" s="172" t="s">
        <v>2479</v>
      </c>
      <c r="I1" s="172" t="s">
        <v>2480</v>
      </c>
      <c r="J1" s="172" t="s">
        <v>2481</v>
      </c>
      <c r="K1" s="172" t="s">
        <v>2482</v>
      </c>
      <c r="L1" s="172" t="s">
        <v>2483</v>
      </c>
      <c r="M1" s="172" t="s">
        <v>2484</v>
      </c>
      <c r="N1" s="172" t="s">
        <v>2485</v>
      </c>
      <c r="O1" s="172"/>
      <c r="P1" s="172"/>
    </row>
    <row r="2" spans="1:16" ht="16.2">
      <c r="A2" s="170" t="s">
        <v>2486</v>
      </c>
      <c r="B2" s="170" t="s">
        <v>2487</v>
      </c>
      <c r="C2" s="195" t="s">
        <v>2488</v>
      </c>
      <c r="D2" s="170" t="s">
        <v>2487</v>
      </c>
      <c r="E2" s="170" t="s">
        <v>2489</v>
      </c>
      <c r="F2" s="172" t="s">
        <v>2490</v>
      </c>
      <c r="G2" s="172" t="s">
        <v>2491</v>
      </c>
      <c r="H2" s="172" t="s">
        <v>2492</v>
      </c>
      <c r="I2" s="172" t="s">
        <v>2493</v>
      </c>
      <c r="J2" s="172"/>
      <c r="K2" s="172" t="s">
        <v>2494</v>
      </c>
      <c r="L2" s="172" t="s">
        <v>2495</v>
      </c>
      <c r="M2" s="172"/>
      <c r="N2" s="196">
        <v>44421</v>
      </c>
      <c r="O2" s="172"/>
      <c r="P2" s="172"/>
    </row>
    <row r="3" spans="1:16" ht="16.2">
      <c r="A3" s="170" t="s">
        <v>836</v>
      </c>
      <c r="B3" s="170" t="s">
        <v>2496</v>
      </c>
      <c r="C3" s="169" t="s">
        <v>2497</v>
      </c>
      <c r="D3" s="171" t="s">
        <v>2498</v>
      </c>
      <c r="E3" s="170" t="s">
        <v>2489</v>
      </c>
      <c r="F3" s="172" t="s">
        <v>2499</v>
      </c>
      <c r="G3" s="172" t="s">
        <v>2500</v>
      </c>
      <c r="H3" s="172" t="s">
        <v>2494</v>
      </c>
      <c r="I3" s="172" t="s">
        <v>2493</v>
      </c>
      <c r="J3" s="172"/>
      <c r="K3" s="172" t="s">
        <v>2494</v>
      </c>
      <c r="L3" s="172" t="s">
        <v>2495</v>
      </c>
      <c r="M3" s="196">
        <v>44418</v>
      </c>
      <c r="N3" s="196">
        <v>44414</v>
      </c>
      <c r="O3" s="172"/>
      <c r="P3" s="172"/>
    </row>
    <row r="4" spans="1:16" ht="16.2">
      <c r="A4" s="170" t="s">
        <v>2501</v>
      </c>
      <c r="B4" s="170" t="s">
        <v>2502</v>
      </c>
      <c r="C4" s="169" t="s">
        <v>2503</v>
      </c>
      <c r="D4" s="171" t="s">
        <v>2504</v>
      </c>
      <c r="E4" s="170" t="s">
        <v>2489</v>
      </c>
      <c r="F4" s="172" t="s">
        <v>2499</v>
      </c>
      <c r="G4" s="172" t="s">
        <v>2500</v>
      </c>
      <c r="H4" s="172" t="s">
        <v>2505</v>
      </c>
      <c r="I4" s="172" t="s">
        <v>2493</v>
      </c>
      <c r="J4" s="172"/>
      <c r="K4" s="172" t="s">
        <v>2505</v>
      </c>
      <c r="L4" s="172" t="s">
        <v>2495</v>
      </c>
      <c r="M4" s="172"/>
      <c r="N4" s="196">
        <v>44421</v>
      </c>
      <c r="O4" s="172"/>
      <c r="P4" s="172"/>
    </row>
    <row r="5" spans="1:16" ht="16.2">
      <c r="A5" s="170" t="s">
        <v>2506</v>
      </c>
      <c r="B5" s="170" t="s">
        <v>2507</v>
      </c>
      <c r="C5" s="169" t="s">
        <v>2508</v>
      </c>
      <c r="D5" s="171" t="s">
        <v>2509</v>
      </c>
      <c r="E5" s="170" t="s">
        <v>2489</v>
      </c>
      <c r="F5" s="172" t="s">
        <v>2499</v>
      </c>
      <c r="G5" s="172" t="s">
        <v>2500</v>
      </c>
      <c r="H5" s="172" t="s">
        <v>2494</v>
      </c>
      <c r="I5" s="172" t="s">
        <v>2493</v>
      </c>
      <c r="J5" s="172"/>
      <c r="K5" s="172" t="s">
        <v>2494</v>
      </c>
      <c r="L5" s="172" t="s">
        <v>2440</v>
      </c>
      <c r="M5" s="196">
        <v>44406</v>
      </c>
      <c r="N5" s="196">
        <v>44406</v>
      </c>
      <c r="O5" s="172"/>
      <c r="P5" s="172"/>
    </row>
    <row r="6" spans="1:16" ht="32.4">
      <c r="A6" s="170" t="s">
        <v>2510</v>
      </c>
      <c r="B6" s="170" t="s">
        <v>2511</v>
      </c>
      <c r="C6" s="169" t="s">
        <v>2512</v>
      </c>
      <c r="D6" s="171" t="s">
        <v>2513</v>
      </c>
      <c r="E6" s="170" t="s">
        <v>2489</v>
      </c>
      <c r="F6" s="172" t="s">
        <v>2499</v>
      </c>
      <c r="G6" s="172" t="s">
        <v>2500</v>
      </c>
      <c r="H6" s="172" t="s">
        <v>2514</v>
      </c>
      <c r="I6" s="172" t="s">
        <v>2493</v>
      </c>
      <c r="J6" s="172"/>
      <c r="K6" s="172" t="s">
        <v>2515</v>
      </c>
      <c r="L6" s="172" t="s">
        <v>2495</v>
      </c>
      <c r="M6" s="196"/>
      <c r="N6" s="196">
        <v>44428</v>
      </c>
      <c r="O6" s="172"/>
      <c r="P6" s="172"/>
    </row>
    <row r="7" spans="1:16" ht="32.4">
      <c r="A7" s="170" t="s">
        <v>2516</v>
      </c>
      <c r="B7" s="170" t="s">
        <v>2517</v>
      </c>
      <c r="C7" s="169" t="s">
        <v>2518</v>
      </c>
      <c r="D7" s="170" t="s">
        <v>2519</v>
      </c>
      <c r="E7" s="170" t="s">
        <v>2489</v>
      </c>
      <c r="F7" s="172" t="s">
        <v>2499</v>
      </c>
      <c r="G7" s="172" t="s">
        <v>2500</v>
      </c>
      <c r="H7" s="172" t="s">
        <v>2505</v>
      </c>
      <c r="I7" s="172" t="s">
        <v>2493</v>
      </c>
      <c r="J7" s="172"/>
      <c r="K7" s="172" t="s">
        <v>2505</v>
      </c>
      <c r="L7" s="172" t="s">
        <v>2440</v>
      </c>
      <c r="M7" s="196">
        <v>44419</v>
      </c>
      <c r="N7" s="196">
        <v>44411</v>
      </c>
      <c r="O7" s="172"/>
      <c r="P7" s="172"/>
    </row>
    <row r="8" spans="1:16" ht="32.4">
      <c r="A8" s="170" t="s">
        <v>2520</v>
      </c>
      <c r="B8" s="170" t="s">
        <v>2521</v>
      </c>
      <c r="C8" s="169" t="s">
        <v>2518</v>
      </c>
      <c r="D8" s="197" t="s">
        <v>2522</v>
      </c>
      <c r="E8" s="170" t="s">
        <v>2489</v>
      </c>
      <c r="F8" s="172" t="s">
        <v>2499</v>
      </c>
      <c r="G8" s="172" t="s">
        <v>2500</v>
      </c>
      <c r="H8" s="172" t="s">
        <v>2523</v>
      </c>
      <c r="I8" s="172" t="s">
        <v>2493</v>
      </c>
      <c r="J8" s="172"/>
      <c r="K8" s="172" t="s">
        <v>2523</v>
      </c>
      <c r="L8" s="172" t="s">
        <v>2439</v>
      </c>
      <c r="M8" s="196">
        <v>44413</v>
      </c>
      <c r="N8" s="196">
        <v>44439</v>
      </c>
      <c r="O8" s="172"/>
      <c r="P8" s="172"/>
    </row>
    <row r="9" spans="1:16" ht="16.2">
      <c r="A9" s="170" t="s">
        <v>2524</v>
      </c>
      <c r="B9" s="170" t="s">
        <v>2525</v>
      </c>
      <c r="C9" s="169" t="s">
        <v>2518</v>
      </c>
      <c r="D9" s="171" t="s">
        <v>2526</v>
      </c>
      <c r="E9" s="170" t="s">
        <v>2489</v>
      </c>
      <c r="F9" s="172" t="s">
        <v>2499</v>
      </c>
      <c r="G9" s="172" t="s">
        <v>2500</v>
      </c>
      <c r="H9" s="172" t="s">
        <v>2494</v>
      </c>
      <c r="I9" s="172" t="s">
        <v>2493</v>
      </c>
      <c r="J9" s="172"/>
      <c r="K9" s="172" t="s">
        <v>2494</v>
      </c>
      <c r="L9" s="172" t="s">
        <v>2439</v>
      </c>
      <c r="M9" s="172"/>
      <c r="N9" s="196">
        <v>44439</v>
      </c>
      <c r="O9" s="172"/>
      <c r="P9" s="172"/>
    </row>
    <row r="10" spans="1:16" ht="16.2">
      <c r="A10" s="169" t="s">
        <v>2527</v>
      </c>
      <c r="B10" s="171" t="s">
        <v>2528</v>
      </c>
      <c r="C10" s="169" t="s">
        <v>2529</v>
      </c>
      <c r="D10" s="171" t="s">
        <v>2528</v>
      </c>
      <c r="E10" s="170" t="s">
        <v>2489</v>
      </c>
      <c r="F10" s="172" t="s">
        <v>2499</v>
      </c>
      <c r="G10" s="172" t="s">
        <v>2500</v>
      </c>
      <c r="H10" s="172" t="s">
        <v>2515</v>
      </c>
      <c r="I10" s="172" t="s">
        <v>2493</v>
      </c>
      <c r="J10" s="172"/>
      <c r="K10" s="172" t="s">
        <v>2515</v>
      </c>
      <c r="L10" s="172" t="s">
        <v>2439</v>
      </c>
      <c r="M10" s="196">
        <v>44413</v>
      </c>
      <c r="N10" s="196">
        <v>44439</v>
      </c>
      <c r="O10" s="172"/>
      <c r="P10" s="172"/>
    </row>
    <row r="11" spans="1:16" ht="81">
      <c r="A11" s="169" t="s">
        <v>2530</v>
      </c>
      <c r="B11" s="171" t="s">
        <v>2531</v>
      </c>
      <c r="C11" s="169" t="s">
        <v>2532</v>
      </c>
      <c r="D11" s="171" t="s">
        <v>2531</v>
      </c>
      <c r="E11" s="170" t="s">
        <v>2489</v>
      </c>
      <c r="F11" s="172" t="s">
        <v>2499</v>
      </c>
      <c r="G11" s="172" t="s">
        <v>2500</v>
      </c>
      <c r="H11" s="172" t="s">
        <v>2533</v>
      </c>
      <c r="I11" s="172" t="s">
        <v>2493</v>
      </c>
      <c r="J11" s="172"/>
      <c r="K11" s="172" t="s">
        <v>2533</v>
      </c>
      <c r="L11" s="172" t="s">
        <v>2439</v>
      </c>
      <c r="M11" s="172"/>
      <c r="N11" s="196">
        <v>44412</v>
      </c>
      <c r="O11" s="172"/>
      <c r="P11" s="172"/>
    </row>
    <row r="12" spans="1:16" ht="16.2">
      <c r="A12" s="169" t="s">
        <v>2534</v>
      </c>
      <c r="B12" s="171" t="s">
        <v>2535</v>
      </c>
      <c r="C12" s="169" t="s">
        <v>2536</v>
      </c>
      <c r="D12" s="171" t="s">
        <v>2535</v>
      </c>
      <c r="E12" s="170" t="s">
        <v>2489</v>
      </c>
      <c r="F12" s="172" t="s">
        <v>2499</v>
      </c>
      <c r="G12" s="172" t="s">
        <v>2500</v>
      </c>
      <c r="H12" s="172" t="s">
        <v>2523</v>
      </c>
      <c r="I12" s="172" t="s">
        <v>2493</v>
      </c>
      <c r="J12" s="172"/>
      <c r="K12" s="172" t="s">
        <v>2523</v>
      </c>
      <c r="L12" s="172" t="s">
        <v>2439</v>
      </c>
      <c r="M12" s="196">
        <v>44411</v>
      </c>
      <c r="N12" s="196">
        <v>44411</v>
      </c>
      <c r="O12" s="172"/>
      <c r="P12" s="172"/>
    </row>
    <row r="13" spans="1:16" ht="16.2">
      <c r="A13" s="169" t="s">
        <v>2537</v>
      </c>
      <c r="B13" s="171" t="s">
        <v>2538</v>
      </c>
      <c r="C13" s="169"/>
      <c r="D13" s="171" t="s">
        <v>2539</v>
      </c>
      <c r="E13" s="170" t="s">
        <v>2489</v>
      </c>
      <c r="F13" s="172" t="s">
        <v>2499</v>
      </c>
      <c r="G13" s="172" t="s">
        <v>2500</v>
      </c>
      <c r="H13" s="172" t="s">
        <v>2515</v>
      </c>
      <c r="I13" s="172" t="s">
        <v>2493</v>
      </c>
      <c r="J13" s="172"/>
      <c r="K13" s="172" t="s">
        <v>2515</v>
      </c>
      <c r="L13" s="172" t="s">
        <v>2439</v>
      </c>
      <c r="M13" s="196">
        <v>44406</v>
      </c>
      <c r="N13" s="196">
        <v>44406</v>
      </c>
      <c r="O13" s="172"/>
      <c r="P13" s="172"/>
    </row>
    <row r="14" spans="1:16" ht="32.4">
      <c r="A14" s="169" t="s">
        <v>2540</v>
      </c>
      <c r="B14" s="171" t="s">
        <v>2541</v>
      </c>
      <c r="C14" s="169" t="s">
        <v>2542</v>
      </c>
      <c r="D14" s="171" t="s">
        <v>2541</v>
      </c>
      <c r="E14" s="170" t="s">
        <v>2489</v>
      </c>
      <c r="F14" s="172" t="s">
        <v>2499</v>
      </c>
      <c r="G14" s="172" t="s">
        <v>2500</v>
      </c>
      <c r="H14" s="172" t="s">
        <v>2543</v>
      </c>
      <c r="I14" s="172" t="s">
        <v>2493</v>
      </c>
      <c r="J14" s="172"/>
      <c r="K14" s="172" t="s">
        <v>2543</v>
      </c>
      <c r="L14" s="172" t="s">
        <v>2439</v>
      </c>
      <c r="M14" s="172"/>
      <c r="N14" s="196">
        <v>44412</v>
      </c>
      <c r="O14" s="172"/>
      <c r="P14" s="172"/>
    </row>
    <row r="15" spans="1:16" ht="16.2">
      <c r="A15" s="169" t="s">
        <v>2544</v>
      </c>
      <c r="B15" s="171" t="s">
        <v>2545</v>
      </c>
      <c r="C15" s="169" t="s">
        <v>2546</v>
      </c>
      <c r="D15" s="171" t="s">
        <v>2545</v>
      </c>
      <c r="E15" s="170" t="s">
        <v>2489</v>
      </c>
      <c r="F15" s="172" t="s">
        <v>2499</v>
      </c>
      <c r="G15" s="172" t="s">
        <v>2500</v>
      </c>
      <c r="H15" s="172" t="s">
        <v>2505</v>
      </c>
      <c r="I15" s="172" t="s">
        <v>2493</v>
      </c>
      <c r="J15" s="172"/>
      <c r="K15" s="172" t="s">
        <v>2505</v>
      </c>
      <c r="L15" s="172" t="s">
        <v>2439</v>
      </c>
      <c r="M15" s="172"/>
      <c r="N15" s="196">
        <v>44413</v>
      </c>
      <c r="O15" s="172"/>
      <c r="P15" s="172"/>
    </row>
    <row r="16" spans="1:16" ht="113.4">
      <c r="A16" s="169" t="s">
        <v>2547</v>
      </c>
      <c r="B16" s="171" t="s">
        <v>2548</v>
      </c>
      <c r="C16" s="169" t="s">
        <v>2549</v>
      </c>
      <c r="D16" s="171" t="s">
        <v>2550</v>
      </c>
      <c r="E16" s="170" t="s">
        <v>2489</v>
      </c>
      <c r="F16" s="172" t="s">
        <v>2499</v>
      </c>
      <c r="G16" s="172" t="s">
        <v>2500</v>
      </c>
      <c r="H16" s="172" t="s">
        <v>2505</v>
      </c>
      <c r="I16" s="172" t="s">
        <v>2493</v>
      </c>
      <c r="J16" s="172"/>
      <c r="K16" s="172" t="s">
        <v>2505</v>
      </c>
      <c r="L16" s="172" t="s">
        <v>2439</v>
      </c>
      <c r="M16" s="172"/>
      <c r="N16" s="196">
        <v>44413</v>
      </c>
      <c r="O16" s="172"/>
      <c r="P16" s="172"/>
    </row>
    <row r="17" spans="1:16" ht="32.4">
      <c r="A17" s="169" t="s">
        <v>2551</v>
      </c>
      <c r="B17" s="171" t="s">
        <v>2552</v>
      </c>
      <c r="C17" s="169" t="s">
        <v>2553</v>
      </c>
      <c r="D17" s="171" t="s">
        <v>2552</v>
      </c>
      <c r="E17" s="170" t="s">
        <v>2489</v>
      </c>
      <c r="F17" s="172" t="s">
        <v>2499</v>
      </c>
      <c r="G17" s="172" t="s">
        <v>2500</v>
      </c>
      <c r="H17" s="172" t="s">
        <v>2505</v>
      </c>
      <c r="I17" s="172" t="s">
        <v>2493</v>
      </c>
      <c r="J17" s="172"/>
      <c r="K17" s="172" t="s">
        <v>2505</v>
      </c>
      <c r="L17" s="172" t="s">
        <v>2439</v>
      </c>
      <c r="M17" s="172"/>
      <c r="N17" s="196">
        <v>44414</v>
      </c>
      <c r="O17" s="172"/>
      <c r="P17" s="172"/>
    </row>
    <row r="18" spans="1:16" ht="16.2">
      <c r="A18" s="169" t="s">
        <v>2554</v>
      </c>
      <c r="B18" s="171" t="s">
        <v>2555</v>
      </c>
      <c r="C18" s="169"/>
      <c r="D18" s="171" t="s">
        <v>2539</v>
      </c>
      <c r="E18" s="170" t="s">
        <v>2489</v>
      </c>
      <c r="F18" s="172" t="s">
        <v>2499</v>
      </c>
      <c r="G18" s="172" t="s">
        <v>2500</v>
      </c>
      <c r="H18" s="172" t="s">
        <v>2505</v>
      </c>
      <c r="I18" s="172" t="s">
        <v>2493</v>
      </c>
      <c r="J18" s="172"/>
      <c r="K18" s="172" t="s">
        <v>2505</v>
      </c>
      <c r="L18" s="172" t="s">
        <v>2439</v>
      </c>
      <c r="M18" s="172"/>
      <c r="N18" s="196">
        <v>44414</v>
      </c>
      <c r="O18" s="172"/>
      <c r="P18" s="172"/>
    </row>
    <row r="19" spans="1:16" ht="16.2">
      <c r="A19" s="169" t="s">
        <v>2556</v>
      </c>
      <c r="B19" s="171" t="s">
        <v>2557</v>
      </c>
      <c r="C19" s="169" t="s">
        <v>2558</v>
      </c>
      <c r="D19" s="171" t="s">
        <v>2557</v>
      </c>
      <c r="E19" s="170" t="s">
        <v>2489</v>
      </c>
      <c r="F19" s="172" t="s">
        <v>2499</v>
      </c>
      <c r="G19" s="172" t="s">
        <v>2500</v>
      </c>
      <c r="H19" s="172" t="s">
        <v>2559</v>
      </c>
      <c r="I19" s="172" t="s">
        <v>2493</v>
      </c>
      <c r="J19" s="172"/>
      <c r="K19" s="172" t="s">
        <v>2559</v>
      </c>
      <c r="L19" s="172" t="s">
        <v>2495</v>
      </c>
      <c r="M19" s="196">
        <v>44415</v>
      </c>
      <c r="N19" s="196">
        <v>44414</v>
      </c>
      <c r="O19" s="172"/>
      <c r="P19" s="172"/>
    </row>
    <row r="20" spans="1:16" ht="32.4">
      <c r="A20" s="169" t="s">
        <v>2560</v>
      </c>
      <c r="B20" s="171" t="s">
        <v>2561</v>
      </c>
      <c r="C20" s="169" t="s">
        <v>2518</v>
      </c>
      <c r="D20" s="171" t="s">
        <v>2562</v>
      </c>
      <c r="E20" s="170" t="s">
        <v>2489</v>
      </c>
      <c r="F20" s="172" t="s">
        <v>2499</v>
      </c>
      <c r="G20" s="172" t="s">
        <v>2500</v>
      </c>
      <c r="H20" s="172" t="s">
        <v>2559</v>
      </c>
      <c r="I20" s="172" t="s">
        <v>2493</v>
      </c>
      <c r="J20" s="172"/>
      <c r="K20" s="172" t="s">
        <v>2559</v>
      </c>
      <c r="L20" s="172" t="s">
        <v>2495</v>
      </c>
      <c r="M20" s="196">
        <v>44415</v>
      </c>
      <c r="N20" s="196">
        <v>44417</v>
      </c>
      <c r="O20" s="172"/>
      <c r="P20" s="172"/>
    </row>
    <row r="21" spans="1:16" ht="32.4">
      <c r="A21" s="169" t="s">
        <v>2563</v>
      </c>
      <c r="B21" s="171" t="s">
        <v>2564</v>
      </c>
      <c r="C21" s="169" t="s">
        <v>2518</v>
      </c>
      <c r="D21" s="171" t="s">
        <v>2565</v>
      </c>
      <c r="E21" s="170" t="s">
        <v>2489</v>
      </c>
      <c r="F21" s="172" t="s">
        <v>2499</v>
      </c>
      <c r="G21" s="172" t="s">
        <v>2500</v>
      </c>
      <c r="H21" s="172" t="s">
        <v>2494</v>
      </c>
      <c r="I21" s="172" t="s">
        <v>2493</v>
      </c>
      <c r="J21" s="172"/>
      <c r="K21" s="172" t="s">
        <v>2494</v>
      </c>
      <c r="L21" s="172" t="s">
        <v>2495</v>
      </c>
      <c r="M21" s="172"/>
      <c r="N21" s="196">
        <v>44417</v>
      </c>
      <c r="O21" s="172"/>
      <c r="P21" s="172"/>
    </row>
    <row r="22" spans="1:16" ht="16.2">
      <c r="A22" s="169" t="s">
        <v>2566</v>
      </c>
      <c r="B22" s="171" t="s">
        <v>2567</v>
      </c>
      <c r="C22" s="169" t="s">
        <v>2568</v>
      </c>
      <c r="D22" s="171" t="s">
        <v>2567</v>
      </c>
      <c r="E22" s="170" t="s">
        <v>2489</v>
      </c>
      <c r="F22" s="172" t="s">
        <v>2499</v>
      </c>
      <c r="G22" s="172" t="s">
        <v>2500</v>
      </c>
      <c r="H22" s="172" t="s">
        <v>2569</v>
      </c>
      <c r="I22" s="172" t="s">
        <v>2493</v>
      </c>
      <c r="J22" s="172"/>
      <c r="K22" s="172" t="s">
        <v>2569</v>
      </c>
      <c r="L22" s="172" t="s">
        <v>2440</v>
      </c>
      <c r="M22" s="172"/>
      <c r="N22" s="196">
        <v>44411</v>
      </c>
      <c r="O22" s="172"/>
      <c r="P22" s="172"/>
    </row>
    <row r="23" spans="1:16" ht="64.8">
      <c r="A23" s="170" t="s">
        <v>2570</v>
      </c>
      <c r="B23" s="170" t="s">
        <v>2571</v>
      </c>
      <c r="C23" s="169" t="s">
        <v>2572</v>
      </c>
      <c r="D23" s="170" t="s">
        <v>2573</v>
      </c>
      <c r="E23" s="170" t="s">
        <v>2489</v>
      </c>
      <c r="F23" s="172" t="s">
        <v>2499</v>
      </c>
      <c r="G23" s="172" t="s">
        <v>2500</v>
      </c>
      <c r="H23" s="172" t="s">
        <v>2523</v>
      </c>
      <c r="I23" s="172" t="s">
        <v>2493</v>
      </c>
      <c r="J23" s="172"/>
      <c r="K23" s="172" t="s">
        <v>2574</v>
      </c>
      <c r="L23" s="172" t="s">
        <v>2440</v>
      </c>
      <c r="M23" s="172"/>
      <c r="N23" s="196">
        <v>44412</v>
      </c>
      <c r="O23" s="172"/>
      <c r="P23" s="172"/>
    </row>
    <row r="24" spans="1:16" ht="32.4">
      <c r="A24" s="170" t="s">
        <v>2433</v>
      </c>
      <c r="B24" s="170" t="s">
        <v>2434</v>
      </c>
      <c r="C24" s="169" t="s">
        <v>2575</v>
      </c>
      <c r="D24" s="170" t="s">
        <v>2434</v>
      </c>
      <c r="E24" s="170" t="s">
        <v>2489</v>
      </c>
      <c r="F24" s="172" t="s">
        <v>2499</v>
      </c>
      <c r="G24" s="172" t="s">
        <v>2500</v>
      </c>
      <c r="H24" s="172" t="s">
        <v>2515</v>
      </c>
      <c r="I24" s="170" t="s">
        <v>2576</v>
      </c>
      <c r="J24" s="172" t="s">
        <v>2577</v>
      </c>
      <c r="K24" s="172" t="s">
        <v>2494</v>
      </c>
      <c r="L24" s="172" t="s">
        <v>2440</v>
      </c>
      <c r="M24" s="196">
        <v>44414</v>
      </c>
      <c r="N24" s="196">
        <v>44414</v>
      </c>
      <c r="O24" s="172"/>
      <c r="P24" s="172"/>
    </row>
    <row r="25" spans="1:16" ht="32.4">
      <c r="A25" s="170" t="s">
        <v>2578</v>
      </c>
      <c r="B25" s="170" t="s">
        <v>2579</v>
      </c>
      <c r="C25" s="169" t="s">
        <v>2580</v>
      </c>
      <c r="D25" s="170" t="s">
        <v>2581</v>
      </c>
      <c r="E25" s="170" t="s">
        <v>2489</v>
      </c>
      <c r="F25" s="172"/>
      <c r="G25" s="172" t="s">
        <v>2582</v>
      </c>
      <c r="H25" s="172" t="s">
        <v>2583</v>
      </c>
      <c r="I25" s="172" t="s">
        <v>2493</v>
      </c>
      <c r="J25" s="172"/>
      <c r="K25" s="172" t="s">
        <v>2583</v>
      </c>
      <c r="L25" s="172" t="s">
        <v>2440</v>
      </c>
      <c r="M25" s="172"/>
      <c r="N25" s="196">
        <v>44412</v>
      </c>
      <c r="O25" s="172"/>
      <c r="P25" s="172"/>
    </row>
    <row r="26" spans="1:16" ht="32.4">
      <c r="A26" s="170" t="s">
        <v>2584</v>
      </c>
      <c r="B26" s="170" t="s">
        <v>2585</v>
      </c>
      <c r="C26" s="169" t="s">
        <v>2580</v>
      </c>
      <c r="D26" s="170" t="s">
        <v>2586</v>
      </c>
      <c r="E26" s="170" t="s">
        <v>2489</v>
      </c>
      <c r="F26" s="172"/>
      <c r="G26" s="172" t="s">
        <v>2582</v>
      </c>
      <c r="H26" s="172" t="s">
        <v>2583</v>
      </c>
      <c r="I26" s="172" t="s">
        <v>2493</v>
      </c>
      <c r="J26" s="172"/>
      <c r="K26" s="172" t="s">
        <v>2583</v>
      </c>
      <c r="L26" s="172" t="s">
        <v>2440</v>
      </c>
      <c r="M26" s="196">
        <v>44417</v>
      </c>
      <c r="N26" s="196">
        <v>44413</v>
      </c>
      <c r="O26" s="172"/>
      <c r="P26" s="172"/>
    </row>
    <row r="27" spans="1:16" ht="16.2">
      <c r="A27" s="170" t="s">
        <v>2587</v>
      </c>
      <c r="B27" s="170" t="s">
        <v>2588</v>
      </c>
      <c r="C27" s="169" t="s">
        <v>2589</v>
      </c>
      <c r="D27" s="170" t="s">
        <v>2588</v>
      </c>
      <c r="E27" s="170" t="s">
        <v>2489</v>
      </c>
      <c r="F27" s="196">
        <v>44347</v>
      </c>
      <c r="G27" s="172"/>
      <c r="H27" s="172" t="s">
        <v>2494</v>
      </c>
      <c r="I27" s="172" t="s">
        <v>2493</v>
      </c>
      <c r="J27" s="172"/>
      <c r="K27" s="172" t="s">
        <v>2494</v>
      </c>
      <c r="L27" s="172" t="s">
        <v>2440</v>
      </c>
      <c r="M27" s="172"/>
      <c r="N27" s="196">
        <v>44413</v>
      </c>
      <c r="O27" s="172"/>
      <c r="P27" s="172"/>
    </row>
    <row r="28" spans="1:16" ht="16.2">
      <c r="A28" s="172" t="s">
        <v>2590</v>
      </c>
      <c r="B28" s="172" t="s">
        <v>2591</v>
      </c>
      <c r="C28" s="198"/>
      <c r="D28" s="170" t="s">
        <v>2592</v>
      </c>
      <c r="E28" s="172" t="s">
        <v>2593</v>
      </c>
      <c r="F28" s="172" t="s">
        <v>2594</v>
      </c>
      <c r="G28" s="172"/>
      <c r="H28" s="172" t="s">
        <v>2505</v>
      </c>
      <c r="I28" s="172" t="s">
        <v>2493</v>
      </c>
      <c r="J28" s="172"/>
      <c r="K28" s="172" t="s">
        <v>2505</v>
      </c>
      <c r="L28" s="172" t="s">
        <v>2595</v>
      </c>
      <c r="M28" s="172"/>
      <c r="N28" s="196">
        <v>44435</v>
      </c>
      <c r="O28" s="172"/>
      <c r="P28" s="172"/>
    </row>
    <row r="29" spans="1:16" ht="16.2">
      <c r="A29" s="170" t="s">
        <v>2596</v>
      </c>
      <c r="B29" s="170" t="s">
        <v>2597</v>
      </c>
      <c r="C29" s="195"/>
      <c r="D29" s="171" t="s">
        <v>2539</v>
      </c>
      <c r="E29" s="170" t="s">
        <v>2489</v>
      </c>
      <c r="F29" s="196">
        <v>44347</v>
      </c>
      <c r="G29" s="172"/>
      <c r="H29" s="172" t="s">
        <v>2515</v>
      </c>
      <c r="I29" s="172" t="s">
        <v>2493</v>
      </c>
      <c r="J29" s="172"/>
      <c r="K29" s="172" t="s">
        <v>2515</v>
      </c>
      <c r="L29" s="172" t="s">
        <v>2440</v>
      </c>
      <c r="M29" s="196">
        <v>44404</v>
      </c>
      <c r="N29" s="196">
        <v>44404</v>
      </c>
      <c r="O29" s="172"/>
      <c r="P29" s="172"/>
    </row>
    <row r="30" spans="1:16" ht="16.2">
      <c r="A30" s="169" t="s">
        <v>2598</v>
      </c>
      <c r="B30" s="171" t="s">
        <v>2599</v>
      </c>
      <c r="C30" s="195"/>
      <c r="D30" s="171" t="s">
        <v>2539</v>
      </c>
      <c r="E30" s="170" t="s">
        <v>2489</v>
      </c>
      <c r="F30" s="196">
        <v>44347</v>
      </c>
      <c r="G30" s="172"/>
      <c r="H30" s="172" t="s">
        <v>2515</v>
      </c>
      <c r="I30" s="172" t="s">
        <v>2493</v>
      </c>
      <c r="J30" s="172"/>
      <c r="K30" s="172" t="s">
        <v>2515</v>
      </c>
      <c r="L30" s="172" t="s">
        <v>2440</v>
      </c>
      <c r="M30" s="196">
        <v>44406</v>
      </c>
      <c r="N30" s="196">
        <v>44406</v>
      </c>
      <c r="O30" s="172"/>
      <c r="P30" s="172"/>
    </row>
    <row r="31" spans="1:16" ht="32.4">
      <c r="A31" s="170" t="s">
        <v>2600</v>
      </c>
      <c r="B31" s="170" t="s">
        <v>2601</v>
      </c>
      <c r="C31" s="195" t="s">
        <v>2602</v>
      </c>
      <c r="D31" s="170" t="s">
        <v>2603</v>
      </c>
      <c r="E31" s="170" t="s">
        <v>2489</v>
      </c>
      <c r="F31" s="196">
        <v>44347</v>
      </c>
      <c r="G31" s="172"/>
      <c r="H31" s="172" t="s">
        <v>2494</v>
      </c>
      <c r="I31" s="172" t="s">
        <v>2493</v>
      </c>
      <c r="J31" s="172"/>
      <c r="K31" s="172" t="s">
        <v>2494</v>
      </c>
      <c r="L31" s="172" t="s">
        <v>2440</v>
      </c>
      <c r="M31" s="172"/>
      <c r="N31" s="196">
        <v>44414</v>
      </c>
      <c r="O31" s="172"/>
      <c r="P31" s="172"/>
    </row>
    <row r="32" spans="1:16" ht="16.2">
      <c r="A32" s="170" t="s">
        <v>2604</v>
      </c>
      <c r="B32" s="170" t="s">
        <v>2605</v>
      </c>
      <c r="C32" s="169" t="s">
        <v>2606</v>
      </c>
      <c r="D32" s="170" t="s">
        <v>2607</v>
      </c>
      <c r="E32" s="170" t="s">
        <v>2489</v>
      </c>
      <c r="F32" s="196">
        <v>44347</v>
      </c>
      <c r="G32" s="172"/>
      <c r="H32" s="172" t="s">
        <v>2494</v>
      </c>
      <c r="I32" s="172" t="s">
        <v>2493</v>
      </c>
      <c r="J32" s="172"/>
      <c r="K32" s="172" t="s">
        <v>2494</v>
      </c>
      <c r="L32" s="172" t="s">
        <v>2440</v>
      </c>
      <c r="M32" s="196">
        <v>44414</v>
      </c>
      <c r="N32" s="196">
        <v>44414</v>
      </c>
      <c r="O32" s="172"/>
      <c r="P32" s="172"/>
    </row>
    <row r="33" spans="1:16" ht="16.2">
      <c r="A33" s="170" t="s">
        <v>2608</v>
      </c>
      <c r="B33" s="170" t="s">
        <v>2609</v>
      </c>
      <c r="C33" s="169" t="s">
        <v>2610</v>
      </c>
      <c r="D33" s="170" t="s">
        <v>2611</v>
      </c>
      <c r="E33" s="170" t="s">
        <v>2489</v>
      </c>
      <c r="F33" s="196">
        <v>44347</v>
      </c>
      <c r="G33" s="172"/>
      <c r="H33" s="172" t="s">
        <v>2494</v>
      </c>
      <c r="I33" s="172" t="s">
        <v>2493</v>
      </c>
      <c r="J33" s="172"/>
      <c r="K33" s="172" t="s">
        <v>2494</v>
      </c>
      <c r="L33" s="172" t="s">
        <v>2440</v>
      </c>
      <c r="M33" s="172"/>
      <c r="N33" s="196">
        <v>44417</v>
      </c>
      <c r="O33" s="172"/>
      <c r="P33" s="172"/>
    </row>
    <row r="34" spans="1:16" ht="16.2">
      <c r="A34" s="170" t="s">
        <v>2612</v>
      </c>
      <c r="B34" s="170" t="s">
        <v>2613</v>
      </c>
      <c r="C34" s="169" t="s">
        <v>2614</v>
      </c>
      <c r="D34" s="170" t="s">
        <v>2615</v>
      </c>
      <c r="E34" s="170" t="s">
        <v>2489</v>
      </c>
      <c r="F34" s="196">
        <v>44347</v>
      </c>
      <c r="G34" s="172"/>
      <c r="H34" s="172" t="s">
        <v>2494</v>
      </c>
      <c r="I34" s="172" t="s">
        <v>2493</v>
      </c>
      <c r="J34" s="172"/>
      <c r="K34" s="172" t="s">
        <v>2494</v>
      </c>
      <c r="L34" s="172" t="s">
        <v>2440</v>
      </c>
      <c r="M34" s="172"/>
      <c r="N34" s="196">
        <v>44417</v>
      </c>
      <c r="O34" s="172"/>
      <c r="P34" s="172"/>
    </row>
    <row r="35" spans="1:16" ht="16.2">
      <c r="A35" s="170" t="s">
        <v>2616</v>
      </c>
      <c r="B35" s="170" t="s">
        <v>2617</v>
      </c>
      <c r="C35" s="169" t="s">
        <v>2618</v>
      </c>
      <c r="D35" s="170" t="s">
        <v>2619</v>
      </c>
      <c r="E35" s="170" t="s">
        <v>2489</v>
      </c>
      <c r="F35" s="196">
        <v>44347</v>
      </c>
      <c r="G35" s="172"/>
      <c r="H35" s="172" t="s">
        <v>2494</v>
      </c>
      <c r="I35" s="172" t="s">
        <v>2493</v>
      </c>
      <c r="J35" s="172"/>
      <c r="K35" s="172" t="s">
        <v>2494</v>
      </c>
      <c r="L35" s="172" t="s">
        <v>2440</v>
      </c>
      <c r="M35" s="196">
        <v>44406</v>
      </c>
      <c r="N35" s="196">
        <v>44406</v>
      </c>
      <c r="O35" s="172"/>
      <c r="P35" s="172"/>
    </row>
    <row r="36" spans="1:16" ht="16.2">
      <c r="A36" s="170" t="s">
        <v>2620</v>
      </c>
      <c r="B36" s="170" t="s">
        <v>2621</v>
      </c>
      <c r="C36" s="169" t="s">
        <v>2622</v>
      </c>
      <c r="D36" s="170" t="s">
        <v>2623</v>
      </c>
      <c r="E36" s="170" t="s">
        <v>2489</v>
      </c>
      <c r="F36" s="196">
        <v>44347</v>
      </c>
      <c r="G36" s="172"/>
      <c r="H36" s="172" t="s">
        <v>2494</v>
      </c>
      <c r="I36" s="172" t="s">
        <v>2493</v>
      </c>
      <c r="J36" s="172"/>
      <c r="K36" s="172" t="s">
        <v>2494</v>
      </c>
      <c r="L36" s="172" t="s">
        <v>2440</v>
      </c>
      <c r="M36" s="196">
        <v>44404</v>
      </c>
      <c r="N36" s="196">
        <v>44404</v>
      </c>
      <c r="O36" s="172"/>
      <c r="P36" s="172"/>
    </row>
    <row r="37" spans="1:16" ht="48.6">
      <c r="A37" s="169" t="s">
        <v>2624</v>
      </c>
      <c r="B37" s="170" t="s">
        <v>2625</v>
      </c>
      <c r="C37" s="195" t="s">
        <v>2626</v>
      </c>
      <c r="D37" s="170" t="s">
        <v>2627</v>
      </c>
      <c r="E37" s="170" t="s">
        <v>2489</v>
      </c>
      <c r="F37" s="196">
        <v>44347</v>
      </c>
      <c r="G37" s="172"/>
      <c r="H37" s="172" t="s">
        <v>2494</v>
      </c>
      <c r="I37" s="172" t="s">
        <v>2493</v>
      </c>
      <c r="J37" s="172"/>
      <c r="K37" s="172" t="s">
        <v>2494</v>
      </c>
      <c r="L37" s="172" t="s">
        <v>2440</v>
      </c>
      <c r="M37" s="172"/>
      <c r="N37" s="196">
        <v>44418</v>
      </c>
      <c r="O37" s="172"/>
      <c r="P37" s="172"/>
    </row>
    <row r="38" spans="1:16" ht="16.2">
      <c r="A38" s="169" t="s">
        <v>2628</v>
      </c>
      <c r="B38" s="171" t="s">
        <v>2629</v>
      </c>
      <c r="C38" s="169" t="s">
        <v>2630</v>
      </c>
      <c r="D38" s="170" t="s">
        <v>2631</v>
      </c>
      <c r="E38" s="170" t="s">
        <v>2489</v>
      </c>
      <c r="F38" s="196">
        <v>44347</v>
      </c>
      <c r="G38" s="172"/>
      <c r="H38" s="172" t="s">
        <v>2494</v>
      </c>
      <c r="I38" s="172" t="s">
        <v>2493</v>
      </c>
      <c r="J38" s="172"/>
      <c r="K38" s="172" t="s">
        <v>2494</v>
      </c>
      <c r="L38" s="172" t="s">
        <v>2440</v>
      </c>
      <c r="M38" s="172"/>
      <c r="N38" s="196">
        <v>44418</v>
      </c>
      <c r="O38" s="172"/>
      <c r="P38" s="172"/>
    </row>
    <row r="39" spans="1:16" ht="16.2">
      <c r="A39" s="169" t="s">
        <v>2632</v>
      </c>
      <c r="B39" s="171" t="s">
        <v>2633</v>
      </c>
      <c r="C39" s="169" t="s">
        <v>2634</v>
      </c>
      <c r="D39" s="170" t="s">
        <v>2635</v>
      </c>
      <c r="E39" s="170" t="s">
        <v>2489</v>
      </c>
      <c r="F39" s="196">
        <v>44347</v>
      </c>
      <c r="G39" s="172"/>
      <c r="H39" s="172" t="s">
        <v>2515</v>
      </c>
      <c r="I39" s="172" t="s">
        <v>2493</v>
      </c>
      <c r="J39" s="172"/>
      <c r="K39" s="172" t="s">
        <v>2515</v>
      </c>
      <c r="L39" s="172" t="s">
        <v>2439</v>
      </c>
      <c r="M39" s="196">
        <v>44410</v>
      </c>
      <c r="N39" s="196">
        <v>44410</v>
      </c>
      <c r="O39" s="172"/>
      <c r="P39" s="172"/>
    </row>
    <row r="40" spans="1:16" ht="32.4">
      <c r="A40" s="169" t="s">
        <v>2636</v>
      </c>
      <c r="B40" s="171" t="s">
        <v>2637</v>
      </c>
      <c r="C40" s="169" t="s">
        <v>2518</v>
      </c>
      <c r="D40" s="170" t="s">
        <v>2638</v>
      </c>
      <c r="E40" s="170" t="s">
        <v>2489</v>
      </c>
      <c r="F40" s="196">
        <v>44347</v>
      </c>
      <c r="G40" s="172"/>
      <c r="H40" s="172" t="s">
        <v>2515</v>
      </c>
      <c r="I40" s="172" t="s">
        <v>2493</v>
      </c>
      <c r="J40" s="172"/>
      <c r="K40" s="172" t="s">
        <v>2515</v>
      </c>
      <c r="L40" s="172" t="s">
        <v>2440</v>
      </c>
      <c r="M40" s="172"/>
      <c r="N40" s="196">
        <v>44419</v>
      </c>
      <c r="O40" s="172"/>
      <c r="P40" s="172"/>
    </row>
    <row r="41" spans="1:16" ht="16.2">
      <c r="A41" s="169" t="s">
        <v>2639</v>
      </c>
      <c r="B41" s="171" t="s">
        <v>2640</v>
      </c>
      <c r="C41" s="169" t="s">
        <v>2518</v>
      </c>
      <c r="D41" s="170" t="s">
        <v>2641</v>
      </c>
      <c r="E41" s="170" t="s">
        <v>2489</v>
      </c>
      <c r="F41" s="196">
        <v>44347</v>
      </c>
      <c r="G41" s="172"/>
      <c r="H41" s="172" t="s">
        <v>2569</v>
      </c>
      <c r="I41" s="172" t="s">
        <v>2493</v>
      </c>
      <c r="J41" s="172"/>
      <c r="K41" s="172" t="s">
        <v>2569</v>
      </c>
      <c r="L41" s="172" t="s">
        <v>2440</v>
      </c>
      <c r="M41" s="196">
        <v>44417</v>
      </c>
      <c r="N41" s="196">
        <v>44438</v>
      </c>
      <c r="O41" s="172"/>
      <c r="P41" s="172"/>
    </row>
    <row r="42" spans="1:16" ht="16.2">
      <c r="A42" s="169" t="s">
        <v>2642</v>
      </c>
      <c r="B42" s="171" t="s">
        <v>2643</v>
      </c>
      <c r="C42" s="169"/>
      <c r="D42" s="170" t="s">
        <v>2592</v>
      </c>
      <c r="E42" s="170" t="s">
        <v>2489</v>
      </c>
      <c r="F42" s="196">
        <v>44347</v>
      </c>
      <c r="G42" s="172"/>
      <c r="H42" s="172" t="s">
        <v>2515</v>
      </c>
      <c r="I42" s="172" t="s">
        <v>2493</v>
      </c>
      <c r="J42" s="172"/>
      <c r="K42" s="172" t="s">
        <v>2515</v>
      </c>
      <c r="L42" s="172" t="s">
        <v>2439</v>
      </c>
      <c r="M42" s="196">
        <v>44414</v>
      </c>
      <c r="N42" s="196">
        <v>44419</v>
      </c>
      <c r="O42" s="172"/>
      <c r="P42" s="172"/>
    </row>
    <row r="43" spans="1:16" ht="16.2">
      <c r="A43" s="169" t="s">
        <v>2644</v>
      </c>
      <c r="B43" s="171" t="s">
        <v>2645</v>
      </c>
      <c r="C43" s="169"/>
      <c r="D43" s="170" t="s">
        <v>2592</v>
      </c>
      <c r="E43" s="170" t="s">
        <v>2489</v>
      </c>
      <c r="F43" s="196">
        <v>44347</v>
      </c>
      <c r="G43" s="172"/>
      <c r="H43" s="172" t="s">
        <v>2494</v>
      </c>
      <c r="I43" s="172" t="s">
        <v>2493</v>
      </c>
      <c r="J43" s="172"/>
      <c r="K43" s="172" t="s">
        <v>2494</v>
      </c>
      <c r="L43" s="172" t="s">
        <v>2439</v>
      </c>
      <c r="M43" s="172"/>
      <c r="N43" s="196">
        <v>44419</v>
      </c>
      <c r="O43" s="172"/>
      <c r="P43" s="172"/>
    </row>
    <row r="44" spans="1:16" ht="16.2">
      <c r="A44" s="169" t="s">
        <v>2646</v>
      </c>
      <c r="B44" s="171" t="s">
        <v>2647</v>
      </c>
      <c r="C44" s="169"/>
      <c r="D44" s="170" t="s">
        <v>2592</v>
      </c>
      <c r="E44" s="170" t="s">
        <v>2489</v>
      </c>
      <c r="F44" s="196">
        <v>44347</v>
      </c>
      <c r="G44" s="172"/>
      <c r="H44" s="172" t="s">
        <v>2505</v>
      </c>
      <c r="I44" s="172" t="s">
        <v>2493</v>
      </c>
      <c r="J44" s="172"/>
      <c r="K44" s="172" t="s">
        <v>2505</v>
      </c>
      <c r="L44" s="172" t="s">
        <v>2439</v>
      </c>
      <c r="M44" s="172"/>
      <c r="N44" s="196">
        <v>44420</v>
      </c>
      <c r="O44" s="172"/>
      <c r="P44" s="172"/>
    </row>
    <row r="45" spans="1:16" ht="16.2">
      <c r="A45" s="171" t="s">
        <v>2648</v>
      </c>
      <c r="B45" s="171" t="s">
        <v>2649</v>
      </c>
      <c r="C45" s="169"/>
      <c r="D45" s="170" t="s">
        <v>2650</v>
      </c>
      <c r="E45" s="170" t="s">
        <v>2489</v>
      </c>
      <c r="F45" s="196">
        <v>44347</v>
      </c>
      <c r="G45" s="172"/>
      <c r="H45" s="172" t="s">
        <v>2494</v>
      </c>
      <c r="I45" s="172" t="s">
        <v>2493</v>
      </c>
      <c r="J45" s="172"/>
      <c r="K45" s="172" t="s">
        <v>2494</v>
      </c>
      <c r="L45" s="172" t="s">
        <v>2440</v>
      </c>
      <c r="M45" s="172"/>
      <c r="N45" s="196">
        <v>44419</v>
      </c>
      <c r="O45" s="172"/>
      <c r="P45" s="172"/>
    </row>
    <row r="46" spans="1:16" ht="16.2">
      <c r="A46" s="169" t="s">
        <v>2651</v>
      </c>
      <c r="B46" s="171" t="s">
        <v>2652</v>
      </c>
      <c r="C46" s="169" t="s">
        <v>2653</v>
      </c>
      <c r="D46" s="170" t="s">
        <v>2654</v>
      </c>
      <c r="E46" s="170" t="s">
        <v>2489</v>
      </c>
      <c r="F46" s="196">
        <v>44347</v>
      </c>
      <c r="G46" s="172"/>
      <c r="H46" s="172" t="s">
        <v>2505</v>
      </c>
      <c r="I46" s="172" t="s">
        <v>2493</v>
      </c>
      <c r="J46" s="172"/>
      <c r="K46" s="172" t="s">
        <v>2505</v>
      </c>
      <c r="L46" s="172" t="s">
        <v>2440</v>
      </c>
      <c r="M46" s="196">
        <v>44403</v>
      </c>
      <c r="N46" s="196">
        <v>44403</v>
      </c>
      <c r="O46" s="172"/>
      <c r="P46" s="172"/>
    </row>
    <row r="47" spans="1:16" ht="16.2">
      <c r="A47" s="169" t="s">
        <v>2655</v>
      </c>
      <c r="B47" s="171" t="s">
        <v>2656</v>
      </c>
      <c r="C47" s="169" t="s">
        <v>2657</v>
      </c>
      <c r="D47" s="170" t="s">
        <v>2658</v>
      </c>
      <c r="E47" s="170" t="s">
        <v>2489</v>
      </c>
      <c r="F47" s="196">
        <v>44347</v>
      </c>
      <c r="G47" s="172"/>
      <c r="H47" s="172" t="s">
        <v>2505</v>
      </c>
      <c r="I47" s="172" t="s">
        <v>2493</v>
      </c>
      <c r="J47" s="172"/>
      <c r="K47" s="172" t="s">
        <v>2505</v>
      </c>
      <c r="L47" s="172" t="s">
        <v>2440</v>
      </c>
      <c r="M47" s="172"/>
      <c r="N47" s="196">
        <v>44424</v>
      </c>
      <c r="O47" s="172"/>
      <c r="P47" s="172"/>
    </row>
    <row r="48" spans="1:16" ht="16.2">
      <c r="A48" s="169" t="s">
        <v>2659</v>
      </c>
      <c r="B48" s="171" t="s">
        <v>2660</v>
      </c>
      <c r="C48" s="169" t="s">
        <v>2518</v>
      </c>
      <c r="D48" s="170" t="s">
        <v>2661</v>
      </c>
      <c r="E48" s="170" t="s">
        <v>2489</v>
      </c>
      <c r="F48" s="196">
        <v>44347</v>
      </c>
      <c r="G48" s="172"/>
      <c r="H48" s="172" t="s">
        <v>2505</v>
      </c>
      <c r="I48" s="172" t="s">
        <v>2493</v>
      </c>
      <c r="J48" s="172"/>
      <c r="K48" s="172" t="s">
        <v>2662</v>
      </c>
      <c r="L48" s="172" t="s">
        <v>2440</v>
      </c>
      <c r="M48" s="196">
        <v>44406</v>
      </c>
      <c r="N48" s="196">
        <v>44406</v>
      </c>
      <c r="O48" s="172"/>
      <c r="P48" s="172"/>
    </row>
    <row r="49" spans="1:16" ht="32.4">
      <c r="A49" s="169" t="s">
        <v>2663</v>
      </c>
      <c r="B49" s="171" t="s">
        <v>2664</v>
      </c>
      <c r="C49" s="169" t="s">
        <v>2518</v>
      </c>
      <c r="D49" s="170" t="s">
        <v>2665</v>
      </c>
      <c r="E49" s="170" t="s">
        <v>2489</v>
      </c>
      <c r="F49" s="196">
        <v>44347</v>
      </c>
      <c r="G49" s="172"/>
      <c r="H49" s="172" t="s">
        <v>2505</v>
      </c>
      <c r="I49" s="172" t="s">
        <v>2493</v>
      </c>
      <c r="J49" s="172"/>
      <c r="K49" s="172" t="s">
        <v>2662</v>
      </c>
      <c r="L49" s="172" t="s">
        <v>2440</v>
      </c>
      <c r="M49" s="196">
        <v>44406</v>
      </c>
      <c r="N49" s="196">
        <v>44406</v>
      </c>
      <c r="O49" s="172"/>
      <c r="P49" s="172"/>
    </row>
    <row r="50" spans="1:16" ht="16.2">
      <c r="A50" s="169" t="s">
        <v>2666</v>
      </c>
      <c r="B50" s="171" t="s">
        <v>2667</v>
      </c>
      <c r="C50" s="169" t="s">
        <v>2518</v>
      </c>
      <c r="D50" s="171" t="s">
        <v>2667</v>
      </c>
      <c r="E50" s="170" t="s">
        <v>2489</v>
      </c>
      <c r="F50" s="196">
        <v>44347</v>
      </c>
      <c r="G50" s="172"/>
      <c r="H50" s="172" t="s">
        <v>2505</v>
      </c>
      <c r="I50" s="172" t="s">
        <v>2493</v>
      </c>
      <c r="J50" s="172"/>
      <c r="K50" s="172" t="s">
        <v>2662</v>
      </c>
      <c r="L50" s="172" t="s">
        <v>2440</v>
      </c>
      <c r="M50" s="172"/>
      <c r="N50" s="196">
        <v>44424</v>
      </c>
      <c r="O50" s="172"/>
      <c r="P50" s="172"/>
    </row>
    <row r="51" spans="1:16" ht="16.2">
      <c r="A51" s="169" t="s">
        <v>2668</v>
      </c>
      <c r="B51" s="171" t="s">
        <v>2669</v>
      </c>
      <c r="C51" s="195"/>
      <c r="D51" s="170" t="s">
        <v>2592</v>
      </c>
      <c r="E51" s="170" t="s">
        <v>2489</v>
      </c>
      <c r="F51" s="196">
        <v>44347</v>
      </c>
      <c r="G51" s="172"/>
      <c r="H51" s="172" t="s">
        <v>2505</v>
      </c>
      <c r="I51" s="172" t="s">
        <v>2493</v>
      </c>
      <c r="J51" s="172"/>
      <c r="K51" s="172" t="s">
        <v>2662</v>
      </c>
      <c r="L51" s="172" t="s">
        <v>2440</v>
      </c>
      <c r="M51" s="172"/>
      <c r="N51" s="196">
        <v>44425</v>
      </c>
      <c r="O51" s="172"/>
      <c r="P51" s="172"/>
    </row>
    <row r="52" spans="1:16" ht="16.2">
      <c r="A52" s="169" t="s">
        <v>2670</v>
      </c>
      <c r="B52" s="171" t="s">
        <v>2671</v>
      </c>
      <c r="C52" s="169" t="s">
        <v>2518</v>
      </c>
      <c r="D52" s="170" t="s">
        <v>2672</v>
      </c>
      <c r="E52" s="170" t="s">
        <v>2489</v>
      </c>
      <c r="F52" s="196">
        <v>44347</v>
      </c>
      <c r="G52" s="172"/>
      <c r="H52" s="172" t="s">
        <v>2505</v>
      </c>
      <c r="I52" s="172" t="s">
        <v>2493</v>
      </c>
      <c r="J52" s="172"/>
      <c r="K52" s="172" t="s">
        <v>2662</v>
      </c>
      <c r="L52" s="172" t="s">
        <v>2440</v>
      </c>
      <c r="M52" s="172"/>
      <c r="N52" s="196">
        <v>44425</v>
      </c>
      <c r="O52" s="172"/>
      <c r="P52" s="172"/>
    </row>
    <row r="53" spans="1:16" ht="16.2">
      <c r="A53" s="169" t="s">
        <v>2673</v>
      </c>
      <c r="B53" s="171" t="s">
        <v>2674</v>
      </c>
      <c r="C53" s="169" t="s">
        <v>2518</v>
      </c>
      <c r="D53" s="170" t="s">
        <v>2675</v>
      </c>
      <c r="E53" s="170" t="s">
        <v>2489</v>
      </c>
      <c r="F53" s="196">
        <v>44347</v>
      </c>
      <c r="G53" s="172"/>
      <c r="H53" s="172" t="s">
        <v>2505</v>
      </c>
      <c r="I53" s="172" t="s">
        <v>2493</v>
      </c>
      <c r="J53" s="172"/>
      <c r="K53" s="172" t="s">
        <v>2662</v>
      </c>
      <c r="L53" s="172" t="s">
        <v>2440</v>
      </c>
      <c r="M53" s="196">
        <v>44417</v>
      </c>
      <c r="N53" s="196">
        <v>44426</v>
      </c>
      <c r="O53" s="172"/>
      <c r="P53" s="172"/>
    </row>
    <row r="54" spans="1:16" ht="32.4">
      <c r="A54" s="169" t="s">
        <v>2676</v>
      </c>
      <c r="B54" s="171" t="s">
        <v>2677</v>
      </c>
      <c r="C54" s="169" t="s">
        <v>2518</v>
      </c>
      <c r="D54" s="170" t="s">
        <v>2678</v>
      </c>
      <c r="E54" s="170" t="s">
        <v>2489</v>
      </c>
      <c r="F54" s="196">
        <v>44347</v>
      </c>
      <c r="G54" s="172"/>
      <c r="H54" s="172" t="s">
        <v>2505</v>
      </c>
      <c r="I54" s="172" t="s">
        <v>2493</v>
      </c>
      <c r="J54" s="172"/>
      <c r="K54" s="172" t="s">
        <v>2662</v>
      </c>
      <c r="L54" s="172" t="s">
        <v>2440</v>
      </c>
      <c r="M54" s="172"/>
      <c r="N54" s="196">
        <v>44426</v>
      </c>
      <c r="O54" s="172"/>
      <c r="P54" s="172"/>
    </row>
    <row r="55" spans="1:16" ht="16.2">
      <c r="A55" s="169" t="s">
        <v>2679</v>
      </c>
      <c r="B55" s="171" t="s">
        <v>2680</v>
      </c>
      <c r="C55" s="195"/>
      <c r="D55" s="170" t="s">
        <v>2592</v>
      </c>
      <c r="E55" s="170" t="s">
        <v>2489</v>
      </c>
      <c r="F55" s="196">
        <v>44347</v>
      </c>
      <c r="G55" s="172"/>
      <c r="H55" s="172" t="s">
        <v>2505</v>
      </c>
      <c r="I55" s="172" t="s">
        <v>2493</v>
      </c>
      <c r="J55" s="172"/>
      <c r="K55" s="172" t="s">
        <v>2505</v>
      </c>
      <c r="L55" s="172" t="s">
        <v>2439</v>
      </c>
      <c r="M55" s="172"/>
      <c r="N55" s="196">
        <v>44420</v>
      </c>
      <c r="O55" s="172"/>
      <c r="P55" s="172"/>
    </row>
    <row r="56" spans="1:16" ht="16.2">
      <c r="A56" s="169" t="s">
        <v>2681</v>
      </c>
      <c r="B56" s="171" t="s">
        <v>2682</v>
      </c>
      <c r="C56" s="195"/>
      <c r="D56" s="170" t="s">
        <v>2592</v>
      </c>
      <c r="E56" s="170" t="s">
        <v>2489</v>
      </c>
      <c r="F56" s="196">
        <v>44347</v>
      </c>
      <c r="G56" s="172"/>
      <c r="H56" s="172" t="s">
        <v>2505</v>
      </c>
      <c r="I56" s="172" t="s">
        <v>2493</v>
      </c>
      <c r="J56" s="172"/>
      <c r="K56" s="172" t="s">
        <v>2505</v>
      </c>
      <c r="L56" s="172" t="s">
        <v>2440</v>
      </c>
      <c r="M56" s="196">
        <v>44414</v>
      </c>
      <c r="N56" s="196">
        <v>44427</v>
      </c>
      <c r="O56" s="172"/>
      <c r="P56" s="172"/>
    </row>
    <row r="57" spans="1:16" ht="32.4">
      <c r="A57" s="169" t="s">
        <v>2683</v>
      </c>
      <c r="B57" s="171" t="s">
        <v>2684</v>
      </c>
      <c r="C57" s="195"/>
      <c r="D57" s="170" t="s">
        <v>2592</v>
      </c>
      <c r="E57" s="170" t="s">
        <v>2489</v>
      </c>
      <c r="F57" s="196">
        <v>44347</v>
      </c>
      <c r="G57" s="172"/>
      <c r="H57" s="172" t="s">
        <v>2505</v>
      </c>
      <c r="I57" s="172" t="s">
        <v>2493</v>
      </c>
      <c r="J57" s="172"/>
      <c r="K57" s="172" t="s">
        <v>2505</v>
      </c>
      <c r="L57" s="172" t="s">
        <v>2440</v>
      </c>
      <c r="M57" s="172"/>
      <c r="N57" s="196">
        <v>44427</v>
      </c>
      <c r="O57" s="172"/>
      <c r="P57" s="172"/>
    </row>
    <row r="58" spans="1:16" ht="16.2">
      <c r="A58" s="169" t="s">
        <v>2685</v>
      </c>
      <c r="B58" s="171" t="s">
        <v>2686</v>
      </c>
      <c r="C58" s="195"/>
      <c r="D58" s="170" t="s">
        <v>2592</v>
      </c>
      <c r="E58" s="170" t="s">
        <v>2489</v>
      </c>
      <c r="F58" s="196">
        <v>44347</v>
      </c>
      <c r="G58" s="172"/>
      <c r="H58" s="172" t="s">
        <v>2505</v>
      </c>
      <c r="I58" s="172" t="s">
        <v>2493</v>
      </c>
      <c r="J58" s="172"/>
      <c r="K58" s="172" t="s">
        <v>2505</v>
      </c>
      <c r="L58" s="172" t="s">
        <v>2440</v>
      </c>
      <c r="M58" s="172"/>
      <c r="N58" s="196">
        <v>44428</v>
      </c>
      <c r="O58" s="172"/>
      <c r="P58" s="172"/>
    </row>
    <row r="59" spans="1:16" ht="16.2">
      <c r="A59" s="169" t="s">
        <v>2687</v>
      </c>
      <c r="B59" s="171" t="s">
        <v>2688</v>
      </c>
      <c r="C59" s="195"/>
      <c r="D59" s="170" t="s">
        <v>2592</v>
      </c>
      <c r="E59" s="170" t="s">
        <v>2489</v>
      </c>
      <c r="F59" s="196">
        <v>44347</v>
      </c>
      <c r="G59" s="172"/>
      <c r="H59" s="172" t="s">
        <v>2505</v>
      </c>
      <c r="I59" s="172" t="s">
        <v>2493</v>
      </c>
      <c r="J59" s="172"/>
      <c r="K59" s="172" t="s">
        <v>2505</v>
      </c>
      <c r="L59" s="172" t="s">
        <v>2440</v>
      </c>
      <c r="M59" s="172"/>
      <c r="N59" s="196">
        <v>44428</v>
      </c>
      <c r="O59" s="172"/>
      <c r="P59" s="172"/>
    </row>
    <row r="60" spans="1:16" ht="16.2">
      <c r="A60" s="169" t="s">
        <v>2689</v>
      </c>
      <c r="B60" s="171" t="s">
        <v>2690</v>
      </c>
      <c r="C60" s="195"/>
      <c r="D60" s="170" t="s">
        <v>2592</v>
      </c>
      <c r="E60" s="170" t="s">
        <v>2489</v>
      </c>
      <c r="F60" s="196">
        <v>44347</v>
      </c>
      <c r="G60" s="172"/>
      <c r="H60" s="172" t="s">
        <v>2505</v>
      </c>
      <c r="I60" s="172" t="s">
        <v>2493</v>
      </c>
      <c r="J60" s="172"/>
      <c r="K60" s="172" t="s">
        <v>2505</v>
      </c>
      <c r="L60" s="172" t="s">
        <v>2440</v>
      </c>
      <c r="M60" s="172"/>
      <c r="N60" s="196">
        <v>44432</v>
      </c>
      <c r="O60" s="172"/>
      <c r="P60" s="172"/>
    </row>
    <row r="61" spans="1:16" ht="32.4">
      <c r="A61" s="169" t="s">
        <v>2691</v>
      </c>
      <c r="B61" s="171" t="s">
        <v>2692</v>
      </c>
      <c r="C61" s="195"/>
      <c r="D61" s="170" t="s">
        <v>2592</v>
      </c>
      <c r="E61" s="170" t="s">
        <v>2489</v>
      </c>
      <c r="F61" s="196">
        <v>44347</v>
      </c>
      <c r="G61" s="172"/>
      <c r="H61" s="172" t="s">
        <v>2505</v>
      </c>
      <c r="I61" s="172" t="s">
        <v>2493</v>
      </c>
      <c r="J61" s="172"/>
      <c r="K61" s="172" t="s">
        <v>2505</v>
      </c>
      <c r="L61" s="172" t="s">
        <v>2439</v>
      </c>
      <c r="M61" s="172"/>
      <c r="N61" s="196">
        <v>44421</v>
      </c>
      <c r="O61" s="172"/>
      <c r="P61" s="172"/>
    </row>
    <row r="62" spans="1:16" ht="32.4">
      <c r="A62" s="169" t="s">
        <v>2693</v>
      </c>
      <c r="B62" s="171" t="s">
        <v>2694</v>
      </c>
      <c r="C62" s="195"/>
      <c r="D62" s="170" t="s">
        <v>2592</v>
      </c>
      <c r="E62" s="170" t="s">
        <v>2489</v>
      </c>
      <c r="F62" s="196">
        <v>44347</v>
      </c>
      <c r="G62" s="172"/>
      <c r="H62" s="172" t="s">
        <v>2505</v>
      </c>
      <c r="I62" s="172" t="s">
        <v>2493</v>
      </c>
      <c r="J62" s="172"/>
      <c r="K62" s="172" t="s">
        <v>2505</v>
      </c>
      <c r="L62" s="172" t="s">
        <v>2595</v>
      </c>
      <c r="M62" s="172"/>
      <c r="N62" s="196">
        <v>44428</v>
      </c>
      <c r="O62" s="172"/>
      <c r="P62" s="172"/>
    </row>
    <row r="63" spans="1:16" ht="32.4">
      <c r="A63" s="169" t="s">
        <v>2695</v>
      </c>
      <c r="B63" s="171" t="s">
        <v>2696</v>
      </c>
      <c r="C63" s="195"/>
      <c r="D63" s="170" t="s">
        <v>2592</v>
      </c>
      <c r="E63" s="170" t="s">
        <v>2489</v>
      </c>
      <c r="F63" s="196">
        <v>44347</v>
      </c>
      <c r="G63" s="172"/>
      <c r="H63" s="172" t="s">
        <v>2505</v>
      </c>
      <c r="I63" s="172" t="s">
        <v>2493</v>
      </c>
      <c r="J63" s="172"/>
      <c r="K63" s="172" t="s">
        <v>2505</v>
      </c>
      <c r="L63" s="172" t="s">
        <v>2595</v>
      </c>
      <c r="M63" s="172"/>
      <c r="N63" s="196">
        <v>44435</v>
      </c>
      <c r="O63" s="172"/>
      <c r="P63" s="172"/>
    </row>
    <row r="64" spans="1:16" ht="16.2">
      <c r="A64" s="169" t="s">
        <v>2697</v>
      </c>
      <c r="B64" s="171" t="s">
        <v>2698</v>
      </c>
      <c r="C64" s="195"/>
      <c r="D64" s="170" t="s">
        <v>2592</v>
      </c>
      <c r="E64" s="170" t="s">
        <v>2489</v>
      </c>
      <c r="F64" s="196">
        <v>44347</v>
      </c>
      <c r="G64" s="172"/>
      <c r="H64" s="172" t="s">
        <v>2505</v>
      </c>
      <c r="I64" s="172" t="s">
        <v>2493</v>
      </c>
      <c r="J64" s="172"/>
      <c r="K64" s="172" t="s">
        <v>2505</v>
      </c>
      <c r="L64" s="172" t="s">
        <v>2439</v>
      </c>
      <c r="M64" s="172"/>
      <c r="N64" s="196">
        <v>44421</v>
      </c>
      <c r="O64" s="172"/>
      <c r="P64" s="172"/>
    </row>
    <row r="65" spans="1:16" ht="16.2">
      <c r="A65" s="169" t="s">
        <v>2699</v>
      </c>
      <c r="B65" s="171" t="s">
        <v>2700</v>
      </c>
      <c r="C65" s="195"/>
      <c r="D65" s="170" t="s">
        <v>2592</v>
      </c>
      <c r="E65" s="170" t="s">
        <v>2489</v>
      </c>
      <c r="F65" s="196">
        <v>44347</v>
      </c>
      <c r="G65" s="172"/>
      <c r="H65" s="172" t="s">
        <v>2505</v>
      </c>
      <c r="I65" s="172" t="s">
        <v>2493</v>
      </c>
      <c r="J65" s="172"/>
      <c r="K65" s="172" t="s">
        <v>2505</v>
      </c>
      <c r="L65" s="172" t="s">
        <v>2439</v>
      </c>
      <c r="M65" s="172"/>
      <c r="N65" s="196">
        <v>44424</v>
      </c>
      <c r="O65" s="172"/>
      <c r="P65" s="172"/>
    </row>
    <row r="66" spans="1:16" ht="16.2">
      <c r="A66" s="169" t="s">
        <v>2701</v>
      </c>
      <c r="B66" s="171" t="s">
        <v>2702</v>
      </c>
      <c r="C66" s="195"/>
      <c r="D66" s="170" t="s">
        <v>2592</v>
      </c>
      <c r="E66" s="170" t="s">
        <v>2489</v>
      </c>
      <c r="F66" s="196">
        <v>44347</v>
      </c>
      <c r="G66" s="172"/>
      <c r="H66" s="172" t="s">
        <v>2505</v>
      </c>
      <c r="I66" s="172" t="s">
        <v>2493</v>
      </c>
      <c r="J66" s="172"/>
      <c r="K66" s="172" t="s">
        <v>2505</v>
      </c>
      <c r="L66" s="172" t="s">
        <v>2439</v>
      </c>
      <c r="M66" s="172"/>
      <c r="N66" s="196">
        <v>44424</v>
      </c>
      <c r="O66" s="172"/>
      <c r="P66" s="172"/>
    </row>
    <row r="67" spans="1:16" ht="32.4">
      <c r="A67" s="169" t="s">
        <v>2703</v>
      </c>
      <c r="B67" s="199" t="s">
        <v>2704</v>
      </c>
      <c r="C67" s="195"/>
      <c r="D67" s="170" t="s">
        <v>2592</v>
      </c>
      <c r="E67" s="170" t="s">
        <v>2489</v>
      </c>
      <c r="F67" s="196">
        <v>44347</v>
      </c>
      <c r="G67" s="172"/>
      <c r="H67" s="172" t="s">
        <v>2505</v>
      </c>
      <c r="I67" s="172" t="s">
        <v>2493</v>
      </c>
      <c r="J67" s="172"/>
      <c r="K67" s="172" t="s">
        <v>2505</v>
      </c>
      <c r="L67" s="172" t="s">
        <v>2439</v>
      </c>
      <c r="M67" s="172"/>
      <c r="N67" s="196">
        <v>44425</v>
      </c>
      <c r="O67" s="172"/>
      <c r="P67" s="172"/>
    </row>
    <row r="68" spans="1:16" ht="32.4">
      <c r="A68" s="169" t="s">
        <v>2703</v>
      </c>
      <c r="B68" s="199" t="s">
        <v>2705</v>
      </c>
      <c r="C68" s="195"/>
      <c r="D68" s="170" t="s">
        <v>2592</v>
      </c>
      <c r="E68" s="170" t="s">
        <v>2489</v>
      </c>
      <c r="F68" s="196">
        <v>44347</v>
      </c>
      <c r="G68" s="172"/>
      <c r="H68" s="172" t="s">
        <v>2505</v>
      </c>
      <c r="I68" s="172" t="s">
        <v>2493</v>
      </c>
      <c r="J68" s="172"/>
      <c r="K68" s="172" t="s">
        <v>2505</v>
      </c>
      <c r="L68" s="172" t="s">
        <v>2439</v>
      </c>
      <c r="M68" s="172"/>
      <c r="N68" s="196">
        <v>44425</v>
      </c>
      <c r="O68" s="172"/>
      <c r="P68" s="172"/>
    </row>
    <row r="69" spans="1:16" ht="32.4">
      <c r="A69" s="169" t="s">
        <v>2706</v>
      </c>
      <c r="B69" s="200" t="s">
        <v>2707</v>
      </c>
      <c r="C69" s="195"/>
      <c r="D69" s="170" t="s">
        <v>2592</v>
      </c>
      <c r="E69" s="170" t="s">
        <v>2489</v>
      </c>
      <c r="F69" s="196">
        <v>44347</v>
      </c>
      <c r="G69" s="172"/>
      <c r="H69" s="172" t="s">
        <v>2505</v>
      </c>
      <c r="I69" s="172" t="s">
        <v>2493</v>
      </c>
      <c r="J69" s="172"/>
      <c r="K69" s="172" t="s">
        <v>2505</v>
      </c>
      <c r="L69" s="172" t="s">
        <v>2439</v>
      </c>
      <c r="M69" s="172"/>
      <c r="N69" s="196">
        <v>44426</v>
      </c>
      <c r="O69" s="172"/>
      <c r="P69" s="172"/>
    </row>
    <row r="70" spans="1:16" ht="16.2">
      <c r="A70" s="169" t="s">
        <v>2706</v>
      </c>
      <c r="B70" s="200" t="s">
        <v>2708</v>
      </c>
      <c r="C70" s="195"/>
      <c r="D70" s="170" t="s">
        <v>2592</v>
      </c>
      <c r="E70" s="170" t="s">
        <v>2489</v>
      </c>
      <c r="F70" s="196">
        <v>44347</v>
      </c>
      <c r="G70" s="172"/>
      <c r="H70" s="172" t="s">
        <v>2505</v>
      </c>
      <c r="I70" s="172" t="s">
        <v>2493</v>
      </c>
      <c r="J70" s="172"/>
      <c r="K70" s="172" t="s">
        <v>2505</v>
      </c>
      <c r="L70" s="172" t="s">
        <v>2439</v>
      </c>
      <c r="M70" s="172"/>
      <c r="N70" s="196">
        <v>44426</v>
      </c>
      <c r="O70" s="172"/>
      <c r="P70" s="172"/>
    </row>
    <row r="71" spans="1:16" ht="16.2">
      <c r="A71" s="169" t="s">
        <v>2709</v>
      </c>
      <c r="B71" s="171" t="s">
        <v>2710</v>
      </c>
      <c r="C71" s="195"/>
      <c r="D71" s="170" t="s">
        <v>2592</v>
      </c>
      <c r="E71" s="170" t="s">
        <v>2489</v>
      </c>
      <c r="F71" s="196">
        <v>44347</v>
      </c>
      <c r="G71" s="172"/>
      <c r="H71" s="172" t="s">
        <v>2505</v>
      </c>
      <c r="I71" s="172" t="s">
        <v>2493</v>
      </c>
      <c r="J71" s="172"/>
      <c r="K71" s="172" t="s">
        <v>2505</v>
      </c>
      <c r="L71" s="172" t="s">
        <v>2439</v>
      </c>
      <c r="M71" s="172"/>
      <c r="N71" s="196">
        <v>44427</v>
      </c>
      <c r="O71" s="172"/>
      <c r="P71" s="172"/>
    </row>
    <row r="72" spans="1:16" ht="16.2">
      <c r="A72" s="169" t="s">
        <v>2711</v>
      </c>
      <c r="B72" s="171" t="s">
        <v>2712</v>
      </c>
      <c r="C72" s="195"/>
      <c r="D72" s="170" t="s">
        <v>2592</v>
      </c>
      <c r="E72" s="170" t="s">
        <v>2489</v>
      </c>
      <c r="F72" s="196">
        <v>44347</v>
      </c>
      <c r="G72" s="172"/>
      <c r="H72" s="172" t="s">
        <v>2505</v>
      </c>
      <c r="I72" s="172" t="s">
        <v>2493</v>
      </c>
      <c r="J72" s="172"/>
      <c r="K72" s="172" t="s">
        <v>2505</v>
      </c>
      <c r="L72" s="172" t="s">
        <v>2439</v>
      </c>
      <c r="M72" s="172"/>
      <c r="N72" s="196">
        <v>44427</v>
      </c>
      <c r="O72" s="172"/>
      <c r="P72" s="172"/>
    </row>
    <row r="73" spans="1:16" ht="16.2">
      <c r="A73" s="169" t="s">
        <v>2713</v>
      </c>
      <c r="B73" s="171" t="s">
        <v>2714</v>
      </c>
      <c r="C73" s="195"/>
      <c r="D73" s="170" t="s">
        <v>2592</v>
      </c>
      <c r="E73" s="170" t="s">
        <v>2489</v>
      </c>
      <c r="F73" s="196">
        <v>44347</v>
      </c>
      <c r="G73" s="172"/>
      <c r="H73" s="172" t="s">
        <v>2505</v>
      </c>
      <c r="I73" s="172" t="s">
        <v>2493</v>
      </c>
      <c r="J73" s="172"/>
      <c r="K73" s="172" t="s">
        <v>2505</v>
      </c>
      <c r="L73" s="172" t="s">
        <v>2439</v>
      </c>
      <c r="M73" s="196">
        <v>44414</v>
      </c>
      <c r="N73" s="196">
        <v>44428</v>
      </c>
      <c r="O73" s="172"/>
      <c r="P73" s="172"/>
    </row>
    <row r="74" spans="1:16" ht="16.2">
      <c r="A74" s="169" t="s">
        <v>2715</v>
      </c>
      <c r="B74" s="171" t="s">
        <v>2716</v>
      </c>
      <c r="C74" s="195"/>
      <c r="D74" s="170" t="s">
        <v>2592</v>
      </c>
      <c r="E74" s="170" t="s">
        <v>2489</v>
      </c>
      <c r="F74" s="196">
        <v>44347</v>
      </c>
      <c r="G74" s="172"/>
      <c r="H74" s="172" t="s">
        <v>2505</v>
      </c>
      <c r="I74" s="172" t="s">
        <v>2493</v>
      </c>
      <c r="J74" s="172"/>
      <c r="K74" s="172" t="s">
        <v>2505</v>
      </c>
      <c r="L74" s="172" t="s">
        <v>2439</v>
      </c>
      <c r="M74" s="172"/>
      <c r="N74" s="196">
        <v>44428</v>
      </c>
      <c r="O74" s="172"/>
      <c r="P74" s="172"/>
    </row>
    <row r="75" spans="1:16" ht="16.2">
      <c r="A75" s="169" t="s">
        <v>2717</v>
      </c>
      <c r="B75" s="171" t="s">
        <v>2718</v>
      </c>
      <c r="C75" s="195"/>
      <c r="D75" s="170" t="s">
        <v>2592</v>
      </c>
      <c r="E75" s="170" t="s">
        <v>2489</v>
      </c>
      <c r="F75" s="196">
        <v>44347</v>
      </c>
      <c r="G75" s="172"/>
      <c r="H75" s="172" t="s">
        <v>2505</v>
      </c>
      <c r="I75" s="172" t="s">
        <v>2493</v>
      </c>
      <c r="J75" s="172"/>
      <c r="K75" s="172" t="s">
        <v>2505</v>
      </c>
      <c r="L75" s="172" t="s">
        <v>2439</v>
      </c>
      <c r="M75" s="172"/>
      <c r="N75" s="196">
        <v>44431</v>
      </c>
      <c r="O75" s="172"/>
      <c r="P75" s="172"/>
    </row>
    <row r="76" spans="1:16" ht="32.4">
      <c r="A76" s="169" t="s">
        <v>2719</v>
      </c>
      <c r="B76" s="171" t="s">
        <v>2720</v>
      </c>
      <c r="C76" s="195"/>
      <c r="D76" s="170" t="s">
        <v>2592</v>
      </c>
      <c r="E76" s="170" t="s">
        <v>2489</v>
      </c>
      <c r="F76" s="196">
        <v>44347</v>
      </c>
      <c r="G76" s="172"/>
      <c r="H76" s="172" t="s">
        <v>2505</v>
      </c>
      <c r="I76" s="172" t="s">
        <v>2493</v>
      </c>
      <c r="J76" s="172"/>
      <c r="K76" s="172" t="s">
        <v>2505</v>
      </c>
      <c r="L76" s="172" t="s">
        <v>2439</v>
      </c>
      <c r="M76" s="172"/>
      <c r="N76" s="196">
        <v>44431</v>
      </c>
      <c r="O76" s="172"/>
      <c r="P76" s="172"/>
    </row>
    <row r="77" spans="1:16" ht="32.4">
      <c r="A77" s="169" t="s">
        <v>2721</v>
      </c>
      <c r="B77" s="171" t="s">
        <v>2722</v>
      </c>
      <c r="C77" s="195" t="s">
        <v>2723</v>
      </c>
      <c r="D77" s="170" t="s">
        <v>2724</v>
      </c>
      <c r="E77" s="170" t="s">
        <v>2489</v>
      </c>
      <c r="F77" s="172" t="s">
        <v>2499</v>
      </c>
      <c r="G77" s="172"/>
      <c r="H77" s="172" t="s">
        <v>2725</v>
      </c>
      <c r="I77" s="172" t="s">
        <v>2493</v>
      </c>
      <c r="J77" s="172"/>
      <c r="K77" s="172" t="s">
        <v>2725</v>
      </c>
      <c r="L77" s="172" t="s">
        <v>2439</v>
      </c>
      <c r="M77" s="196">
        <v>44403</v>
      </c>
      <c r="N77" s="196">
        <v>44403</v>
      </c>
      <c r="O77" s="172"/>
      <c r="P77" s="172"/>
    </row>
    <row r="78" spans="1:16" ht="32.4">
      <c r="A78" s="169" t="s">
        <v>2726</v>
      </c>
      <c r="B78" s="171" t="s">
        <v>2727</v>
      </c>
      <c r="C78" s="195" t="s">
        <v>2723</v>
      </c>
      <c r="D78" s="170" t="s">
        <v>2724</v>
      </c>
      <c r="E78" s="170" t="s">
        <v>2489</v>
      </c>
      <c r="F78" s="172" t="s">
        <v>2499</v>
      </c>
      <c r="G78" s="172"/>
      <c r="H78" s="172" t="s">
        <v>2725</v>
      </c>
      <c r="I78" s="172" t="s">
        <v>2493</v>
      </c>
      <c r="J78" s="172"/>
      <c r="K78" s="172" t="s">
        <v>2725</v>
      </c>
      <c r="L78" s="172" t="s">
        <v>2439</v>
      </c>
      <c r="M78" s="196">
        <v>44403</v>
      </c>
      <c r="N78" s="196">
        <v>44403</v>
      </c>
      <c r="O78" s="172"/>
      <c r="P78" s="172"/>
    </row>
    <row r="79" spans="1:16" ht="32.4">
      <c r="A79" s="169" t="s">
        <v>2728</v>
      </c>
      <c r="B79" s="171" t="s">
        <v>2729</v>
      </c>
      <c r="C79" s="195" t="s">
        <v>2723</v>
      </c>
      <c r="D79" s="170" t="s">
        <v>2724</v>
      </c>
      <c r="E79" s="170" t="s">
        <v>2489</v>
      </c>
      <c r="F79" s="172" t="s">
        <v>2499</v>
      </c>
      <c r="G79" s="172"/>
      <c r="H79" s="172" t="s">
        <v>2725</v>
      </c>
      <c r="I79" s="172" t="s">
        <v>2493</v>
      </c>
      <c r="J79" s="172"/>
      <c r="K79" s="172" t="s">
        <v>2725</v>
      </c>
      <c r="L79" s="172" t="s">
        <v>2439</v>
      </c>
      <c r="M79" s="196">
        <v>44414</v>
      </c>
      <c r="N79" s="196">
        <v>44432</v>
      </c>
      <c r="O79" s="172"/>
      <c r="P79" s="172"/>
    </row>
    <row r="80" spans="1:16" ht="32.4">
      <c r="A80" s="169" t="s">
        <v>2730</v>
      </c>
      <c r="B80" s="171" t="s">
        <v>2731</v>
      </c>
      <c r="C80" s="195" t="s">
        <v>2723</v>
      </c>
      <c r="D80" s="170" t="s">
        <v>2724</v>
      </c>
      <c r="E80" s="170" t="s">
        <v>2489</v>
      </c>
      <c r="F80" s="172" t="s">
        <v>2499</v>
      </c>
      <c r="G80" s="172"/>
      <c r="H80" s="172" t="s">
        <v>2725</v>
      </c>
      <c r="I80" s="172" t="s">
        <v>2493</v>
      </c>
      <c r="J80" s="172"/>
      <c r="K80" s="172" t="s">
        <v>2725</v>
      </c>
      <c r="L80" s="172" t="s">
        <v>2439</v>
      </c>
      <c r="M80" s="196">
        <v>44414</v>
      </c>
      <c r="N80" s="196">
        <v>44432</v>
      </c>
      <c r="O80" s="172"/>
      <c r="P80" s="172"/>
    </row>
    <row r="81" spans="1:16" ht="32.4">
      <c r="A81" s="169" t="s">
        <v>2732</v>
      </c>
      <c r="B81" s="171" t="s">
        <v>2733</v>
      </c>
      <c r="C81" s="195" t="s">
        <v>2723</v>
      </c>
      <c r="D81" s="170" t="s">
        <v>2724</v>
      </c>
      <c r="E81" s="170" t="s">
        <v>2489</v>
      </c>
      <c r="F81" s="172" t="s">
        <v>2499</v>
      </c>
      <c r="G81" s="172"/>
      <c r="H81" s="172" t="s">
        <v>2725</v>
      </c>
      <c r="I81" s="172" t="s">
        <v>2493</v>
      </c>
      <c r="J81" s="172"/>
      <c r="K81" s="172" t="s">
        <v>2725</v>
      </c>
      <c r="L81" s="172" t="s">
        <v>2439</v>
      </c>
      <c r="M81" s="196">
        <v>44417</v>
      </c>
      <c r="N81" s="196">
        <v>44433</v>
      </c>
      <c r="O81" s="172"/>
      <c r="P81" s="172"/>
    </row>
    <row r="82" spans="1:16" ht="16.2">
      <c r="A82" s="169" t="s">
        <v>2734</v>
      </c>
      <c r="B82" s="171" t="s">
        <v>2735</v>
      </c>
      <c r="C82" s="195" t="s">
        <v>2736</v>
      </c>
      <c r="D82" s="170" t="s">
        <v>2737</v>
      </c>
      <c r="E82" s="170" t="s">
        <v>2489</v>
      </c>
      <c r="F82" s="172" t="s">
        <v>2499</v>
      </c>
      <c r="G82" s="172"/>
      <c r="H82" s="172" t="s">
        <v>2725</v>
      </c>
      <c r="I82" s="172" t="s">
        <v>2493</v>
      </c>
      <c r="J82" s="172"/>
      <c r="K82" s="172" t="s">
        <v>2725</v>
      </c>
      <c r="L82" s="172" t="s">
        <v>2439</v>
      </c>
      <c r="M82" s="196">
        <v>44419</v>
      </c>
      <c r="N82" s="196">
        <v>44433</v>
      </c>
      <c r="O82" s="172"/>
      <c r="P82" s="172"/>
    </row>
    <row r="83" spans="1:16" ht="16.2">
      <c r="A83" s="169" t="s">
        <v>2738</v>
      </c>
      <c r="B83" s="171" t="s">
        <v>2739</v>
      </c>
      <c r="C83" s="195"/>
      <c r="D83" s="170" t="s">
        <v>2592</v>
      </c>
      <c r="E83" s="170" t="s">
        <v>2489</v>
      </c>
      <c r="F83" s="172"/>
      <c r="G83" s="172" t="s">
        <v>2582</v>
      </c>
      <c r="H83" s="172" t="s">
        <v>2740</v>
      </c>
      <c r="I83" s="172" t="s">
        <v>2493</v>
      </c>
      <c r="J83" s="172"/>
      <c r="K83" s="172" t="s">
        <v>2740</v>
      </c>
      <c r="L83" s="172" t="s">
        <v>2439</v>
      </c>
      <c r="M83" s="196"/>
      <c r="N83" s="196">
        <v>44434</v>
      </c>
      <c r="O83" s="172"/>
      <c r="P83" s="172"/>
    </row>
    <row r="84" spans="1:16" ht="16.2">
      <c r="A84" s="169" t="s">
        <v>2741</v>
      </c>
      <c r="B84" s="171" t="s">
        <v>2742</v>
      </c>
      <c r="C84" s="195"/>
      <c r="D84" s="170" t="s">
        <v>2592</v>
      </c>
      <c r="E84" s="170" t="s">
        <v>2489</v>
      </c>
      <c r="F84" s="172"/>
      <c r="G84" s="172" t="s">
        <v>2582</v>
      </c>
      <c r="H84" s="172" t="s">
        <v>2559</v>
      </c>
      <c r="I84" s="172" t="s">
        <v>2493</v>
      </c>
      <c r="J84" s="172"/>
      <c r="K84" s="172" t="s">
        <v>2559</v>
      </c>
      <c r="L84" s="172" t="s">
        <v>2439</v>
      </c>
      <c r="M84" s="196">
        <v>44418</v>
      </c>
      <c r="N84" s="196">
        <v>44434</v>
      </c>
      <c r="O84" s="172"/>
      <c r="P84" s="172"/>
    </row>
    <row r="85" spans="1:16" ht="16.2">
      <c r="A85" s="172" t="s">
        <v>2743</v>
      </c>
      <c r="B85" s="172" t="s">
        <v>2744</v>
      </c>
      <c r="C85" s="198"/>
      <c r="D85" s="170" t="s">
        <v>2592</v>
      </c>
      <c r="E85" s="170" t="s">
        <v>2745</v>
      </c>
      <c r="F85" s="172" t="s">
        <v>2499</v>
      </c>
      <c r="G85" s="172"/>
      <c r="H85" s="172" t="s">
        <v>2574</v>
      </c>
      <c r="I85" s="172" t="s">
        <v>2493</v>
      </c>
      <c r="J85" s="172"/>
      <c r="K85" s="172" t="s">
        <v>2574</v>
      </c>
      <c r="L85" s="172" t="s">
        <v>2746</v>
      </c>
      <c r="M85" s="196">
        <v>44414</v>
      </c>
      <c r="N85" s="196">
        <v>44432</v>
      </c>
      <c r="O85" s="172"/>
      <c r="P85" s="172"/>
    </row>
    <row r="86" spans="1:16" ht="16.2">
      <c r="A86" s="172" t="s">
        <v>2747</v>
      </c>
      <c r="B86" s="172" t="s">
        <v>2748</v>
      </c>
      <c r="C86" s="198"/>
      <c r="D86" s="170" t="s">
        <v>2592</v>
      </c>
      <c r="E86" s="170" t="s">
        <v>2745</v>
      </c>
      <c r="F86" s="172" t="s">
        <v>2499</v>
      </c>
      <c r="G86" s="172"/>
      <c r="H86" s="172" t="s">
        <v>2574</v>
      </c>
      <c r="I86" s="172" t="s">
        <v>2493</v>
      </c>
      <c r="J86" s="172"/>
      <c r="K86" s="172" t="s">
        <v>2574</v>
      </c>
      <c r="L86" s="172" t="s">
        <v>2746</v>
      </c>
      <c r="M86" s="196">
        <v>44414</v>
      </c>
      <c r="N86" s="196">
        <v>44433</v>
      </c>
      <c r="O86" s="172"/>
      <c r="P86" s="172"/>
    </row>
    <row r="87" spans="1:16" ht="16.2">
      <c r="A87" s="172" t="s">
        <v>2749</v>
      </c>
      <c r="B87" s="172" t="s">
        <v>2750</v>
      </c>
      <c r="C87" s="198"/>
      <c r="D87" s="170" t="s">
        <v>2592</v>
      </c>
      <c r="E87" s="170" t="s">
        <v>2745</v>
      </c>
      <c r="F87" s="172" t="s">
        <v>2499</v>
      </c>
      <c r="G87" s="172"/>
      <c r="H87" s="172" t="s">
        <v>2574</v>
      </c>
      <c r="I87" s="172" t="s">
        <v>2493</v>
      </c>
      <c r="J87" s="172"/>
      <c r="K87" s="172" t="s">
        <v>2574</v>
      </c>
      <c r="L87" s="172" t="s">
        <v>2746</v>
      </c>
      <c r="M87" s="196">
        <v>44414</v>
      </c>
      <c r="N87" s="196">
        <v>44433</v>
      </c>
      <c r="O87" s="172"/>
      <c r="P87" s="172"/>
    </row>
    <row r="88" spans="1:16" ht="16.2">
      <c r="A88" s="172" t="s">
        <v>2751</v>
      </c>
      <c r="B88" s="172" t="s">
        <v>2752</v>
      </c>
      <c r="C88" s="198"/>
      <c r="D88" s="170" t="s">
        <v>2592</v>
      </c>
      <c r="E88" s="170" t="s">
        <v>2745</v>
      </c>
      <c r="F88" s="172" t="s">
        <v>2499</v>
      </c>
      <c r="G88" s="172"/>
      <c r="H88" s="172" t="s">
        <v>2574</v>
      </c>
      <c r="I88" s="172" t="s">
        <v>2493</v>
      </c>
      <c r="J88" s="172"/>
      <c r="K88" s="172" t="s">
        <v>2574</v>
      </c>
      <c r="L88" s="172" t="s">
        <v>2746</v>
      </c>
      <c r="M88" s="196">
        <v>44414</v>
      </c>
      <c r="N88" s="196">
        <v>44435</v>
      </c>
      <c r="O88" s="172"/>
      <c r="P88" s="172"/>
    </row>
    <row r="89" spans="1:16" ht="16.2">
      <c r="A89" s="172" t="s">
        <v>2753</v>
      </c>
      <c r="B89" s="172" t="s">
        <v>2754</v>
      </c>
      <c r="C89" s="198"/>
      <c r="D89" s="170" t="s">
        <v>2592</v>
      </c>
      <c r="E89" s="170" t="s">
        <v>2745</v>
      </c>
      <c r="F89" s="172" t="s">
        <v>2499</v>
      </c>
      <c r="G89" s="172"/>
      <c r="H89" s="172" t="s">
        <v>2574</v>
      </c>
      <c r="I89" s="172" t="s">
        <v>2493</v>
      </c>
      <c r="J89" s="172"/>
      <c r="K89" s="172" t="s">
        <v>2574</v>
      </c>
      <c r="L89" s="172" t="s">
        <v>2746</v>
      </c>
      <c r="M89" s="196">
        <v>44414</v>
      </c>
      <c r="N89" s="196">
        <v>44435</v>
      </c>
      <c r="O89" s="172"/>
      <c r="P89" s="172"/>
    </row>
    <row r="90" spans="1:16" ht="16.2">
      <c r="A90" s="172" t="s">
        <v>2755</v>
      </c>
      <c r="B90" s="172" t="s">
        <v>2756</v>
      </c>
      <c r="C90" s="198"/>
      <c r="D90" s="170" t="s">
        <v>2592</v>
      </c>
      <c r="E90" s="170" t="s">
        <v>2745</v>
      </c>
      <c r="F90" s="172" t="s">
        <v>2499</v>
      </c>
      <c r="G90" s="172"/>
      <c r="H90" s="172" t="s">
        <v>2574</v>
      </c>
      <c r="I90" s="172" t="s">
        <v>2493</v>
      </c>
      <c r="J90" s="172"/>
      <c r="K90" s="172" t="s">
        <v>2574</v>
      </c>
      <c r="L90" s="172" t="s">
        <v>2746</v>
      </c>
      <c r="M90" s="196">
        <v>44414</v>
      </c>
      <c r="N90" s="196">
        <v>44438</v>
      </c>
      <c r="O90" s="172"/>
      <c r="P90" s="172"/>
    </row>
    <row r="91" spans="1:16" ht="16.2">
      <c r="A91" s="172" t="s">
        <v>2757</v>
      </c>
      <c r="B91" s="172" t="s">
        <v>2758</v>
      </c>
      <c r="C91" s="198"/>
      <c r="D91" s="170" t="s">
        <v>2592</v>
      </c>
      <c r="E91" s="170" t="s">
        <v>2745</v>
      </c>
      <c r="F91" s="172" t="s">
        <v>2499</v>
      </c>
      <c r="G91" s="172"/>
      <c r="H91" s="172" t="s">
        <v>2574</v>
      </c>
      <c r="I91" s="172" t="s">
        <v>2493</v>
      </c>
      <c r="J91" s="172"/>
      <c r="K91" s="172" t="s">
        <v>2574</v>
      </c>
      <c r="L91" s="172" t="s">
        <v>2746</v>
      </c>
      <c r="M91" s="196">
        <v>44414</v>
      </c>
      <c r="N91" s="196">
        <v>44438</v>
      </c>
      <c r="O91" s="172"/>
      <c r="P91" s="172"/>
    </row>
    <row r="92" spans="1:16" ht="16.2">
      <c r="A92" s="172" t="s">
        <v>2759</v>
      </c>
      <c r="B92" s="172" t="s">
        <v>2760</v>
      </c>
      <c r="C92" s="198"/>
      <c r="D92" s="170" t="s">
        <v>2592</v>
      </c>
      <c r="E92" s="170" t="s">
        <v>2745</v>
      </c>
      <c r="F92" s="172" t="s">
        <v>2499</v>
      </c>
      <c r="G92" s="172"/>
      <c r="H92" s="172" t="s">
        <v>2574</v>
      </c>
      <c r="I92" s="172" t="s">
        <v>2493</v>
      </c>
      <c r="J92" s="172"/>
      <c r="K92" s="172" t="s">
        <v>2574</v>
      </c>
      <c r="L92" s="172" t="s">
        <v>2746</v>
      </c>
      <c r="M92" s="196">
        <v>44414</v>
      </c>
      <c r="N92" s="196">
        <v>44439</v>
      </c>
      <c r="O92" s="172"/>
      <c r="P92" s="172"/>
    </row>
    <row r="93" spans="1:16" ht="16.2">
      <c r="A93" s="172" t="s">
        <v>2761</v>
      </c>
      <c r="B93" s="172" t="s">
        <v>2762</v>
      </c>
      <c r="C93" s="198"/>
      <c r="D93" s="170" t="s">
        <v>2592</v>
      </c>
      <c r="E93" s="170" t="s">
        <v>2745</v>
      </c>
      <c r="F93" s="172" t="s">
        <v>2499</v>
      </c>
      <c r="G93" s="172"/>
      <c r="H93" s="172" t="s">
        <v>2574</v>
      </c>
      <c r="I93" s="172" t="s">
        <v>2493</v>
      </c>
      <c r="J93" s="172"/>
      <c r="K93" s="172" t="s">
        <v>2574</v>
      </c>
      <c r="L93" s="172" t="s">
        <v>2746</v>
      </c>
      <c r="M93" s="196">
        <v>44414</v>
      </c>
      <c r="N93" s="196">
        <v>44439</v>
      </c>
      <c r="O93" s="172"/>
      <c r="P93" s="172"/>
    </row>
    <row r="94" spans="1:16" ht="16.2">
      <c r="A94" s="169" t="s">
        <v>2763</v>
      </c>
      <c r="B94" s="171" t="s">
        <v>2764</v>
      </c>
      <c r="C94" s="195"/>
      <c r="D94" s="170" t="s">
        <v>2592</v>
      </c>
      <c r="E94" s="170" t="s">
        <v>2489</v>
      </c>
      <c r="F94" s="172"/>
      <c r="G94" s="172" t="s">
        <v>2582</v>
      </c>
      <c r="H94" s="172" t="s">
        <v>2740</v>
      </c>
      <c r="I94" s="172" t="s">
        <v>2493</v>
      </c>
      <c r="J94" s="172"/>
      <c r="K94" s="172" t="s">
        <v>2740</v>
      </c>
      <c r="L94" s="172" t="s">
        <v>2439</v>
      </c>
      <c r="M94" s="172"/>
      <c r="N94" s="196">
        <v>44435</v>
      </c>
      <c r="O94" s="172"/>
      <c r="P94" s="172"/>
    </row>
    <row r="95" spans="1:16" ht="16.2">
      <c r="A95" s="169" t="s">
        <v>2765</v>
      </c>
      <c r="B95" s="171" t="s">
        <v>2766</v>
      </c>
      <c r="C95" s="195"/>
      <c r="D95" s="170" t="s">
        <v>2592</v>
      </c>
      <c r="E95" s="170" t="s">
        <v>2489</v>
      </c>
      <c r="F95" s="172"/>
      <c r="G95" s="172" t="s">
        <v>2582</v>
      </c>
      <c r="H95" s="172" t="s">
        <v>2740</v>
      </c>
      <c r="I95" s="172" t="s">
        <v>2493</v>
      </c>
      <c r="J95" s="172"/>
      <c r="K95" s="172" t="s">
        <v>2740</v>
      </c>
      <c r="L95" s="172" t="s">
        <v>2439</v>
      </c>
      <c r="M95" s="172"/>
      <c r="N95" s="196">
        <v>44435</v>
      </c>
      <c r="O95" s="172"/>
      <c r="P95" s="172"/>
    </row>
    <row r="96" spans="1:16" ht="16.2">
      <c r="A96" s="169" t="s">
        <v>2767</v>
      </c>
      <c r="B96" s="201" t="s">
        <v>2768</v>
      </c>
      <c r="C96" s="195"/>
      <c r="D96" s="170" t="s">
        <v>2592</v>
      </c>
      <c r="E96" s="170" t="s">
        <v>2489</v>
      </c>
      <c r="F96" s="172"/>
      <c r="G96" s="172" t="s">
        <v>2582</v>
      </c>
      <c r="H96" s="172" t="s">
        <v>2740</v>
      </c>
      <c r="I96" s="172" t="s">
        <v>2493</v>
      </c>
      <c r="J96" s="172"/>
      <c r="K96" s="172" t="s">
        <v>2740</v>
      </c>
      <c r="L96" s="172" t="s">
        <v>2439</v>
      </c>
      <c r="M96" s="172"/>
      <c r="N96" s="196">
        <v>44438</v>
      </c>
      <c r="O96" s="172"/>
      <c r="P96" s="172"/>
    </row>
    <row r="97" spans="1:16" ht="16.2">
      <c r="A97" s="169" t="s">
        <v>2769</v>
      </c>
      <c r="B97" s="171" t="s">
        <v>2770</v>
      </c>
      <c r="C97" s="195"/>
      <c r="D97" s="170" t="s">
        <v>2592</v>
      </c>
      <c r="E97" s="170" t="s">
        <v>2489</v>
      </c>
      <c r="F97" s="172"/>
      <c r="G97" s="172" t="s">
        <v>2582</v>
      </c>
      <c r="H97" s="172" t="s">
        <v>2740</v>
      </c>
      <c r="I97" s="172" t="s">
        <v>2493</v>
      </c>
      <c r="J97" s="172"/>
      <c r="K97" s="172" t="s">
        <v>2740</v>
      </c>
      <c r="L97" s="172" t="s">
        <v>2439</v>
      </c>
      <c r="M97" s="172"/>
      <c r="N97" s="196">
        <v>44438</v>
      </c>
      <c r="O97" s="172"/>
      <c r="P97" s="172"/>
    </row>
    <row r="98" spans="1:16" ht="16.2">
      <c r="A98" s="169" t="s">
        <v>2771</v>
      </c>
      <c r="B98" s="171" t="s">
        <v>2772</v>
      </c>
      <c r="C98" s="195"/>
      <c r="D98" s="170" t="s">
        <v>2592</v>
      </c>
      <c r="E98" s="170" t="s">
        <v>2489</v>
      </c>
      <c r="F98" s="172"/>
      <c r="G98" s="172" t="s">
        <v>2582</v>
      </c>
      <c r="H98" s="172" t="s">
        <v>2773</v>
      </c>
      <c r="I98" s="172" t="s">
        <v>2493</v>
      </c>
      <c r="J98" s="172"/>
      <c r="K98" s="172" t="s">
        <v>2740</v>
      </c>
      <c r="L98" s="172" t="s">
        <v>2439</v>
      </c>
      <c r="M98" s="172"/>
      <c r="N98" s="196">
        <v>44439</v>
      </c>
      <c r="O98" s="172"/>
      <c r="P98" s="172"/>
    </row>
    <row r="99" spans="1:16" ht="16.2">
      <c r="A99" s="172" t="s">
        <v>2774</v>
      </c>
      <c r="B99" s="172" t="s">
        <v>2775</v>
      </c>
      <c r="C99" s="198"/>
      <c r="D99" s="170" t="s">
        <v>2592</v>
      </c>
      <c r="E99" s="172" t="s">
        <v>2593</v>
      </c>
      <c r="F99" s="172" t="s">
        <v>2594</v>
      </c>
      <c r="G99" s="172"/>
      <c r="H99" s="172" t="s">
        <v>2505</v>
      </c>
      <c r="I99" s="172" t="s">
        <v>2493</v>
      </c>
      <c r="J99" s="172"/>
      <c r="K99" s="172" t="s">
        <v>2505</v>
      </c>
      <c r="L99" s="172" t="s">
        <v>2439</v>
      </c>
      <c r="M99" s="172"/>
      <c r="N99" s="196">
        <v>44439</v>
      </c>
      <c r="O99" s="172"/>
      <c r="P99" s="172"/>
    </row>
    <row r="100" spans="1:16" ht="16.2">
      <c r="A100" s="172" t="s">
        <v>2776</v>
      </c>
      <c r="B100" s="172" t="s">
        <v>2777</v>
      </c>
      <c r="C100" s="198"/>
      <c r="D100" s="170" t="s">
        <v>2592</v>
      </c>
      <c r="E100" s="172" t="s">
        <v>2593</v>
      </c>
      <c r="F100" s="172" t="s">
        <v>2594</v>
      </c>
      <c r="G100" s="172"/>
      <c r="H100" s="172" t="s">
        <v>2505</v>
      </c>
      <c r="I100" s="172" t="s">
        <v>2493</v>
      </c>
      <c r="J100" s="172"/>
      <c r="K100" s="172" t="s">
        <v>2505</v>
      </c>
      <c r="L100" s="172" t="s">
        <v>2595</v>
      </c>
      <c r="M100" s="172"/>
      <c r="N100" s="196">
        <v>44439</v>
      </c>
      <c r="O100" s="172"/>
      <c r="P100" s="172"/>
    </row>
    <row r="101" spans="1:16" ht="16.2">
      <c r="A101" s="169" t="s">
        <v>2778</v>
      </c>
      <c r="B101" s="171" t="s">
        <v>2779</v>
      </c>
      <c r="C101" s="195"/>
      <c r="D101" s="171" t="s">
        <v>2539</v>
      </c>
      <c r="E101" s="170" t="s">
        <v>2489</v>
      </c>
      <c r="F101" s="172" t="s">
        <v>2499</v>
      </c>
      <c r="G101" s="172" t="s">
        <v>2500</v>
      </c>
      <c r="H101" s="172" t="s">
        <v>2740</v>
      </c>
      <c r="I101" s="172" t="s">
        <v>2493</v>
      </c>
      <c r="J101" s="172"/>
      <c r="K101" s="172" t="s">
        <v>2740</v>
      </c>
      <c r="L101" s="172" t="s">
        <v>2439</v>
      </c>
      <c r="M101" s="172"/>
      <c r="N101" s="196">
        <v>44418</v>
      </c>
      <c r="O101" s="172"/>
      <c r="P101" s="172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"/>
  <sheetViews>
    <sheetView workbookViewId="0">
      <selection activeCell="G19" sqref="G19"/>
    </sheetView>
  </sheetViews>
  <sheetFormatPr defaultRowHeight="15"/>
  <cols>
    <col min="1" max="1" width="25" bestFit="1" customWidth="1"/>
    <col min="2" max="2" width="10.125" bestFit="1" customWidth="1"/>
    <col min="3" max="3" width="18.125" customWidth="1"/>
  </cols>
  <sheetData>
    <row r="1" spans="1:30">
      <c r="B1">
        <v>141</v>
      </c>
      <c r="C1" t="s">
        <v>890</v>
      </c>
      <c r="D1">
        <v>5</v>
      </c>
    </row>
    <row r="2" spans="1:30">
      <c r="C2" t="s">
        <v>888</v>
      </c>
      <c r="D2">
        <v>5</v>
      </c>
      <c r="E2" t="s">
        <v>938</v>
      </c>
    </row>
    <row r="3" spans="1:30">
      <c r="C3" t="s">
        <v>889</v>
      </c>
      <c r="D3">
        <v>2</v>
      </c>
    </row>
    <row r="6" spans="1:30" ht="30.6">
      <c r="A6" s="56" t="s">
        <v>926</v>
      </c>
    </row>
    <row r="8" spans="1:30">
      <c r="A8" s="29" t="s">
        <v>237</v>
      </c>
      <c r="B8" s="29" t="s">
        <v>925</v>
      </c>
      <c r="C8" s="29"/>
      <c r="D8" s="29" t="s">
        <v>924</v>
      </c>
      <c r="E8" s="29" t="s">
        <v>923</v>
      </c>
      <c r="F8" s="29" t="s">
        <v>922</v>
      </c>
      <c r="G8" s="29" t="s">
        <v>921</v>
      </c>
      <c r="H8" s="29" t="s">
        <v>920</v>
      </c>
      <c r="I8" s="29" t="s">
        <v>919</v>
      </c>
      <c r="J8" s="29" t="s">
        <v>918</v>
      </c>
      <c r="K8" s="29" t="s">
        <v>917</v>
      </c>
      <c r="L8" s="29" t="s">
        <v>916</v>
      </c>
      <c r="M8" s="29" t="s">
        <v>915</v>
      </c>
      <c r="N8" s="29" t="s">
        <v>914</v>
      </c>
      <c r="O8" s="29" t="s">
        <v>913</v>
      </c>
      <c r="P8" s="29" t="s">
        <v>912</v>
      </c>
      <c r="Q8" s="29" t="s">
        <v>911</v>
      </c>
      <c r="R8" s="29" t="s">
        <v>910</v>
      </c>
      <c r="S8" s="29" t="s">
        <v>909</v>
      </c>
      <c r="T8" s="29" t="s">
        <v>908</v>
      </c>
      <c r="U8" s="29" t="s">
        <v>907</v>
      </c>
      <c r="V8" s="29" t="s">
        <v>906</v>
      </c>
      <c r="W8" s="29" t="s">
        <v>905</v>
      </c>
      <c r="X8" s="29" t="s">
        <v>904</v>
      </c>
      <c r="Y8" s="29" t="s">
        <v>903</v>
      </c>
      <c r="Z8" s="29" t="s">
        <v>902</v>
      </c>
      <c r="AA8" s="29" t="s">
        <v>901</v>
      </c>
      <c r="AB8" s="29" t="s">
        <v>900</v>
      </c>
      <c r="AC8" s="29" t="s">
        <v>899</v>
      </c>
      <c r="AD8" s="29" t="s">
        <v>898</v>
      </c>
    </row>
    <row r="9" spans="1:30">
      <c r="A9" t="s">
        <v>26</v>
      </c>
      <c r="B9" t="s">
        <v>838</v>
      </c>
      <c r="C9" t="s">
        <v>897</v>
      </c>
      <c r="D9" t="s">
        <v>334</v>
      </c>
      <c r="E9" t="s">
        <v>98</v>
      </c>
      <c r="F9" t="s">
        <v>896</v>
      </c>
      <c r="G9" t="s">
        <v>164</v>
      </c>
      <c r="I9">
        <v>2</v>
      </c>
      <c r="J9">
        <v>4</v>
      </c>
      <c r="M9" t="s">
        <v>891</v>
      </c>
      <c r="N9">
        <v>44216.433506944442</v>
      </c>
      <c r="O9">
        <v>44216.433506944442</v>
      </c>
      <c r="P9">
        <v>0</v>
      </c>
      <c r="Q9">
        <v>0</v>
      </c>
      <c r="R9">
        <v>0</v>
      </c>
      <c r="S9">
        <v>0</v>
      </c>
      <c r="T9">
        <v>0</v>
      </c>
      <c r="X9" t="e">
        <v>#N/A</v>
      </c>
    </row>
    <row r="10" spans="1:30">
      <c r="A10" t="s">
        <v>25</v>
      </c>
      <c r="B10" t="s">
        <v>838</v>
      </c>
      <c r="C10" t="s">
        <v>895</v>
      </c>
      <c r="D10" t="s">
        <v>333</v>
      </c>
      <c r="E10" t="s">
        <v>98</v>
      </c>
      <c r="F10" t="s">
        <v>894</v>
      </c>
      <c r="G10" t="s">
        <v>163</v>
      </c>
      <c r="I10">
        <v>2</v>
      </c>
      <c r="J10">
        <v>4</v>
      </c>
      <c r="M10" t="s">
        <v>891</v>
      </c>
      <c r="N10">
        <v>44216.433506944442</v>
      </c>
      <c r="O10">
        <v>44216.433506944442</v>
      </c>
      <c r="P10">
        <v>0</v>
      </c>
      <c r="Q10">
        <v>0</v>
      </c>
      <c r="R10">
        <v>0</v>
      </c>
      <c r="S10">
        <v>0</v>
      </c>
      <c r="T10">
        <v>0</v>
      </c>
      <c r="X10" t="e">
        <v>#N/A</v>
      </c>
    </row>
    <row r="11" spans="1:30">
      <c r="A11" t="s">
        <v>29</v>
      </c>
      <c r="B11" t="s">
        <v>339</v>
      </c>
      <c r="D11" t="s">
        <v>340</v>
      </c>
      <c r="E11" t="s">
        <v>98</v>
      </c>
      <c r="F11" t="s">
        <v>893</v>
      </c>
      <c r="G11" t="s">
        <v>167</v>
      </c>
      <c r="I11">
        <v>2</v>
      </c>
      <c r="J11">
        <v>4</v>
      </c>
      <c r="M11" t="s">
        <v>891</v>
      </c>
      <c r="N11">
        <v>44216.433506944442</v>
      </c>
      <c r="O11">
        <v>44216.433506944442</v>
      </c>
      <c r="P11">
        <v>0</v>
      </c>
      <c r="Q11">
        <v>1</v>
      </c>
      <c r="R11">
        <v>1</v>
      </c>
      <c r="S11">
        <v>0</v>
      </c>
      <c r="T11">
        <v>0</v>
      </c>
      <c r="X11" t="e">
        <v>#N/A</v>
      </c>
    </row>
    <row r="12" spans="1:30">
      <c r="A12" t="s">
        <v>28</v>
      </c>
      <c r="B12" t="s">
        <v>337</v>
      </c>
      <c r="D12" t="s">
        <v>338</v>
      </c>
      <c r="E12" t="s">
        <v>98</v>
      </c>
      <c r="F12" t="s">
        <v>892</v>
      </c>
      <c r="G12" t="s">
        <v>166</v>
      </c>
      <c r="I12">
        <v>2</v>
      </c>
      <c r="J12">
        <v>4</v>
      </c>
      <c r="M12" t="s">
        <v>891</v>
      </c>
      <c r="N12">
        <v>44216.433506944442</v>
      </c>
      <c r="O12">
        <v>44216.433506944442</v>
      </c>
      <c r="P12">
        <v>0</v>
      </c>
      <c r="Q12">
        <v>0</v>
      </c>
      <c r="R12">
        <v>0</v>
      </c>
      <c r="S12">
        <v>0</v>
      </c>
      <c r="T12">
        <v>0</v>
      </c>
      <c r="X12" t="e">
        <v>#N/A</v>
      </c>
    </row>
    <row r="15" spans="1:30" ht="30.6">
      <c r="A15" s="56" t="s">
        <v>937</v>
      </c>
    </row>
    <row r="17" spans="1:21" ht="45">
      <c r="A17" s="29" t="s">
        <v>237</v>
      </c>
      <c r="B17" s="48" t="s">
        <v>87</v>
      </c>
      <c r="C17" s="48" t="s">
        <v>931</v>
      </c>
      <c r="D17" s="49" t="s">
        <v>88</v>
      </c>
      <c r="E17" s="48" t="s">
        <v>89</v>
      </c>
      <c r="F17" s="50" t="s">
        <v>90</v>
      </c>
      <c r="G17" s="48" t="s">
        <v>126</v>
      </c>
      <c r="H17" s="51" t="s">
        <v>544</v>
      </c>
      <c r="I17" s="51" t="s">
        <v>489</v>
      </c>
      <c r="J17" s="51" t="s">
        <v>490</v>
      </c>
      <c r="K17" s="51" t="s">
        <v>778</v>
      </c>
      <c r="L17" s="51" t="s">
        <v>799</v>
      </c>
      <c r="M17" s="51" t="s">
        <v>491</v>
      </c>
      <c r="N17" s="48" t="s">
        <v>53</v>
      </c>
      <c r="O17" s="48" t="s">
        <v>54</v>
      </c>
      <c r="P17" s="52" t="s">
        <v>55</v>
      </c>
      <c r="Q17" s="48" t="s">
        <v>110</v>
      </c>
      <c r="R17" s="48" t="s">
        <v>111</v>
      </c>
      <c r="S17" s="50" t="s">
        <v>112</v>
      </c>
      <c r="T17" s="50" t="s">
        <v>123</v>
      </c>
      <c r="U17" s="53" t="s">
        <v>113</v>
      </c>
    </row>
    <row r="18" spans="1:21" ht="60">
      <c r="A18" t="s">
        <v>59</v>
      </c>
      <c r="B18" t="s">
        <v>743</v>
      </c>
      <c r="C18" t="s">
        <v>743</v>
      </c>
      <c r="D18" s="1" t="s">
        <v>399</v>
      </c>
      <c r="E18" t="s">
        <v>368</v>
      </c>
      <c r="F18" s="1" t="s">
        <v>601</v>
      </c>
      <c r="G18" t="s">
        <v>207</v>
      </c>
      <c r="H18" s="7"/>
      <c r="I18" s="7">
        <v>1</v>
      </c>
      <c r="J18" s="7">
        <v>1</v>
      </c>
      <c r="K18" s="44">
        <v>8</v>
      </c>
      <c r="L18" s="44"/>
      <c r="M18" s="36" t="s">
        <v>676</v>
      </c>
      <c r="N18" s="2">
        <v>44216.441967592589</v>
      </c>
      <c r="O18" s="2">
        <v>44216.441967592589</v>
      </c>
      <c r="P18" s="3">
        <v>0</v>
      </c>
      <c r="Q18">
        <v>0</v>
      </c>
      <c r="R18">
        <v>0</v>
      </c>
      <c r="S18">
        <v>0</v>
      </c>
      <c r="T18">
        <v>0</v>
      </c>
      <c r="U18" t="s">
        <v>975</v>
      </c>
    </row>
    <row r="19" spans="1:21" ht="60">
      <c r="A19" t="s">
        <v>70</v>
      </c>
      <c r="B19" t="s">
        <v>754</v>
      </c>
      <c r="C19" t="s">
        <v>754</v>
      </c>
      <c r="D19" s="1" t="s">
        <v>410</v>
      </c>
      <c r="E19" t="s">
        <v>368</v>
      </c>
      <c r="F19" s="1" t="s">
        <v>612</v>
      </c>
      <c r="G19" t="s">
        <v>218</v>
      </c>
      <c r="H19" s="7"/>
      <c r="I19" s="7">
        <v>1</v>
      </c>
      <c r="J19" s="7">
        <v>1</v>
      </c>
      <c r="K19" s="44">
        <v>8</v>
      </c>
      <c r="L19" s="44"/>
      <c r="M19" s="36" t="s">
        <v>676</v>
      </c>
      <c r="N19" s="2">
        <v>44216.442025462966</v>
      </c>
      <c r="O19" s="2">
        <v>44216.442025462966</v>
      </c>
      <c r="P19" s="3">
        <v>0</v>
      </c>
      <c r="Q19">
        <v>0</v>
      </c>
      <c r="R19">
        <v>0</v>
      </c>
      <c r="S19">
        <v>0</v>
      </c>
      <c r="T19">
        <v>0</v>
      </c>
      <c r="U19" t="s">
        <v>976</v>
      </c>
    </row>
    <row r="20" spans="1:21" ht="60">
      <c r="A20" t="s">
        <v>85</v>
      </c>
      <c r="B20" t="s">
        <v>775</v>
      </c>
      <c r="C20" t="s">
        <v>775</v>
      </c>
      <c r="D20" s="1" t="s">
        <v>431</v>
      </c>
      <c r="E20" t="s">
        <v>368</v>
      </c>
      <c r="F20" s="1" t="s">
        <v>633</v>
      </c>
      <c r="G20" t="s">
        <v>233</v>
      </c>
      <c r="H20" s="7"/>
      <c r="I20" s="7">
        <v>1</v>
      </c>
      <c r="J20" s="7">
        <v>1</v>
      </c>
      <c r="K20" s="44">
        <v>8</v>
      </c>
      <c r="L20" s="44"/>
      <c r="M20" s="36" t="s">
        <v>676</v>
      </c>
      <c r="N20" s="2">
        <v>44216.442025462966</v>
      </c>
      <c r="O20" s="2">
        <v>44216.442025462966</v>
      </c>
      <c r="P20" s="3">
        <v>0</v>
      </c>
      <c r="Q20">
        <v>0</v>
      </c>
      <c r="R20">
        <v>0</v>
      </c>
      <c r="S20">
        <v>0</v>
      </c>
      <c r="T20">
        <v>0</v>
      </c>
      <c r="U20" t="s">
        <v>976</v>
      </c>
    </row>
    <row r="21" spans="1:21" ht="60">
      <c r="A21" t="s">
        <v>86</v>
      </c>
      <c r="B21" t="s">
        <v>776</v>
      </c>
      <c r="C21" t="s">
        <v>776</v>
      </c>
      <c r="D21" s="1" t="s">
        <v>432</v>
      </c>
      <c r="E21" t="s">
        <v>484</v>
      </c>
      <c r="F21" s="1" t="s">
        <v>634</v>
      </c>
      <c r="G21" t="s">
        <v>234</v>
      </c>
      <c r="H21" s="7"/>
      <c r="I21" s="7">
        <v>1</v>
      </c>
      <c r="J21" s="7">
        <v>1</v>
      </c>
      <c r="K21" s="44">
        <v>8</v>
      </c>
      <c r="L21" s="44"/>
      <c r="M21" s="36" t="s">
        <v>676</v>
      </c>
      <c r="N21" s="2">
        <v>44216.442025462966</v>
      </c>
      <c r="O21" s="2">
        <v>44216.442025462966</v>
      </c>
      <c r="P21" s="3">
        <v>0</v>
      </c>
      <c r="Q21">
        <v>0</v>
      </c>
      <c r="R21">
        <v>0</v>
      </c>
      <c r="S21">
        <v>0</v>
      </c>
      <c r="T21">
        <v>0</v>
      </c>
      <c r="U21" t="s">
        <v>976</v>
      </c>
    </row>
    <row r="22" spans="1:21" ht="60">
      <c r="A22" s="31" t="s">
        <v>26</v>
      </c>
      <c r="B22" s="43" t="s">
        <v>889</v>
      </c>
      <c r="C22" s="43" t="s">
        <v>927</v>
      </c>
      <c r="D22" s="1" t="s">
        <v>334</v>
      </c>
      <c r="E22" t="s">
        <v>98</v>
      </c>
      <c r="F22" s="1" t="s">
        <v>576</v>
      </c>
      <c r="G22" t="s">
        <v>164</v>
      </c>
      <c r="H22" s="7"/>
      <c r="I22" s="7">
        <v>2</v>
      </c>
      <c r="J22" s="7">
        <v>4</v>
      </c>
      <c r="K22" s="7"/>
      <c r="L22" s="7"/>
      <c r="M22" s="7" t="s">
        <v>676</v>
      </c>
      <c r="N22" s="2">
        <v>44216.433506944442</v>
      </c>
      <c r="O22" s="2">
        <v>44216.433506944442</v>
      </c>
      <c r="P22" s="3">
        <v>0</v>
      </c>
      <c r="Q22">
        <v>0</v>
      </c>
      <c r="R22">
        <v>0</v>
      </c>
      <c r="S22">
        <v>0</v>
      </c>
      <c r="T22">
        <v>0</v>
      </c>
      <c r="U22" t="s">
        <v>977</v>
      </c>
    </row>
    <row r="23" spans="1:21" ht="45">
      <c r="A23" s="31" t="s">
        <v>25</v>
      </c>
      <c r="B23" s="43" t="s">
        <v>889</v>
      </c>
      <c r="C23" s="43" t="s">
        <v>928</v>
      </c>
      <c r="D23" s="1" t="s">
        <v>333</v>
      </c>
      <c r="E23" t="s">
        <v>98</v>
      </c>
      <c r="F23" s="1" t="s">
        <v>575</v>
      </c>
      <c r="G23" t="s">
        <v>163</v>
      </c>
      <c r="H23" s="7"/>
      <c r="I23" s="7">
        <v>2</v>
      </c>
      <c r="J23" s="7">
        <v>4</v>
      </c>
      <c r="K23" s="7"/>
      <c r="L23" s="7"/>
      <c r="M23" s="7" t="s">
        <v>676</v>
      </c>
      <c r="N23" s="2">
        <v>44216.433506944442</v>
      </c>
      <c r="O23" s="2">
        <v>44216.433506944442</v>
      </c>
      <c r="P23" s="3">
        <v>0</v>
      </c>
      <c r="Q23">
        <v>0</v>
      </c>
      <c r="R23">
        <v>0</v>
      </c>
      <c r="S23">
        <v>0</v>
      </c>
      <c r="T23">
        <v>0</v>
      </c>
      <c r="U23" t="s">
        <v>977</v>
      </c>
    </row>
    <row r="24" spans="1:21" ht="45">
      <c r="A24" t="s">
        <v>28</v>
      </c>
      <c r="B24" t="s">
        <v>930</v>
      </c>
      <c r="C24" t="s">
        <v>936</v>
      </c>
      <c r="D24" s="1" t="s">
        <v>338</v>
      </c>
      <c r="E24" t="s">
        <v>98</v>
      </c>
      <c r="F24" s="1" t="s">
        <v>578</v>
      </c>
      <c r="G24" t="s">
        <v>166</v>
      </c>
      <c r="H24" s="7"/>
      <c r="I24" s="7">
        <v>2</v>
      </c>
      <c r="J24" s="7">
        <v>4</v>
      </c>
      <c r="K24" s="7"/>
      <c r="L24" s="7"/>
      <c r="M24" s="7" t="s">
        <v>676</v>
      </c>
      <c r="N24" s="2">
        <v>44216.433506944442</v>
      </c>
      <c r="O24" s="2">
        <v>44216.433506944442</v>
      </c>
      <c r="P24" s="3">
        <v>0</v>
      </c>
      <c r="Q24">
        <v>0</v>
      </c>
      <c r="R24">
        <v>0</v>
      </c>
      <c r="S24">
        <v>0</v>
      </c>
      <c r="T24">
        <v>0</v>
      </c>
      <c r="U24" t="s">
        <v>977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zoomScale="80" zoomScaleNormal="80" workbookViewId="0">
      <selection activeCell="A9" sqref="A9"/>
    </sheetView>
  </sheetViews>
  <sheetFormatPr defaultColWidth="13.625" defaultRowHeight="14.4"/>
  <cols>
    <col min="1" max="1" width="22.125" style="8" customWidth="1"/>
    <col min="2" max="5" width="13.625" style="8"/>
    <col min="6" max="6" width="21.375" style="69" customWidth="1"/>
    <col min="7" max="15" width="37.375" style="69" customWidth="1"/>
    <col min="16" max="17" width="39.625" style="69" customWidth="1"/>
    <col min="18" max="18" width="39.625" style="8" customWidth="1"/>
    <col min="19" max="16384" width="13.625" style="8"/>
  </cols>
  <sheetData>
    <row r="1" spans="1:18">
      <c r="A1" s="70" t="s">
        <v>1008</v>
      </c>
      <c r="B1" s="70" t="s">
        <v>1116</v>
      </c>
      <c r="C1" s="70" t="s">
        <v>1117</v>
      </c>
      <c r="D1" s="70" t="s">
        <v>1118</v>
      </c>
      <c r="E1" s="70" t="s">
        <v>1615</v>
      </c>
      <c r="F1" s="70" t="s">
        <v>979</v>
      </c>
      <c r="G1" s="70" t="s">
        <v>1697</v>
      </c>
      <c r="H1" s="70" t="s">
        <v>1732</v>
      </c>
      <c r="I1" s="70" t="s">
        <v>1728</v>
      </c>
      <c r="J1" s="70" t="s">
        <v>1725</v>
      </c>
      <c r="K1" s="70" t="s">
        <v>1702</v>
      </c>
      <c r="L1" s="70" t="s">
        <v>1695</v>
      </c>
      <c r="M1" s="70" t="s">
        <v>1666</v>
      </c>
      <c r="N1" s="70" t="s">
        <v>1648</v>
      </c>
      <c r="O1" s="70" t="s">
        <v>1643</v>
      </c>
      <c r="P1" s="70" t="s">
        <v>1603</v>
      </c>
      <c r="Q1" s="70" t="s">
        <v>1114</v>
      </c>
      <c r="R1" s="70" t="s">
        <v>1076</v>
      </c>
    </row>
    <row r="2" spans="1:18" ht="29.85" customHeight="1">
      <c r="A2" s="97" t="s">
        <v>1119</v>
      </c>
      <c r="B2" s="97">
        <f>COUNTA(資料轉換_20201231!A:A)-1</f>
        <v>158</v>
      </c>
      <c r="C2" s="97">
        <f>COUNTA(資料轉換_20201231!O:O)-1</f>
        <v>157</v>
      </c>
      <c r="D2" s="98">
        <f t="shared" ref="D2:D9" si="0">C2/B2</f>
        <v>0.99367088607594933</v>
      </c>
      <c r="E2" s="121">
        <f t="shared" ref="E2:E8" si="1">B2-C2</f>
        <v>1</v>
      </c>
      <c r="F2" s="99">
        <v>44347</v>
      </c>
      <c r="G2" s="93" t="s">
        <v>1733</v>
      </c>
      <c r="H2" s="93" t="s">
        <v>1726</v>
      </c>
      <c r="I2" s="93"/>
      <c r="J2" s="93"/>
      <c r="K2" s="93" t="s">
        <v>1698</v>
      </c>
      <c r="L2" s="93" t="s">
        <v>1696</v>
      </c>
      <c r="M2" s="93" t="s">
        <v>1649</v>
      </c>
      <c r="N2" s="93" t="s">
        <v>1601</v>
      </c>
      <c r="O2" s="93"/>
      <c r="P2" s="93"/>
      <c r="Q2" s="93" t="s">
        <v>1105</v>
      </c>
      <c r="R2" s="81" t="s">
        <v>1059</v>
      </c>
    </row>
    <row r="3" spans="1:18" ht="31.35" customHeight="1">
      <c r="A3" s="100" t="s">
        <v>1115</v>
      </c>
      <c r="B3" s="100">
        <f>COUNTA(資料轉換處理紀錄!A:A)-1</f>
        <v>99</v>
      </c>
      <c r="C3" s="133">
        <f>COUNTA(資料轉換處理紀錄!L:L)-1</f>
        <v>90</v>
      </c>
      <c r="D3" s="101">
        <f>C3/B3</f>
        <v>0.90909090909090906</v>
      </c>
      <c r="E3" s="122">
        <f t="shared" si="1"/>
        <v>9</v>
      </c>
      <c r="F3" s="102">
        <v>44347</v>
      </c>
      <c r="G3" s="95" t="s">
        <v>1734</v>
      </c>
      <c r="H3" s="95" t="s">
        <v>1726</v>
      </c>
      <c r="I3" s="95" t="s">
        <v>1727</v>
      </c>
      <c r="J3" s="95" t="s">
        <v>1644</v>
      </c>
      <c r="K3" s="95"/>
      <c r="L3" s="95"/>
      <c r="M3" s="95"/>
      <c r="N3" s="95"/>
      <c r="O3" s="95" t="s">
        <v>1627</v>
      </c>
      <c r="P3" s="95"/>
      <c r="Q3" s="95"/>
      <c r="R3" s="96"/>
    </row>
    <row r="4" spans="1:18" ht="17.850000000000001" customHeight="1">
      <c r="A4" s="103" t="s">
        <v>1120</v>
      </c>
      <c r="B4" s="103">
        <f>COUNTA(主要報表驗證_20210531!D:D)-1</f>
        <v>8</v>
      </c>
      <c r="C4" s="134">
        <f>COUNTA(主要報表驗證_20210531!#REF!)-1</f>
        <v>0</v>
      </c>
      <c r="D4" s="104">
        <f t="shared" si="0"/>
        <v>0</v>
      </c>
      <c r="E4" s="123">
        <f t="shared" si="1"/>
        <v>8</v>
      </c>
      <c r="F4" s="105">
        <v>44347</v>
      </c>
      <c r="G4" s="135" t="s">
        <v>1117</v>
      </c>
      <c r="H4" s="135"/>
      <c r="I4" s="135"/>
      <c r="J4" s="105"/>
      <c r="K4" s="105"/>
      <c r="L4" s="105"/>
      <c r="M4" s="105"/>
      <c r="N4" s="105"/>
      <c r="O4" s="105"/>
      <c r="P4" s="90"/>
      <c r="Q4" s="90"/>
      <c r="R4" s="75"/>
    </row>
    <row r="5" spans="1:18" ht="15" customHeight="1">
      <c r="A5" s="68" t="s">
        <v>980</v>
      </c>
      <c r="B5" s="68">
        <f>COUNTIF(資料轉換_20201231!Y:Y,"2021/3/31")</f>
        <v>65</v>
      </c>
      <c r="C5" s="68">
        <f>COUNTIFS(資料轉換_20201231!Y:Y,"2021/3/31",資料轉換_20201231!Z:Z,"&gt;2021/01/01")</f>
        <v>65</v>
      </c>
      <c r="D5" s="106">
        <f t="shared" si="0"/>
        <v>1</v>
      </c>
      <c r="E5" s="124">
        <f t="shared" si="1"/>
        <v>0</v>
      </c>
      <c r="F5" s="107">
        <v>44286</v>
      </c>
      <c r="G5" s="91" t="s">
        <v>1117</v>
      </c>
      <c r="H5" s="91"/>
      <c r="I5" s="91"/>
      <c r="J5" s="91"/>
      <c r="K5" s="91"/>
      <c r="L5" s="91"/>
      <c r="M5" s="107"/>
      <c r="N5" s="107"/>
      <c r="O5" s="107"/>
      <c r="P5" s="91"/>
      <c r="Q5" s="91"/>
      <c r="R5" s="80"/>
    </row>
    <row r="6" spans="1:18" ht="89.1" customHeight="1">
      <c r="A6" s="68" t="s">
        <v>981</v>
      </c>
      <c r="B6" s="68">
        <f>COUNTIF(資料轉換_20201231!Y:Y,"2021/4/30")</f>
        <v>58</v>
      </c>
      <c r="C6" s="68">
        <f>COUNTIFS(資料轉換_20201231!Y:Y,"2021/4/30",資料轉換_20201231!Z:Z,"&gt;2021/01/01")</f>
        <v>12</v>
      </c>
      <c r="D6" s="106">
        <f t="shared" si="0"/>
        <v>0.20689655172413793</v>
      </c>
      <c r="E6" s="124">
        <f t="shared" si="1"/>
        <v>46</v>
      </c>
      <c r="F6" s="107">
        <v>44347</v>
      </c>
      <c r="G6" s="120" t="s">
        <v>1067</v>
      </c>
      <c r="H6" s="120"/>
      <c r="I6" s="120"/>
      <c r="J6" s="120"/>
      <c r="K6" s="120"/>
      <c r="L6" s="120"/>
      <c r="M6" s="120"/>
      <c r="N6" s="120"/>
      <c r="O6" s="120"/>
      <c r="P6" s="91"/>
      <c r="Q6" s="91"/>
      <c r="R6" s="80"/>
    </row>
    <row r="7" spans="1:18" ht="31.35" customHeight="1">
      <c r="A7" s="46" t="s">
        <v>825</v>
      </c>
      <c r="B7" s="46">
        <f>COUNTIF(資料轉換_20201231!J:J,1)+COUNTIF(資料轉換_20201231!J:J,2)</f>
        <v>84</v>
      </c>
      <c r="C7" s="46">
        <f>COUNTA(資料轉換_20201231!AA:AA)-1</f>
        <v>83</v>
      </c>
      <c r="D7" s="108">
        <f t="shared" si="0"/>
        <v>0.98809523809523814</v>
      </c>
      <c r="E7" s="125">
        <f t="shared" si="1"/>
        <v>1</v>
      </c>
      <c r="F7" s="109">
        <v>44347</v>
      </c>
      <c r="G7" s="94" t="s">
        <v>1730</v>
      </c>
      <c r="H7" s="94"/>
      <c r="I7" s="94" t="s">
        <v>1729</v>
      </c>
      <c r="J7" s="94"/>
      <c r="K7" s="94" t="s">
        <v>1681</v>
      </c>
      <c r="L7" s="94"/>
      <c r="M7" s="94" t="s">
        <v>1604</v>
      </c>
      <c r="N7" s="94"/>
      <c r="O7" s="94"/>
      <c r="P7" s="94" t="s">
        <v>1287</v>
      </c>
      <c r="Q7" s="94"/>
      <c r="R7" s="76" t="s">
        <v>1063</v>
      </c>
    </row>
    <row r="8" spans="1:18" ht="15.6" customHeight="1">
      <c r="A8" s="46" t="s">
        <v>826</v>
      </c>
      <c r="B8" s="46">
        <f>COUNTIF(資料轉換_20201231!J:J,3)+COUNTIF(資料轉換_20201231!J:J,4)</f>
        <v>57</v>
      </c>
      <c r="C8" s="46">
        <f>COUNTA(資料轉換_20201231!AB:AB)-1</f>
        <v>57</v>
      </c>
      <c r="D8" s="108">
        <f t="shared" si="0"/>
        <v>1</v>
      </c>
      <c r="E8" s="125">
        <f t="shared" si="1"/>
        <v>0</v>
      </c>
      <c r="F8" s="109">
        <v>44316</v>
      </c>
      <c r="G8" s="94" t="s">
        <v>1117</v>
      </c>
      <c r="H8" s="94"/>
      <c r="I8" s="94" t="s">
        <v>1677</v>
      </c>
      <c r="J8" s="94"/>
      <c r="K8" s="94"/>
      <c r="L8" s="94"/>
      <c r="M8" s="94"/>
      <c r="N8" s="94" t="s">
        <v>1625</v>
      </c>
      <c r="O8" s="94"/>
      <c r="P8" s="94" t="s">
        <v>1600</v>
      </c>
      <c r="Q8" s="94" t="s">
        <v>1104</v>
      </c>
      <c r="R8" s="76" t="s">
        <v>1062</v>
      </c>
    </row>
    <row r="9" spans="1:18">
      <c r="A9" s="110" t="s">
        <v>1121</v>
      </c>
      <c r="B9" s="110">
        <f>SUM(B2:B8)</f>
        <v>529</v>
      </c>
      <c r="C9" s="110">
        <f>SUM(C2:C8)</f>
        <v>464</v>
      </c>
      <c r="D9" s="111">
        <f t="shared" si="0"/>
        <v>0.87712665406427226</v>
      </c>
      <c r="E9" s="111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92"/>
      <c r="R9" s="112"/>
    </row>
    <row r="10" spans="1:18">
      <c r="A10" s="113" t="s">
        <v>1122</v>
      </c>
      <c r="B10" s="113" t="s">
        <v>696</v>
      </c>
      <c r="C10" s="113"/>
      <c r="D10" s="113" t="s">
        <v>1699</v>
      </c>
      <c r="E10" s="113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</row>
    <row r="11" spans="1:18" hidden="1">
      <c r="A11" s="58" t="s">
        <v>940</v>
      </c>
      <c r="B11" s="59">
        <v>3</v>
      </c>
      <c r="C11" s="58" t="s">
        <v>942</v>
      </c>
      <c r="D11" s="60"/>
      <c r="E11" s="60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8" hidden="1">
      <c r="A12" s="61" t="s">
        <v>941</v>
      </c>
      <c r="B12" s="62">
        <v>5</v>
      </c>
      <c r="C12" s="61" t="s">
        <v>942</v>
      </c>
      <c r="D12" s="60"/>
      <c r="E12" s="60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8" hidden="1">
      <c r="A13" s="58" t="s">
        <v>943</v>
      </c>
      <c r="B13" s="59">
        <v>5</v>
      </c>
      <c r="C13" s="58" t="s">
        <v>942</v>
      </c>
      <c r="D13" s="60"/>
      <c r="E13" s="60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0"/>
    </row>
    <row r="14" spans="1:18" hidden="1">
      <c r="A14" s="63" t="s">
        <v>978</v>
      </c>
      <c r="B14" s="64">
        <v>1</v>
      </c>
      <c r="C14" s="63" t="s">
        <v>942</v>
      </c>
      <c r="R14" s="60"/>
    </row>
    <row r="15" spans="1:18" hidden="1">
      <c r="A15" s="60"/>
      <c r="B15" s="65"/>
      <c r="C15" s="60"/>
      <c r="D15" s="60"/>
      <c r="E15" s="60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</row>
    <row r="16" spans="1:18" hidden="1">
      <c r="A16" s="60" t="s">
        <v>939</v>
      </c>
      <c r="B16" s="65">
        <v>7</v>
      </c>
      <c r="C16" s="60" t="s">
        <v>942</v>
      </c>
      <c r="D16" s="60"/>
      <c r="E16" s="60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60"/>
  <sheetViews>
    <sheetView zoomScaleNormal="100" workbookViewId="0">
      <pane xSplit="1" ySplit="1" topLeftCell="J128" activePane="bottomRight" state="frozen"/>
      <selection pane="topRight" activeCell="B1" sqref="B1"/>
      <selection pane="bottomLeft" activeCell="A2" sqref="A2"/>
      <selection pane="bottomRight" activeCell="S128" sqref="S128"/>
    </sheetView>
  </sheetViews>
  <sheetFormatPr defaultRowHeight="15"/>
  <cols>
    <col min="1" max="1" width="32.125" bestFit="1" customWidth="1"/>
    <col min="2" max="2" width="17.375" bestFit="1" customWidth="1"/>
    <col min="3" max="3" width="12.875" customWidth="1"/>
    <col min="4" max="4" width="24.625" style="1" customWidth="1"/>
    <col min="5" max="5" width="19.125" customWidth="1"/>
    <col min="6" max="6" width="15.75" style="1" customWidth="1"/>
    <col min="7" max="7" width="20.625" customWidth="1"/>
    <col min="8" max="8" width="11.875" style="7" customWidth="1"/>
    <col min="9" max="9" width="13" style="7" customWidth="1"/>
    <col min="10" max="10" width="15.125" style="7" customWidth="1"/>
    <col min="11" max="11" width="23.125" style="7" customWidth="1"/>
    <col min="12" max="12" width="20" style="7" customWidth="1"/>
    <col min="13" max="13" width="15.125" style="7" customWidth="1"/>
    <col min="14" max="15" width="15.125" customWidth="1"/>
    <col min="16" max="17" width="12.75" customWidth="1"/>
    <col min="18" max="18" width="15.125" customWidth="1"/>
    <col min="19" max="19" width="15" customWidth="1"/>
    <col min="20" max="20" width="22.125" customWidth="1"/>
    <col min="21" max="21" width="69.375" customWidth="1"/>
    <col min="22" max="23" width="17.625" style="7" customWidth="1"/>
    <col min="24" max="24" width="17.375" style="41" customWidth="1"/>
    <col min="25" max="25" width="16.375" style="41" customWidth="1"/>
    <col min="26" max="26" width="12.75" style="7" bestFit="1" customWidth="1"/>
    <col min="27" max="28" width="31.75" style="7" bestFit="1" customWidth="1"/>
    <col min="29" max="29" width="29.125" style="7" customWidth="1"/>
    <col min="30" max="30" width="49.75" bestFit="1" customWidth="1"/>
  </cols>
  <sheetData>
    <row r="1" spans="1:30" ht="30">
      <c r="A1" s="29" t="s">
        <v>237</v>
      </c>
      <c r="B1" s="48" t="s">
        <v>87</v>
      </c>
      <c r="C1" s="48" t="s">
        <v>931</v>
      </c>
      <c r="D1" s="49" t="s">
        <v>88</v>
      </c>
      <c r="E1" s="48" t="s">
        <v>89</v>
      </c>
      <c r="F1" s="50" t="s">
        <v>90</v>
      </c>
      <c r="G1" s="48" t="s">
        <v>126</v>
      </c>
      <c r="H1" s="51" t="s">
        <v>544</v>
      </c>
      <c r="I1" s="51" t="s">
        <v>489</v>
      </c>
      <c r="J1" s="51" t="s">
        <v>490</v>
      </c>
      <c r="K1" s="51" t="s">
        <v>778</v>
      </c>
      <c r="L1" s="51" t="s">
        <v>799</v>
      </c>
      <c r="M1" s="51" t="s">
        <v>491</v>
      </c>
      <c r="N1" s="48" t="s">
        <v>53</v>
      </c>
      <c r="O1" s="48" t="s">
        <v>54</v>
      </c>
      <c r="P1" s="52" t="s">
        <v>55</v>
      </c>
      <c r="Q1" s="48" t="s">
        <v>110</v>
      </c>
      <c r="R1" s="48" t="s">
        <v>111</v>
      </c>
      <c r="S1" s="50" t="s">
        <v>112</v>
      </c>
      <c r="T1" s="50" t="s">
        <v>123</v>
      </c>
      <c r="U1" s="53" t="s">
        <v>113</v>
      </c>
      <c r="V1" s="47" t="s">
        <v>124</v>
      </c>
      <c r="W1" s="47" t="s">
        <v>125</v>
      </c>
      <c r="X1" s="54" t="s">
        <v>887</v>
      </c>
      <c r="Y1" s="54" t="s">
        <v>932</v>
      </c>
      <c r="Z1" s="47" t="s">
        <v>933</v>
      </c>
      <c r="AA1" s="47" t="s">
        <v>840</v>
      </c>
      <c r="AB1" s="47" t="s">
        <v>841</v>
      </c>
      <c r="AC1" s="47" t="s">
        <v>796</v>
      </c>
      <c r="AD1" s="29" t="s">
        <v>795</v>
      </c>
    </row>
    <row r="2" spans="1:30" ht="45">
      <c r="A2" s="34" t="s">
        <v>635</v>
      </c>
      <c r="B2" s="34" t="s">
        <v>827</v>
      </c>
      <c r="C2" s="34"/>
      <c r="D2" s="35" t="s">
        <v>647</v>
      </c>
      <c r="E2" s="34" t="s">
        <v>680</v>
      </c>
      <c r="F2" s="35" t="s">
        <v>660</v>
      </c>
      <c r="G2" s="34" t="s">
        <v>658</v>
      </c>
      <c r="H2" s="36"/>
      <c r="I2" s="36">
        <v>3</v>
      </c>
      <c r="J2" s="36">
        <v>4</v>
      </c>
      <c r="K2" s="36">
        <v>6</v>
      </c>
      <c r="L2" s="36"/>
      <c r="M2" s="36" t="s">
        <v>725</v>
      </c>
      <c r="N2" t="s">
        <v>1314</v>
      </c>
      <c r="O2" t="s">
        <v>1315</v>
      </c>
      <c r="P2" s="39">
        <f t="shared" ref="P2:P7" si="0">O2-N2</f>
        <v>2.8680558898486197E-5</v>
      </c>
      <c r="Q2" s="34">
        <v>88785</v>
      </c>
      <c r="R2" s="34">
        <v>553229</v>
      </c>
      <c r="S2" s="34">
        <f>Q2-R2</f>
        <v>-464444</v>
      </c>
      <c r="T2" s="34">
        <v>2</v>
      </c>
      <c r="U2" s="35" t="s">
        <v>1595</v>
      </c>
      <c r="V2" s="36"/>
      <c r="W2" s="36"/>
      <c r="X2" s="41">
        <f>IF(OR(B2="暫存檔",B2="目前無交易使用",B2="",LEFT(B2,2)="取消"),B2,IF(LEFT(B2,2)="L9",VLOOKUP(B2,[1]報表清單!C:Q,15,FALSE),IF(OR(LEFT(B2,3)="L80",LEFT(B2,3)="L83",LEFT(B2,3)="L84"),VLOOKUP(B2,[1]外部輸出入介面!C:U,19,FALSE),VLOOKUP(B2,[1]交易清單!E:X,12,FALSE))))</f>
        <v>0</v>
      </c>
      <c r="Y2" s="41">
        <v>44316</v>
      </c>
      <c r="Z2" s="36"/>
      <c r="AA2" s="36"/>
      <c r="AB2" s="40">
        <v>44294</v>
      </c>
      <c r="AC2" s="36" t="s">
        <v>1068</v>
      </c>
      <c r="AD2" s="34"/>
    </row>
    <row r="3" spans="1:30" ht="105">
      <c r="A3" t="s">
        <v>636</v>
      </c>
      <c r="B3" s="34" t="s">
        <v>828</v>
      </c>
      <c r="D3" s="1" t="s">
        <v>648</v>
      </c>
      <c r="E3" t="s">
        <v>675</v>
      </c>
      <c r="F3" s="1" t="s">
        <v>885</v>
      </c>
      <c r="G3" t="s">
        <v>659</v>
      </c>
      <c r="I3" s="7">
        <v>7</v>
      </c>
      <c r="J3" s="7">
        <v>4</v>
      </c>
      <c r="K3" s="36">
        <v>6</v>
      </c>
      <c r="L3" s="36"/>
      <c r="M3" s="7" t="s">
        <v>676</v>
      </c>
      <c r="N3" t="s">
        <v>1316</v>
      </c>
      <c r="O3" t="s">
        <v>1317</v>
      </c>
      <c r="P3" s="3">
        <f t="shared" si="0"/>
        <v>6.2455902734654956E-3</v>
      </c>
      <c r="Q3">
        <v>2028892</v>
      </c>
      <c r="R3">
        <v>27831166</v>
      </c>
      <c r="S3" s="34">
        <f>Q3-R3</f>
        <v>-25802274</v>
      </c>
      <c r="X3" s="41" t="str">
        <f>IF(OR(B3="暫存檔",B3="目前無交易使用",B3="",LEFT(B3,2)="取消"),B3,IF(LEFT(B3,2)="L9",VLOOKUP(B3,[1]報表清單!C:Q,15,FALSE),IF(OR(LEFT(B3,3)="L80",LEFT(B3,3)="L83",LEFT(B3,3)="L84"),VLOOKUP(B3,[1]外部輸出入介面!C:U,19,FALSE),VLOOKUP(B3,[1]交易清單!E:X,12,FALSE))))</f>
        <v>陳玫玲</v>
      </c>
      <c r="Y3" s="41">
        <v>44316</v>
      </c>
      <c r="Z3" s="82">
        <v>44293</v>
      </c>
      <c r="AB3" s="28">
        <v>44306</v>
      </c>
      <c r="AC3" s="30" t="s">
        <v>1611</v>
      </c>
    </row>
    <row r="4" spans="1:30" ht="60">
      <c r="A4" t="s">
        <v>486</v>
      </c>
      <c r="B4" t="s">
        <v>348</v>
      </c>
      <c r="D4" s="1" t="s">
        <v>488</v>
      </c>
      <c r="E4" t="s">
        <v>487</v>
      </c>
      <c r="F4" s="1" t="s">
        <v>584</v>
      </c>
      <c r="G4" t="s">
        <v>485</v>
      </c>
      <c r="I4" s="7">
        <v>2</v>
      </c>
      <c r="J4" s="7">
        <v>4</v>
      </c>
      <c r="K4" s="36">
        <v>4</v>
      </c>
      <c r="L4" s="36"/>
      <c r="M4" s="7" t="s">
        <v>685</v>
      </c>
      <c r="N4" t="s">
        <v>1318</v>
      </c>
      <c r="O4" t="s">
        <v>1319</v>
      </c>
      <c r="P4" s="3">
        <f t="shared" si="0"/>
        <v>6.863425369374454E-6</v>
      </c>
      <c r="Q4">
        <v>17014</v>
      </c>
      <c r="R4">
        <v>17018</v>
      </c>
      <c r="S4" s="34">
        <f t="shared" ref="S4:S33" si="1">Q4-R4</f>
        <v>-4</v>
      </c>
      <c r="T4">
        <v>2</v>
      </c>
      <c r="U4" s="5" t="s">
        <v>462</v>
      </c>
      <c r="X4" s="41" t="str">
        <f>IF(OR(B4="暫存檔",B4="目前無交易使用",B4="",LEFT(B4,2)="取消"),B4,IF(LEFT(B4,2)="L9",VLOOKUP(B4,[1]報表清單!C:Q,15,FALSE),IF(OR(LEFT(B4,3)="L80",LEFT(B4,3)="L83",LEFT(B4,3)="L84"),VLOOKUP(B4,[1]外部輸出入介面!C:U,19,FALSE),VLOOKUP(B4,[1]交易清單!E:X,12,FALSE))))</f>
        <v>陳玫玲</v>
      </c>
      <c r="Y4" s="41">
        <v>44286</v>
      </c>
      <c r="Z4" s="28">
        <v>44273</v>
      </c>
      <c r="AB4" s="28">
        <v>44300</v>
      </c>
      <c r="AC4" s="7" t="s">
        <v>997</v>
      </c>
    </row>
    <row r="5" spans="1:30" ht="60">
      <c r="A5" t="s">
        <v>35</v>
      </c>
      <c r="B5" t="s">
        <v>349</v>
      </c>
      <c r="D5" s="1" t="s">
        <v>350</v>
      </c>
      <c r="E5" t="s">
        <v>98</v>
      </c>
      <c r="F5" s="1" t="s">
        <v>351</v>
      </c>
      <c r="G5" t="s">
        <v>175</v>
      </c>
      <c r="I5" s="7">
        <v>1</v>
      </c>
      <c r="J5" s="7">
        <v>2</v>
      </c>
      <c r="K5" s="73">
        <v>4</v>
      </c>
      <c r="L5" s="73"/>
      <c r="M5" s="7" t="s">
        <v>692</v>
      </c>
      <c r="N5" t="s">
        <v>1320</v>
      </c>
      <c r="O5" t="s">
        <v>1321</v>
      </c>
      <c r="P5" s="3">
        <f t="shared" si="0"/>
        <v>7.7646991121582687E-4</v>
      </c>
      <c r="Q5">
        <v>1223172</v>
      </c>
      <c r="R5">
        <v>1223172</v>
      </c>
      <c r="S5" s="34">
        <f t="shared" si="1"/>
        <v>0</v>
      </c>
      <c r="T5">
        <v>0</v>
      </c>
      <c r="X5" s="41">
        <f>IF(OR(B5="暫存檔",B5="目前無交易使用",B5="",LEFT(B5,2)="取消"),B5,IF(LEFT(B5,2)="L9",VLOOKUP(B5,[1]報表清單!C:Q,15,FALSE),IF(OR(LEFT(B5,3)="L80",LEFT(B5,3)="L83",LEFT(B5,3)="L84"),VLOOKUP(B5,[1]外部輸出入介面!C:U,19,FALSE),VLOOKUP(B5,[1]交易清單!E:X,12,FALSE))))</f>
        <v>0</v>
      </c>
      <c r="Y5" s="41">
        <v>44316</v>
      </c>
      <c r="AA5" s="28">
        <v>44281</v>
      </c>
      <c r="AC5" s="30" t="s">
        <v>989</v>
      </c>
    </row>
    <row r="6" spans="1:30" ht="30">
      <c r="A6" t="s">
        <v>9</v>
      </c>
      <c r="B6" t="s">
        <v>103</v>
      </c>
      <c r="D6" s="1" t="s">
        <v>288</v>
      </c>
      <c r="E6" t="s">
        <v>98</v>
      </c>
      <c r="F6" s="1" t="s">
        <v>552</v>
      </c>
      <c r="G6" t="s">
        <v>137</v>
      </c>
      <c r="I6" s="7">
        <v>2</v>
      </c>
      <c r="J6" s="7">
        <v>4</v>
      </c>
      <c r="K6" s="36">
        <v>6</v>
      </c>
      <c r="L6" s="36"/>
      <c r="M6" s="7" t="s">
        <v>676</v>
      </c>
      <c r="N6" t="s">
        <v>1322</v>
      </c>
      <c r="O6" t="s">
        <v>1323</v>
      </c>
      <c r="P6" s="3">
        <f t="shared" si="0"/>
        <v>1.7824058886617422E-6</v>
      </c>
      <c r="Q6">
        <v>3333</v>
      </c>
      <c r="R6">
        <v>3343</v>
      </c>
      <c r="S6" s="34">
        <f t="shared" si="1"/>
        <v>-10</v>
      </c>
      <c r="T6">
        <v>1</v>
      </c>
      <c r="U6" t="s">
        <v>448</v>
      </c>
      <c r="X6" s="41">
        <f>IF(OR(B6="暫存檔",B6="目前無交易使用",B6="",LEFT(B6,2)="取消"),B6,IF(LEFT(B6,2)="L9",VLOOKUP(B6,[1]報表清單!C:Q,15,FALSE),IF(OR(LEFT(B6,3)="L80",LEFT(B6,3)="L83",LEFT(B6,3)="L84"),VLOOKUP(B6,[1]外部輸出入介面!C:U,19,FALSE),VLOOKUP(B6,[1]交易清單!E:X,12,FALSE))))</f>
        <v>0</v>
      </c>
      <c r="Y6" s="41">
        <v>44316</v>
      </c>
      <c r="Z6" s="82">
        <v>44293</v>
      </c>
      <c r="AB6" s="28">
        <v>44312</v>
      </c>
      <c r="AC6" s="7" t="s">
        <v>998</v>
      </c>
    </row>
    <row r="7" spans="1:30" ht="45">
      <c r="A7" t="s">
        <v>637</v>
      </c>
      <c r="B7" t="s">
        <v>1060</v>
      </c>
      <c r="D7" s="1" t="s">
        <v>649</v>
      </c>
      <c r="E7" t="s">
        <v>679</v>
      </c>
      <c r="F7" s="1" t="s">
        <v>660</v>
      </c>
      <c r="G7" t="s">
        <v>661</v>
      </c>
      <c r="I7" s="7">
        <v>3</v>
      </c>
      <c r="J7" s="7">
        <v>4</v>
      </c>
      <c r="K7" s="36">
        <v>6</v>
      </c>
      <c r="L7" s="36"/>
      <c r="M7" s="7" t="s">
        <v>678</v>
      </c>
      <c r="N7" s="129" t="s">
        <v>1703</v>
      </c>
      <c r="O7" s="130" t="s">
        <v>1704</v>
      </c>
      <c r="P7" s="3">
        <f t="shared" si="0"/>
        <v>1.7491898324806243E-4</v>
      </c>
      <c r="Q7">
        <v>172772</v>
      </c>
      <c r="R7">
        <v>5523229</v>
      </c>
      <c r="S7" s="34">
        <f t="shared" si="1"/>
        <v>-5350457</v>
      </c>
      <c r="T7">
        <v>2</v>
      </c>
      <c r="U7" s="35" t="s">
        <v>1594</v>
      </c>
      <c r="X7" s="41" t="str">
        <f>IF(OR(B7="暫存檔",B7="目前無交易使用",B7="",LEFT(B7,2)="取消"),B7,IF(LEFT(B7,2)="L9",VLOOKUP(B7,[1]報表清單!C:Q,15,FALSE),IF(OR(LEFT(B7,3)="L80",LEFT(B7,3)="L83",LEFT(B7,3)="L84"),VLOOKUP(B7,[1]外部輸出入介面!C:U,19,FALSE),VLOOKUP(B7,[1]交易清單!E:X,12,FALSE))))</f>
        <v>陳玫玲</v>
      </c>
      <c r="Y7" s="41">
        <v>44316</v>
      </c>
      <c r="Z7" s="82">
        <v>44293</v>
      </c>
      <c r="AB7" s="28">
        <v>44326</v>
      </c>
      <c r="AC7" s="7" t="s">
        <v>1721</v>
      </c>
    </row>
    <row r="8" spans="1:30" ht="180">
      <c r="A8" t="s">
        <v>52</v>
      </c>
      <c r="B8" t="s">
        <v>109</v>
      </c>
      <c r="D8" s="1" t="s">
        <v>395</v>
      </c>
      <c r="E8" t="s">
        <v>98</v>
      </c>
      <c r="F8" s="1" t="s">
        <v>703</v>
      </c>
      <c r="G8" t="s">
        <v>203</v>
      </c>
      <c r="I8" s="7">
        <v>12</v>
      </c>
      <c r="J8" s="7">
        <v>4</v>
      </c>
      <c r="K8" s="36">
        <v>6</v>
      </c>
      <c r="L8" s="36"/>
      <c r="M8" s="7" t="s">
        <v>690</v>
      </c>
      <c r="N8" t="s">
        <v>1324</v>
      </c>
      <c r="O8" t="s">
        <v>1325</v>
      </c>
      <c r="P8" s="3">
        <f t="shared" ref="P8:P56" si="2">O8-N8</f>
        <v>3.3251157583435997E-4</v>
      </c>
      <c r="Q8">
        <v>201283</v>
      </c>
      <c r="R8">
        <v>210884</v>
      </c>
      <c r="S8" s="34">
        <f t="shared" si="1"/>
        <v>-9601</v>
      </c>
      <c r="T8">
        <v>0</v>
      </c>
      <c r="X8" s="42" t="str">
        <f>IF(OR(B8="暫存檔",B8="目前無交易使用",B8="",LEFT(B8,2)="取消"),B8,IF(LEFT(B8,2)="L9",VLOOKUP(B8,[1]報表清單!C:Q,15,FALSE),IF(OR(LEFT(B8,3)="L80",LEFT(B8,3)="L83",LEFT(B8,3)="L84"),VLOOKUP(B8,[1]外部輸出入介面!C:U,19,FALSE),VLOOKUP(B8,[1]交易清單!E:X,12,FALSE))))</f>
        <v>陳玫玲</v>
      </c>
      <c r="Y8" s="41">
        <v>44286</v>
      </c>
      <c r="Z8" s="28">
        <v>44260</v>
      </c>
      <c r="AB8" s="28">
        <v>44312</v>
      </c>
      <c r="AC8" s="30" t="s">
        <v>1651</v>
      </c>
    </row>
    <row r="9" spans="1:30">
      <c r="A9" t="s">
        <v>253</v>
      </c>
      <c r="B9" t="s">
        <v>829</v>
      </c>
      <c r="D9" s="1" t="s">
        <v>323</v>
      </c>
      <c r="E9" t="s">
        <v>315</v>
      </c>
      <c r="F9" s="1" t="s">
        <v>157</v>
      </c>
      <c r="G9" t="s">
        <v>168</v>
      </c>
      <c r="H9" s="7" t="s">
        <v>545</v>
      </c>
      <c r="I9" s="7">
        <v>1</v>
      </c>
      <c r="J9" s="7" t="s">
        <v>945</v>
      </c>
      <c r="K9" s="36"/>
      <c r="L9" s="36"/>
      <c r="M9" s="36" t="s">
        <v>716</v>
      </c>
      <c r="N9" t="s">
        <v>1326</v>
      </c>
      <c r="O9" t="s">
        <v>1327</v>
      </c>
      <c r="P9" s="3">
        <f t="shared" si="2"/>
        <v>1.1548610928002745E-4</v>
      </c>
      <c r="Q9">
        <v>100890</v>
      </c>
      <c r="R9">
        <v>100890</v>
      </c>
      <c r="S9" s="34">
        <f t="shared" si="1"/>
        <v>0</v>
      </c>
      <c r="T9">
        <v>0</v>
      </c>
      <c r="X9" s="41" t="str">
        <f>IF(OR(B9="暫存檔",B9="目前無交易使用",B9="",LEFT(B9,2)="取消"),B9,IF(LEFT(B9,2)="L9",VLOOKUP(B9,[1]報表清單!C:Q,15,FALSE),IF(OR(LEFT(B9,3)="L80",LEFT(B9,3)="L83",LEFT(B9,3)="L84"),VLOOKUP(B9,[1]外部輸出入介面!C:U,19,FALSE),VLOOKUP(B9,[1]交易清單!E:X,12,FALSE))))</f>
        <v>暫存檔</v>
      </c>
    </row>
    <row r="10" spans="1:30" s="34" customFormat="1" ht="90">
      <c r="A10" s="34" t="s">
        <v>36</v>
      </c>
      <c r="B10" s="34" t="s">
        <v>1019</v>
      </c>
      <c r="C10" s="34" t="s">
        <v>1020</v>
      </c>
      <c r="D10" s="35" t="s">
        <v>352</v>
      </c>
      <c r="E10" s="34" t="s">
        <v>98</v>
      </c>
      <c r="F10" s="35" t="s">
        <v>463</v>
      </c>
      <c r="G10" s="34" t="s">
        <v>176</v>
      </c>
      <c r="H10" s="36"/>
      <c r="I10" s="36">
        <v>1</v>
      </c>
      <c r="J10" s="36">
        <v>2</v>
      </c>
      <c r="K10" s="36">
        <v>6</v>
      </c>
      <c r="L10" s="57"/>
      <c r="M10" s="36" t="s">
        <v>676</v>
      </c>
      <c r="N10" t="s">
        <v>1328</v>
      </c>
      <c r="O10" t="s">
        <v>1329</v>
      </c>
      <c r="P10" s="39">
        <f t="shared" si="2"/>
        <v>7.0462963776662946E-5</v>
      </c>
      <c r="Q10" s="34">
        <v>169084</v>
      </c>
      <c r="R10" s="34">
        <f>111008+58076</f>
        <v>169084</v>
      </c>
      <c r="S10" s="34">
        <f t="shared" si="1"/>
        <v>0</v>
      </c>
      <c r="T10" s="34">
        <v>0</v>
      </c>
      <c r="U10" s="35" t="s">
        <v>464</v>
      </c>
      <c r="V10" s="36"/>
      <c r="W10" s="36"/>
      <c r="X10" s="42" t="str">
        <f>IF(OR(B10="暫存檔",B10="目前無交易使用",B10="",LEFT(B10,2)="取消"),B10,IF(LEFT(B10,2)="L9",VLOOKUP(B10,[1]報表清單!C:Q,15,FALSE),IF(OR(LEFT(B10,3)="L80",LEFT(B10,3)="L83",LEFT(B10,3)="L84"),VLOOKUP(B10,[1]外部輸出入介面!C:U,19,FALSE),VLOOKUP(B10,[1]交易清單!E:X,12,FALSE))))</f>
        <v>陳玫玲</v>
      </c>
      <c r="Y10" s="42">
        <v>44286</v>
      </c>
      <c r="Z10" s="40">
        <v>44285</v>
      </c>
      <c r="AA10" s="40">
        <v>44300</v>
      </c>
      <c r="AB10" s="36"/>
      <c r="AC10" s="57" t="s">
        <v>962</v>
      </c>
    </row>
    <row r="11" spans="1:30" ht="60">
      <c r="A11" t="s">
        <v>37</v>
      </c>
      <c r="B11" t="s">
        <v>353</v>
      </c>
      <c r="D11" s="1" t="s">
        <v>354</v>
      </c>
      <c r="E11" t="s">
        <v>98</v>
      </c>
      <c r="F11" s="1" t="s">
        <v>585</v>
      </c>
      <c r="G11" t="s">
        <v>177</v>
      </c>
      <c r="I11" s="7">
        <v>2</v>
      </c>
      <c r="J11" s="7">
        <v>4</v>
      </c>
      <c r="K11" s="36">
        <v>4</v>
      </c>
      <c r="L11" s="36"/>
      <c r="M11" s="7" t="s">
        <v>685</v>
      </c>
      <c r="N11" t="s">
        <v>1330</v>
      </c>
      <c r="O11" t="s">
        <v>1331</v>
      </c>
      <c r="P11" s="3">
        <f t="shared" si="2"/>
        <v>6.7452893490553834E-3</v>
      </c>
      <c r="Q11">
        <v>8057601</v>
      </c>
      <c r="R11">
        <v>8057931</v>
      </c>
      <c r="S11" s="34">
        <f t="shared" si="1"/>
        <v>-330</v>
      </c>
      <c r="T11">
        <v>2</v>
      </c>
      <c r="U11" s="5" t="s">
        <v>465</v>
      </c>
      <c r="X11" s="41">
        <f>IF(OR(B11="暫存檔",B11="目前無交易使用",B11="",LEFT(B11,2)="取消"),B11,IF(LEFT(B11,2)="L9",VLOOKUP(B11,[1]報表清單!C:Q,15,FALSE),IF(OR(LEFT(B11,3)="L80",LEFT(B11,3)="L83",LEFT(B11,3)="L84"),VLOOKUP(B11,[1]外部輸出入介面!C:U,19,FALSE),VLOOKUP(B11,[1]交易清單!E:X,12,FALSE))))</f>
        <v>0</v>
      </c>
      <c r="Y11" s="41">
        <v>44286</v>
      </c>
      <c r="Z11" s="28">
        <v>44272</v>
      </c>
      <c r="AB11" s="28">
        <v>44301</v>
      </c>
      <c r="AC11" s="30" t="s">
        <v>1605</v>
      </c>
    </row>
    <row r="12" spans="1:30" ht="45">
      <c r="A12" s="34" t="s">
        <v>951</v>
      </c>
      <c r="B12" s="34" t="s">
        <v>1027</v>
      </c>
      <c r="C12" s="34" t="s">
        <v>1026</v>
      </c>
      <c r="D12" s="35" t="s">
        <v>960</v>
      </c>
      <c r="E12" s="34" t="s">
        <v>961</v>
      </c>
      <c r="F12" s="35" t="s">
        <v>958</v>
      </c>
      <c r="G12" s="89" t="s">
        <v>956</v>
      </c>
      <c r="H12" s="36"/>
      <c r="I12" s="36">
        <v>1</v>
      </c>
      <c r="J12" s="36">
        <v>2</v>
      </c>
      <c r="K12" s="36">
        <v>1</v>
      </c>
      <c r="L12" s="36"/>
      <c r="M12" s="36" t="s">
        <v>676</v>
      </c>
      <c r="O12" t="s">
        <v>1735</v>
      </c>
      <c r="P12" s="39"/>
      <c r="Q12" s="34"/>
      <c r="R12" s="34"/>
      <c r="S12" s="34">
        <f t="shared" si="1"/>
        <v>0</v>
      </c>
      <c r="T12" s="34"/>
      <c r="U12" s="88"/>
      <c r="V12" s="40"/>
      <c r="W12" s="40"/>
      <c r="X12" s="42" t="e">
        <f>IF(OR(B12="暫存檔",B12="目前無交易使用",B12="",LEFT(B12,2)="取消"),B12,IF(LEFT(B12,2)="L9",VLOOKUP(B12,[1]報表清單!C:Q,15,FALSE),IF(OR(LEFT(B12,3)="L80",LEFT(B12,3)="L83",LEFT(B12,3)="L84"),VLOOKUP(B12,[1]外部輸出入介面!C:U,19,FALSE),VLOOKUP(B12,[1]交易清單!E:X,12,FALSE))))</f>
        <v>#N/A</v>
      </c>
      <c r="Y12" s="42"/>
      <c r="Z12" s="36"/>
      <c r="AA12" s="40">
        <v>44277</v>
      </c>
      <c r="AB12" s="36"/>
      <c r="AC12" s="36" t="s">
        <v>967</v>
      </c>
      <c r="AD12" s="34"/>
    </row>
    <row r="13" spans="1:30" ht="45">
      <c r="A13" s="34" t="s">
        <v>950</v>
      </c>
      <c r="B13" s="34" t="s">
        <v>1024</v>
      </c>
      <c r="C13" s="34" t="s">
        <v>1026</v>
      </c>
      <c r="D13" s="35" t="s">
        <v>959</v>
      </c>
      <c r="E13" s="34" t="s">
        <v>961</v>
      </c>
      <c r="F13" s="35" t="s">
        <v>957</v>
      </c>
      <c r="G13" s="89" t="s">
        <v>955</v>
      </c>
      <c r="H13" s="36"/>
      <c r="I13" s="36">
        <v>1</v>
      </c>
      <c r="J13" s="36">
        <v>2</v>
      </c>
      <c r="K13" s="36">
        <v>1</v>
      </c>
      <c r="L13" s="36"/>
      <c r="M13" s="36" t="s">
        <v>676</v>
      </c>
      <c r="O13" t="s">
        <v>1735</v>
      </c>
      <c r="P13" s="39"/>
      <c r="Q13" s="34"/>
      <c r="R13" s="34"/>
      <c r="S13" s="34">
        <f t="shared" si="1"/>
        <v>0</v>
      </c>
      <c r="T13" s="34"/>
      <c r="U13" s="88"/>
      <c r="V13" s="40"/>
      <c r="W13" s="40"/>
      <c r="X13" s="42" t="e">
        <f>IF(OR(B13="暫存檔",B13="目前無交易使用",B13="",LEFT(B13,2)="取消"),B13,IF(LEFT(B13,2)="L9",VLOOKUP(B13,[1]報表清單!C:Q,15,FALSE),IF(OR(LEFT(B13,3)="L80",LEFT(B13,3)="L83",LEFT(B13,3)="L84"),VLOOKUP(B13,[1]外部輸出入介面!C:U,19,FALSE),VLOOKUP(B13,[1]交易清單!E:X,12,FALSE))))</f>
        <v>#N/A</v>
      </c>
      <c r="Y13" s="42"/>
      <c r="Z13" s="36"/>
      <c r="AA13" s="40">
        <v>44277</v>
      </c>
      <c r="AB13" s="36"/>
      <c r="AC13" s="36" t="s">
        <v>966</v>
      </c>
      <c r="AD13" s="34"/>
    </row>
    <row r="14" spans="1:30" ht="30">
      <c r="A14" s="34" t="s">
        <v>949</v>
      </c>
      <c r="B14" s="34" t="s">
        <v>1024</v>
      </c>
      <c r="C14" s="34" t="s">
        <v>1025</v>
      </c>
      <c r="D14" s="35" t="s">
        <v>952</v>
      </c>
      <c r="E14" s="34" t="s">
        <v>961</v>
      </c>
      <c r="F14" s="35" t="s">
        <v>953</v>
      </c>
      <c r="G14" s="89" t="s">
        <v>954</v>
      </c>
      <c r="H14" s="36"/>
      <c r="I14" s="36">
        <v>1</v>
      </c>
      <c r="J14" s="36">
        <v>2</v>
      </c>
      <c r="K14" s="36">
        <v>1</v>
      </c>
      <c r="L14" s="36"/>
      <c r="M14" s="36" t="s">
        <v>676</v>
      </c>
      <c r="O14" t="s">
        <v>1735</v>
      </c>
      <c r="P14" s="39"/>
      <c r="Q14" s="34"/>
      <c r="R14" s="34"/>
      <c r="S14" s="34">
        <f t="shared" si="1"/>
        <v>0</v>
      </c>
      <c r="T14" s="34"/>
      <c r="U14" s="88"/>
      <c r="V14" s="40"/>
      <c r="W14" s="40"/>
      <c r="X14" s="42" t="e">
        <f>IF(OR(B14="暫存檔",B14="目前無交易使用",B14="",LEFT(B14,2)="取消"),B14,IF(LEFT(B14,2)="L9",VLOOKUP(B14,[1]報表清單!C:Q,15,FALSE),IF(OR(LEFT(B14,3)="L80",LEFT(B14,3)="L83",LEFT(B14,3)="L84"),VLOOKUP(B14,[1]外部輸出入介面!C:U,19,FALSE),VLOOKUP(B14,[1]交易清單!E:X,12,FALSE))))</f>
        <v>#N/A</v>
      </c>
      <c r="Y14" s="42"/>
      <c r="Z14" s="36"/>
      <c r="AA14" s="40">
        <v>44277</v>
      </c>
      <c r="AB14" s="36"/>
      <c r="AC14" s="36" t="s">
        <v>965</v>
      </c>
      <c r="AD14" s="34"/>
    </row>
    <row r="15" spans="1:30" ht="30">
      <c r="A15" t="s">
        <v>255</v>
      </c>
      <c r="B15" t="s">
        <v>852</v>
      </c>
      <c r="D15" s="1" t="s">
        <v>117</v>
      </c>
      <c r="E15" t="s">
        <v>98</v>
      </c>
      <c r="F15" s="1" t="s">
        <v>482</v>
      </c>
      <c r="G15" t="s">
        <v>178</v>
      </c>
      <c r="I15" s="7">
        <v>2</v>
      </c>
      <c r="J15" s="7">
        <v>4</v>
      </c>
      <c r="K15" s="36">
        <v>4</v>
      </c>
      <c r="L15" s="36"/>
      <c r="M15" s="7" t="s">
        <v>676</v>
      </c>
      <c r="N15" t="s">
        <v>1332</v>
      </c>
      <c r="O15" t="s">
        <v>1333</v>
      </c>
      <c r="P15" s="3">
        <f t="shared" si="2"/>
        <v>1.7592610674910247E-6</v>
      </c>
      <c r="Q15">
        <v>303</v>
      </c>
      <c r="R15">
        <f>171+132</f>
        <v>303</v>
      </c>
      <c r="S15" s="34">
        <f t="shared" si="1"/>
        <v>0</v>
      </c>
      <c r="T15">
        <v>0</v>
      </c>
      <c r="X15" s="41">
        <f>IF(OR(B15="暫存檔",B15="目前無交易使用",B15="",LEFT(B15,2)="取消"),B15,IF(LEFT(B15,2)="L9",VLOOKUP(B15,[1]報表清單!C:Q,15,FALSE),IF(OR(LEFT(B15,3)="L80",LEFT(B15,3)="L83",LEFT(B15,3)="L84"),VLOOKUP(B15,[1]外部輸出入介面!C:U,19,FALSE),VLOOKUP(B15,[1]交易清單!E:X,12,FALSE))))</f>
        <v>0</v>
      </c>
      <c r="Y15" s="41">
        <v>44286</v>
      </c>
      <c r="Z15" s="28">
        <v>44272</v>
      </c>
      <c r="AB15" s="28">
        <v>44284</v>
      </c>
      <c r="AC15" s="30" t="s">
        <v>999</v>
      </c>
    </row>
    <row r="16" spans="1:30" ht="45">
      <c r="A16" t="s">
        <v>238</v>
      </c>
      <c r="B16" t="s">
        <v>235</v>
      </c>
      <c r="D16" s="1" t="s">
        <v>114</v>
      </c>
      <c r="E16" t="s">
        <v>98</v>
      </c>
      <c r="F16" s="1" t="s">
        <v>550</v>
      </c>
      <c r="G16" t="s">
        <v>127</v>
      </c>
      <c r="I16" s="7">
        <v>3</v>
      </c>
      <c r="J16" s="7">
        <v>4</v>
      </c>
      <c r="K16" s="36">
        <v>6</v>
      </c>
      <c r="L16" s="36"/>
      <c r="M16" s="7" t="s">
        <v>676</v>
      </c>
      <c r="N16" t="s">
        <v>1334</v>
      </c>
      <c r="O16" t="s">
        <v>1335</v>
      </c>
      <c r="P16" s="3">
        <f t="shared" si="2"/>
        <v>7.9050878412090242E-6</v>
      </c>
      <c r="Q16">
        <v>1</v>
      </c>
      <c r="R16">
        <v>1</v>
      </c>
      <c r="S16" s="34">
        <f t="shared" si="1"/>
        <v>0</v>
      </c>
      <c r="T16">
        <v>0</v>
      </c>
      <c r="X16" s="41" t="str">
        <f>IF(OR(B16="暫存檔",B16="目前無交易使用",B16="",LEFT(B16,2)="取消"),B16,IF(LEFT(B16,2)="L9",VLOOKUP(B16,[1]報表清單!C:Q,15,FALSE),IF(OR(LEFT(B16,3)="L80",LEFT(B16,3)="L83",LEFT(B16,3)="L84"),VLOOKUP(B16,[1]外部輸出入介面!C:U,19,FALSE),VLOOKUP(B16,[1]交易清單!E:X,12,FALSE))))</f>
        <v>陳玫玲</v>
      </c>
      <c r="Y16" s="41">
        <v>44286</v>
      </c>
      <c r="Z16" s="28">
        <v>44259</v>
      </c>
      <c r="AB16" s="28">
        <v>44285</v>
      </c>
      <c r="AC16" s="7" t="s">
        <v>1000</v>
      </c>
    </row>
    <row r="17" spans="1:30" ht="30">
      <c r="A17" t="s">
        <v>797</v>
      </c>
      <c r="B17" t="s">
        <v>101</v>
      </c>
      <c r="D17" s="1" t="s">
        <v>285</v>
      </c>
      <c r="E17" t="s">
        <v>315</v>
      </c>
      <c r="F17" s="1" t="s">
        <v>548</v>
      </c>
      <c r="G17" t="s">
        <v>473</v>
      </c>
      <c r="I17" s="7">
        <v>1</v>
      </c>
      <c r="J17" s="7">
        <v>1</v>
      </c>
      <c r="K17" s="36">
        <v>6</v>
      </c>
      <c r="L17" s="36"/>
      <c r="M17" s="36" t="s">
        <v>715</v>
      </c>
      <c r="N17" t="s">
        <v>1336</v>
      </c>
      <c r="O17" t="s">
        <v>1337</v>
      </c>
      <c r="P17" s="3">
        <f t="shared" si="2"/>
        <v>5.810186848975718E-6</v>
      </c>
      <c r="Q17">
        <v>52231</v>
      </c>
      <c r="R17">
        <v>52231</v>
      </c>
      <c r="S17" s="34">
        <f t="shared" si="1"/>
        <v>0</v>
      </c>
      <c r="T17">
        <v>0</v>
      </c>
      <c r="X17" s="41" t="str">
        <f>IF(OR(B17="暫存檔",B17="目前無交易使用",B17="",LEFT(B17,2)="取消"),B17,IF(LEFT(B17,2)="L9",VLOOKUP(B17,[1]報表清單!C:Q,15,FALSE),IF(OR(LEFT(B17,3)="L80",LEFT(B17,3)="L83",LEFT(B17,3)="L84"),VLOOKUP(B17,[1]外部輸出入介面!C:U,19,FALSE),VLOOKUP(B17,[1]交易清單!E:X,12,FALSE))))</f>
        <v>陳玫玲</v>
      </c>
      <c r="Y17" s="41">
        <v>44286</v>
      </c>
      <c r="Z17" s="28">
        <v>44259</v>
      </c>
      <c r="AA17" s="28">
        <v>44271</v>
      </c>
      <c r="AB17" s="28"/>
      <c r="AC17" s="28" t="s">
        <v>798</v>
      </c>
    </row>
    <row r="18" spans="1:30">
      <c r="A18" t="s">
        <v>241</v>
      </c>
      <c r="B18" t="s">
        <v>830</v>
      </c>
      <c r="D18" s="1" t="s">
        <v>291</v>
      </c>
      <c r="E18" t="s">
        <v>98</v>
      </c>
      <c r="F18" s="1" t="s">
        <v>292</v>
      </c>
      <c r="G18" s="33" t="s">
        <v>140</v>
      </c>
      <c r="I18" s="7">
        <v>1</v>
      </c>
      <c r="J18" s="7">
        <v>1</v>
      </c>
      <c r="K18" s="36">
        <v>6</v>
      </c>
      <c r="L18" s="36"/>
      <c r="M18" s="7" t="s">
        <v>685</v>
      </c>
      <c r="N18" t="s">
        <v>1338</v>
      </c>
      <c r="O18" t="s">
        <v>1339</v>
      </c>
      <c r="P18" s="3">
        <f t="shared" si="2"/>
        <v>1.6203557606786489E-7</v>
      </c>
      <c r="Q18">
        <v>301</v>
      </c>
      <c r="R18">
        <v>301</v>
      </c>
      <c r="S18" s="34">
        <f t="shared" si="1"/>
        <v>0</v>
      </c>
      <c r="T18">
        <v>0</v>
      </c>
      <c r="X18" s="41" t="str">
        <f>IF(OR(B18="暫存檔",B18="目前無交易使用",B18="",LEFT(B18,2)="取消"),B18,IF(LEFT(B18,2)="L9",VLOOKUP(B18,[1]報表清單!C:Q,15,FALSE),IF(OR(LEFT(B18,3)="L80",LEFT(B18,3)="L83",LEFT(B18,3)="L84"),VLOOKUP(B18,[1]外部輸出入介面!C:U,19,FALSE),VLOOKUP(B18,[1]交易清單!E:X,12,FALSE))))</f>
        <v>目前無交易使用</v>
      </c>
      <c r="AA18" s="28">
        <v>44274</v>
      </c>
      <c r="AC18" s="7" t="s">
        <v>872</v>
      </c>
    </row>
    <row r="19" spans="1:30">
      <c r="A19" t="s">
        <v>240</v>
      </c>
      <c r="B19" t="s">
        <v>888</v>
      </c>
      <c r="D19" s="1" t="s">
        <v>115</v>
      </c>
      <c r="E19" t="s">
        <v>98</v>
      </c>
      <c r="F19" s="1" t="s">
        <v>290</v>
      </c>
      <c r="G19" s="32" t="s">
        <v>139</v>
      </c>
      <c r="I19" s="7">
        <v>1</v>
      </c>
      <c r="J19" s="7">
        <v>1</v>
      </c>
      <c r="K19" s="36">
        <v>6</v>
      </c>
      <c r="L19" s="36"/>
      <c r="M19" s="7" t="s">
        <v>691</v>
      </c>
      <c r="N19" t="s">
        <v>1340</v>
      </c>
      <c r="O19" t="s">
        <v>1341</v>
      </c>
      <c r="P19" s="3">
        <f t="shared" si="2"/>
        <v>2.8935755835846066E-7</v>
      </c>
      <c r="Q19">
        <v>208</v>
      </c>
      <c r="R19">
        <v>208</v>
      </c>
      <c r="S19" s="34">
        <f t="shared" si="1"/>
        <v>0</v>
      </c>
      <c r="T19">
        <v>0</v>
      </c>
      <c r="X19" s="41" t="str">
        <f>IF(OR(B19="暫存檔",B19="目前無交易使用",B19="",LEFT(B19,2)="取消"),B19,IF(LEFT(B19,2)="L9",VLOOKUP(B19,[1]報表清單!C:Q,15,FALSE),IF(OR(LEFT(B19,3)="L80",LEFT(B19,3)="L83",LEFT(B19,3)="L84"),VLOOKUP(B19,[1]外部輸出入介面!C:U,19,FALSE),VLOOKUP(B19,[1]交易清單!E:X,12,FALSE))))</f>
        <v>目前無交易使用</v>
      </c>
      <c r="AA19" s="28">
        <v>44274</v>
      </c>
      <c r="AC19" s="7" t="s">
        <v>873</v>
      </c>
    </row>
    <row r="20" spans="1:30" ht="30">
      <c r="A20" t="s">
        <v>7</v>
      </c>
      <c r="B20" t="s">
        <v>100</v>
      </c>
      <c r="D20" s="1" t="s">
        <v>284</v>
      </c>
      <c r="E20" t="s">
        <v>98</v>
      </c>
      <c r="F20" s="1" t="s">
        <v>480</v>
      </c>
      <c r="G20" t="s">
        <v>135</v>
      </c>
      <c r="I20" s="7">
        <v>2</v>
      </c>
      <c r="J20" s="7">
        <v>4</v>
      </c>
      <c r="K20" s="71">
        <v>6</v>
      </c>
      <c r="L20" s="71"/>
      <c r="M20" s="7" t="s">
        <v>676</v>
      </c>
      <c r="N20" t="s">
        <v>1342</v>
      </c>
      <c r="O20" t="s">
        <v>1343</v>
      </c>
      <c r="P20" s="3">
        <f t="shared" si="2"/>
        <v>8.7962689576670527E-7</v>
      </c>
      <c r="Q20">
        <v>90</v>
      </c>
      <c r="R20">
        <f>6+3822</f>
        <v>3828</v>
      </c>
      <c r="S20" s="34">
        <f t="shared" si="1"/>
        <v>-3738</v>
      </c>
      <c r="T20">
        <v>2</v>
      </c>
      <c r="U20" t="s">
        <v>447</v>
      </c>
      <c r="X20" s="41" t="str">
        <f>IF(OR(B20="暫存檔",B20="目前無交易使用",B20="",LEFT(B20,2)="取消"),B20,IF(LEFT(B20,2)="L9",VLOOKUP(B20,[1]報表清單!C:Q,15,FALSE),IF(OR(LEFT(B20,3)="L80",LEFT(B20,3)="L83",LEFT(B20,3)="L84"),VLOOKUP(B20,[1]外部輸出入介面!C:U,19,FALSE),VLOOKUP(B20,[1]交易清單!E:X,12,FALSE))))</f>
        <v>陳玫玲</v>
      </c>
      <c r="Y20" s="41">
        <v>44286</v>
      </c>
      <c r="Z20" s="28">
        <v>44259</v>
      </c>
      <c r="AB20" s="28">
        <v>44285</v>
      </c>
      <c r="AC20" s="30" t="s">
        <v>1001</v>
      </c>
    </row>
    <row r="21" spans="1:30">
      <c r="A21" t="s">
        <v>0</v>
      </c>
      <c r="B21" t="s">
        <v>91</v>
      </c>
      <c r="D21" s="1" t="s">
        <v>272</v>
      </c>
      <c r="E21" t="s">
        <v>98</v>
      </c>
      <c r="F21" s="1" t="s">
        <v>549</v>
      </c>
      <c r="G21" t="s">
        <v>128</v>
      </c>
      <c r="I21" s="7">
        <v>1</v>
      </c>
      <c r="J21" s="7">
        <v>2</v>
      </c>
      <c r="K21" s="36">
        <v>6</v>
      </c>
      <c r="L21" s="36"/>
      <c r="M21" s="7" t="s">
        <v>676</v>
      </c>
      <c r="N21" t="s">
        <v>1344</v>
      </c>
      <c r="O21" t="s">
        <v>1345</v>
      </c>
      <c r="P21" s="3">
        <f t="shared" si="2"/>
        <v>7.4074341682717204E-7</v>
      </c>
      <c r="Q21">
        <v>1</v>
      </c>
      <c r="R21">
        <v>1</v>
      </c>
      <c r="S21" s="34">
        <f t="shared" si="1"/>
        <v>0</v>
      </c>
      <c r="T21">
        <v>0</v>
      </c>
      <c r="X21" s="41">
        <f>IF(OR(B21="暫存檔",B21="目前無交易使用",B21="",LEFT(B21,2)="取消"),B21,IF(LEFT(B21,2)="L9",VLOOKUP(B21,[1]報表清單!C:Q,15,FALSE),IF(OR(LEFT(B21,3)="L80",LEFT(B21,3)="L83",LEFT(B21,3)="L84"),VLOOKUP(B21,[1]外部輸出入介面!C:U,19,FALSE),VLOOKUP(B21,[1]交易清單!E:X,12,FALSE))))</f>
        <v>0</v>
      </c>
      <c r="Y21" s="41">
        <v>44286</v>
      </c>
      <c r="Z21" s="28">
        <v>44259</v>
      </c>
      <c r="AA21" s="28">
        <v>44274</v>
      </c>
      <c r="AC21" s="7" t="s">
        <v>874</v>
      </c>
    </row>
    <row r="22" spans="1:30" s="34" customFormat="1">
      <c r="A22" t="s">
        <v>1</v>
      </c>
      <c r="B22" t="s">
        <v>92</v>
      </c>
      <c r="C22"/>
      <c r="D22" s="1" t="s">
        <v>273</v>
      </c>
      <c r="E22" t="s">
        <v>98</v>
      </c>
      <c r="F22" s="1" t="s">
        <v>274</v>
      </c>
      <c r="G22" t="s">
        <v>129</v>
      </c>
      <c r="H22" s="7"/>
      <c r="I22" s="7">
        <v>1</v>
      </c>
      <c r="J22" s="7">
        <v>1</v>
      </c>
      <c r="K22" s="71">
        <v>6</v>
      </c>
      <c r="L22" s="72"/>
      <c r="M22" s="7" t="s">
        <v>688</v>
      </c>
      <c r="N22" t="s">
        <v>1346</v>
      </c>
      <c r="O22" t="s">
        <v>1347</v>
      </c>
      <c r="P22" s="3">
        <f t="shared" si="2"/>
        <v>6.9443922257050872E-7</v>
      </c>
      <c r="Q22">
        <v>1</v>
      </c>
      <c r="R22">
        <v>294</v>
      </c>
      <c r="S22" s="34">
        <f t="shared" si="1"/>
        <v>-293</v>
      </c>
      <c r="T22">
        <v>2</v>
      </c>
      <c r="U22" s="4" t="s">
        <v>446</v>
      </c>
      <c r="V22" s="7"/>
      <c r="W22" s="7"/>
      <c r="X22" s="41" t="str">
        <f>IF(OR(B22="暫存檔",B22="目前無交易使用",B22="",LEFT(B22,2)="取消"),B22,IF(LEFT(B22,2)="L9",VLOOKUP(B22,[1]報表清單!C:Q,15,FALSE),IF(OR(LEFT(B22,3)="L80",LEFT(B22,3)="L83",LEFT(B22,3)="L84"),VLOOKUP(B22,[1]外部輸出入介面!C:U,19,FALSE),VLOOKUP(B22,[1]交易清單!E:X,12,FALSE))))</f>
        <v>陳玫玲</v>
      </c>
      <c r="Y22" s="41">
        <v>44286</v>
      </c>
      <c r="Z22" s="28">
        <v>44259</v>
      </c>
      <c r="AA22" s="28">
        <v>44278</v>
      </c>
      <c r="AB22" s="7"/>
      <c r="AC22" s="7" t="s">
        <v>985</v>
      </c>
      <c r="AD22"/>
    </row>
    <row r="23" spans="1:30">
      <c r="A23" t="s">
        <v>2</v>
      </c>
      <c r="B23" t="s">
        <v>93</v>
      </c>
      <c r="D23" s="1" t="s">
        <v>275</v>
      </c>
      <c r="E23" t="s">
        <v>98</v>
      </c>
      <c r="F23" s="1" t="s">
        <v>276</v>
      </c>
      <c r="G23" t="s">
        <v>130</v>
      </c>
      <c r="I23" s="7">
        <v>1</v>
      </c>
      <c r="J23" s="7">
        <v>1</v>
      </c>
      <c r="K23" s="36">
        <v>6</v>
      </c>
      <c r="L23" s="36"/>
      <c r="M23" s="7" t="s">
        <v>689</v>
      </c>
      <c r="N23" t="s">
        <v>1348</v>
      </c>
      <c r="O23" t="s">
        <v>1349</v>
      </c>
      <c r="P23" s="3">
        <f t="shared" si="2"/>
        <v>1.0416624718345702E-6</v>
      </c>
      <c r="Q23">
        <v>22</v>
      </c>
      <c r="R23">
        <v>22</v>
      </c>
      <c r="S23" s="34">
        <f t="shared" si="1"/>
        <v>0</v>
      </c>
      <c r="T23">
        <v>0</v>
      </c>
      <c r="X23" s="41" t="str">
        <f>IF(OR(B23="暫存檔",B23="目前無交易使用",B23="",LEFT(B23,2)="取消"),B23,IF(LEFT(B23,2)="L9",VLOOKUP(B23,[1]報表清單!C:Q,15,FALSE),IF(OR(LEFT(B23,3)="L80",LEFT(B23,3)="L83",LEFT(B23,3)="L84"),VLOOKUP(B23,[1]外部輸出入介面!C:U,19,FALSE),VLOOKUP(B23,[1]交易清單!E:X,12,FALSE))))</f>
        <v>陳玫玲</v>
      </c>
      <c r="Y23" s="41">
        <v>44286</v>
      </c>
      <c r="Z23" s="28">
        <v>44259</v>
      </c>
      <c r="AA23" s="28">
        <v>44281</v>
      </c>
      <c r="AC23" s="7" t="s">
        <v>987</v>
      </c>
    </row>
    <row r="24" spans="1:30" ht="45">
      <c r="A24" t="s">
        <v>1653</v>
      </c>
      <c r="D24" s="1" t="s">
        <v>1654</v>
      </c>
      <c r="E24" t="s">
        <v>444</v>
      </c>
      <c r="F24" s="1" t="s">
        <v>1655</v>
      </c>
      <c r="G24" t="s">
        <v>1656</v>
      </c>
      <c r="I24" s="7">
        <v>3</v>
      </c>
      <c r="J24" s="7">
        <v>4</v>
      </c>
      <c r="K24" s="36">
        <v>6</v>
      </c>
      <c r="L24" s="36"/>
      <c r="M24" s="7" t="s">
        <v>676</v>
      </c>
      <c r="N24" s="2">
        <v>44309.709548611114</v>
      </c>
      <c r="O24" s="2">
        <v>44309.709560185183</v>
      </c>
      <c r="P24" s="3">
        <f>O24-N24</f>
        <v>1.1574069503694773E-5</v>
      </c>
      <c r="Q24">
        <v>50</v>
      </c>
      <c r="R24">
        <v>50</v>
      </c>
      <c r="S24" s="34">
        <f t="shared" si="1"/>
        <v>0</v>
      </c>
      <c r="T24">
        <v>0</v>
      </c>
      <c r="Z24" s="28"/>
      <c r="AA24" s="28"/>
      <c r="AB24" s="28">
        <v>44312</v>
      </c>
      <c r="AC24" s="7" t="s">
        <v>1663</v>
      </c>
    </row>
    <row r="25" spans="1:30">
      <c r="A25" t="s">
        <v>3</v>
      </c>
      <c r="B25" t="s">
        <v>94</v>
      </c>
      <c r="D25" s="1" t="s">
        <v>277</v>
      </c>
      <c r="E25" t="s">
        <v>98</v>
      </c>
      <c r="F25" s="1" t="s">
        <v>278</v>
      </c>
      <c r="G25" t="s">
        <v>131</v>
      </c>
      <c r="I25" s="7">
        <v>1</v>
      </c>
      <c r="J25" s="7">
        <v>2</v>
      </c>
      <c r="K25" s="36">
        <v>6</v>
      </c>
      <c r="L25" s="36"/>
      <c r="M25" s="7" t="s">
        <v>685</v>
      </c>
      <c r="N25" t="s">
        <v>1350</v>
      </c>
      <c r="O25" t="s">
        <v>1351</v>
      </c>
      <c r="P25" s="3">
        <f t="shared" si="2"/>
        <v>5.7870784075930715E-7</v>
      </c>
      <c r="Q25">
        <v>42</v>
      </c>
      <c r="R25">
        <v>42</v>
      </c>
      <c r="S25" s="34">
        <f t="shared" si="1"/>
        <v>0</v>
      </c>
      <c r="T25">
        <v>0</v>
      </c>
      <c r="X25" s="41" t="str">
        <f>IF(OR(B25="暫存檔",B25="目前無交易使用",B25="",LEFT(B25,2)="取消"),B25,IF(LEFT(B25,2)="L9",VLOOKUP(B25,[1]報表清單!C:Q,15,FALSE),IF(OR(LEFT(B25,3)="L80",LEFT(B25,3)="L83",LEFT(B25,3)="L84"),VLOOKUP(B25,[1]外部輸出入介面!C:U,19,FALSE),VLOOKUP(B25,[1]交易清單!E:X,12,FALSE))))</f>
        <v>陳玫玲</v>
      </c>
      <c r="Y25" s="41">
        <v>44286</v>
      </c>
      <c r="Z25" s="28">
        <v>44259</v>
      </c>
      <c r="AA25" s="28">
        <v>44274</v>
      </c>
      <c r="AC25" s="7" t="s">
        <v>875</v>
      </c>
    </row>
    <row r="26" spans="1:30">
      <c r="A26" t="s">
        <v>239</v>
      </c>
      <c r="B26" t="s">
        <v>236</v>
      </c>
      <c r="D26" s="1" t="s">
        <v>289</v>
      </c>
      <c r="E26" t="s">
        <v>98</v>
      </c>
      <c r="F26" s="1" t="s">
        <v>551</v>
      </c>
      <c r="G26" t="s">
        <v>138</v>
      </c>
      <c r="I26" s="7">
        <v>1</v>
      </c>
      <c r="J26" s="7">
        <v>1</v>
      </c>
      <c r="K26" s="36">
        <v>6</v>
      </c>
      <c r="L26" s="36"/>
      <c r="M26" s="7" t="s">
        <v>676</v>
      </c>
      <c r="N26" t="s">
        <v>1352</v>
      </c>
      <c r="O26" t="s">
        <v>1353</v>
      </c>
      <c r="P26" s="3">
        <f t="shared" si="2"/>
        <v>3.7036807043477893E-7</v>
      </c>
      <c r="Q26">
        <v>1034</v>
      </c>
      <c r="R26">
        <v>1034</v>
      </c>
      <c r="S26" s="34">
        <f t="shared" si="1"/>
        <v>0</v>
      </c>
      <c r="T26">
        <v>0</v>
      </c>
      <c r="X26" s="41" t="str">
        <f>IF(OR(B26="暫存檔",B26="目前無交易使用",B26="",LEFT(B26,2)="取消"),B26,IF(LEFT(B26,2)="L9",VLOOKUP(B26,[1]報表清單!C:Q,15,FALSE),IF(OR(LEFT(B26,3)="L80",LEFT(B26,3)="L83",LEFT(B26,3)="L84"),VLOOKUP(B26,[1]外部輸出入介面!C:U,19,FALSE),VLOOKUP(B26,[1]交易清單!E:X,12,FALSE))))</f>
        <v>陳玫玲</v>
      </c>
      <c r="Y26" s="41">
        <v>44286</v>
      </c>
      <c r="Z26" s="28">
        <v>44259</v>
      </c>
      <c r="AA26" s="28">
        <v>44274</v>
      </c>
      <c r="AC26" s="7" t="s">
        <v>876</v>
      </c>
    </row>
    <row r="27" spans="1:30">
      <c r="A27" t="s">
        <v>4</v>
      </c>
      <c r="B27" t="s">
        <v>95</v>
      </c>
      <c r="D27" s="1" t="s">
        <v>279</v>
      </c>
      <c r="E27" t="s">
        <v>98</v>
      </c>
      <c r="F27" s="1" t="s">
        <v>280</v>
      </c>
      <c r="G27" t="s">
        <v>132</v>
      </c>
      <c r="I27" s="7">
        <v>1</v>
      </c>
      <c r="J27" s="7">
        <v>2</v>
      </c>
      <c r="K27" s="36">
        <v>6</v>
      </c>
      <c r="L27" s="36"/>
      <c r="M27" s="7" t="s">
        <v>676</v>
      </c>
      <c r="N27" t="s">
        <v>1354</v>
      </c>
      <c r="O27" t="s">
        <v>1355</v>
      </c>
      <c r="P27" s="3">
        <f t="shared" si="2"/>
        <v>5.9027661336585879E-7</v>
      </c>
      <c r="Q27">
        <v>47</v>
      </c>
      <c r="R27">
        <v>47</v>
      </c>
      <c r="S27" s="34">
        <f t="shared" si="1"/>
        <v>0</v>
      </c>
      <c r="T27">
        <v>0</v>
      </c>
      <c r="X27" s="41">
        <f>IF(OR(B27="暫存檔",B27="目前無交易使用",B27="",LEFT(B27,2)="取消"),B27,IF(LEFT(B27,2)="L9",VLOOKUP(B27,[1]報表清單!C:Q,15,FALSE),IF(OR(LEFT(B27,3)="L80",LEFT(B27,3)="L83",LEFT(B27,3)="L84"),VLOOKUP(B27,[1]外部輸出入介面!C:U,19,FALSE),VLOOKUP(B27,[1]交易清單!E:X,12,FALSE))))</f>
        <v>0</v>
      </c>
      <c r="Y27" s="41">
        <v>44286</v>
      </c>
      <c r="Z27" s="40">
        <v>44259</v>
      </c>
      <c r="AA27" s="28">
        <v>44274</v>
      </c>
      <c r="AC27" s="7" t="s">
        <v>877</v>
      </c>
      <c r="AD27" t="s">
        <v>724</v>
      </c>
    </row>
    <row r="28" spans="1:30">
      <c r="A28" t="s">
        <v>5</v>
      </c>
      <c r="B28" t="s">
        <v>96</v>
      </c>
      <c r="D28" s="1" t="s">
        <v>281</v>
      </c>
      <c r="E28" t="s">
        <v>98</v>
      </c>
      <c r="F28" s="1" t="s">
        <v>282</v>
      </c>
      <c r="G28" t="s">
        <v>133</v>
      </c>
      <c r="I28" s="7">
        <v>1</v>
      </c>
      <c r="J28" s="7">
        <v>1</v>
      </c>
      <c r="K28" s="36">
        <v>6</v>
      </c>
      <c r="L28" s="36"/>
      <c r="M28" s="7" t="s">
        <v>690</v>
      </c>
      <c r="N28" t="s">
        <v>1356</v>
      </c>
      <c r="O28" t="s">
        <v>1357</v>
      </c>
      <c r="P28" s="3">
        <f t="shared" si="2"/>
        <v>4.1087987483479083E-6</v>
      </c>
      <c r="Q28">
        <v>32</v>
      </c>
      <c r="R28">
        <v>32</v>
      </c>
      <c r="S28" s="34">
        <f t="shared" si="1"/>
        <v>0</v>
      </c>
      <c r="T28">
        <v>0</v>
      </c>
      <c r="X28" s="41">
        <f>IF(OR(B28="暫存檔",B28="目前無交易使用",B28="",LEFT(B28,2)="取消"),B28,IF(LEFT(B28,2)="L9",VLOOKUP(B28,[1]報表清單!C:Q,15,FALSE),IF(OR(LEFT(B28,3)="L80",LEFT(B28,3)="L83",LEFT(B28,3)="L84"),VLOOKUP(B28,[1]外部輸出入介面!C:U,19,FALSE),VLOOKUP(B28,[1]交易清單!E:X,12,FALSE))))</f>
        <v>0</v>
      </c>
      <c r="Y28" s="41">
        <v>44286</v>
      </c>
      <c r="Z28" s="28">
        <v>44259</v>
      </c>
      <c r="AA28" s="28">
        <v>44274</v>
      </c>
      <c r="AC28" s="7" t="s">
        <v>878</v>
      </c>
    </row>
    <row r="29" spans="1:30" s="34" customFormat="1">
      <c r="A29" t="s">
        <v>6</v>
      </c>
      <c r="B29" t="s">
        <v>283</v>
      </c>
      <c r="C29"/>
      <c r="D29" s="1" t="s">
        <v>97</v>
      </c>
      <c r="E29" t="s">
        <v>98</v>
      </c>
      <c r="F29" s="1" t="s">
        <v>99</v>
      </c>
      <c r="G29" t="s">
        <v>134</v>
      </c>
      <c r="H29" s="7"/>
      <c r="I29" s="7">
        <v>1</v>
      </c>
      <c r="J29" s="7">
        <v>2</v>
      </c>
      <c r="K29" s="36">
        <v>6</v>
      </c>
      <c r="L29" s="36"/>
      <c r="M29" s="7" t="s">
        <v>676</v>
      </c>
      <c r="N29" t="s">
        <v>1358</v>
      </c>
      <c r="O29" t="s">
        <v>1359</v>
      </c>
      <c r="P29" s="3">
        <f t="shared" si="2"/>
        <v>4.3981708586215973E-7</v>
      </c>
      <c r="Q29">
        <v>41</v>
      </c>
      <c r="R29">
        <v>41</v>
      </c>
      <c r="S29" s="34">
        <f t="shared" si="1"/>
        <v>0</v>
      </c>
      <c r="T29">
        <v>0</v>
      </c>
      <c r="U29"/>
      <c r="V29" s="7"/>
      <c r="W29" s="7"/>
      <c r="X29" s="41" t="str">
        <f>IF(OR(B29="暫存檔",B29="目前無交易使用",B29="",LEFT(B29,2)="取消"),B29,IF(LEFT(B29,2)="L9",VLOOKUP(B29,[1]報表清單!C:Q,15,FALSE),IF(OR(LEFT(B29,3)="L80",LEFT(B29,3)="L83",LEFT(B29,3)="L84"),VLOOKUP(B29,[1]外部輸出入介面!C:U,19,FALSE),VLOOKUP(B29,[1]交易清單!E:X,12,FALSE))))</f>
        <v>陳玫玲</v>
      </c>
      <c r="Y29" s="41">
        <v>44286</v>
      </c>
      <c r="Z29" s="28">
        <v>44259</v>
      </c>
      <c r="AA29" s="28">
        <v>44274</v>
      </c>
      <c r="AB29" s="7"/>
      <c r="AC29" s="7" t="s">
        <v>879</v>
      </c>
      <c r="AD29"/>
    </row>
    <row r="30" spans="1:30" s="34" customFormat="1">
      <c r="A30" t="s">
        <v>8</v>
      </c>
      <c r="B30" t="s">
        <v>102</v>
      </c>
      <c r="C30"/>
      <c r="D30" s="1" t="s">
        <v>286</v>
      </c>
      <c r="E30" t="s">
        <v>98</v>
      </c>
      <c r="F30" s="1" t="s">
        <v>287</v>
      </c>
      <c r="G30" t="s">
        <v>136</v>
      </c>
      <c r="H30" s="7"/>
      <c r="I30" s="7">
        <v>1</v>
      </c>
      <c r="J30" s="7">
        <v>2</v>
      </c>
      <c r="K30" s="36">
        <v>6</v>
      </c>
      <c r="L30" s="36"/>
      <c r="M30" s="7" t="s">
        <v>690</v>
      </c>
      <c r="N30" t="s">
        <v>1360</v>
      </c>
      <c r="O30" t="s">
        <v>1361</v>
      </c>
      <c r="P30" s="3">
        <f t="shared" si="2"/>
        <v>9.0624962467700243E-6</v>
      </c>
      <c r="Q30">
        <v>195</v>
      </c>
      <c r="R30">
        <v>195</v>
      </c>
      <c r="S30" s="34">
        <f t="shared" si="1"/>
        <v>0</v>
      </c>
      <c r="T30">
        <v>0</v>
      </c>
      <c r="U30"/>
      <c r="V30" s="7"/>
      <c r="W30" s="7"/>
      <c r="X30" s="41" t="str">
        <f>IF(OR(B30="暫存檔",B30="目前無交易使用",B30="",LEFT(B30,2)="取消"),B30,IF(LEFT(B30,2)="L9",VLOOKUP(B30,[1]報表清單!C:Q,15,FALSE),IF(OR(LEFT(B30,3)="L80",LEFT(B30,3)="L83",LEFT(B30,3)="L84"),VLOOKUP(B30,[1]外部輸出入介面!C:U,19,FALSE),VLOOKUP(B30,[1]交易清單!E:X,12,FALSE))))</f>
        <v>陳玫玲</v>
      </c>
      <c r="Y30" s="41">
        <v>44286</v>
      </c>
      <c r="Z30" s="28">
        <v>44259</v>
      </c>
      <c r="AA30" s="28">
        <v>44273</v>
      </c>
      <c r="AB30" s="28"/>
      <c r="AC30" s="7" t="s">
        <v>854</v>
      </c>
      <c r="AD30"/>
    </row>
    <row r="31" spans="1:30" s="34" customFormat="1" ht="60">
      <c r="A31" t="s">
        <v>249</v>
      </c>
      <c r="B31" t="s">
        <v>322</v>
      </c>
      <c r="C31"/>
      <c r="D31" s="1" t="s">
        <v>323</v>
      </c>
      <c r="E31" t="s">
        <v>315</v>
      </c>
      <c r="F31" s="1" t="s">
        <v>570</v>
      </c>
      <c r="G31" t="s">
        <v>157</v>
      </c>
      <c r="H31" s="7"/>
      <c r="I31" s="7">
        <v>4</v>
      </c>
      <c r="J31" s="7">
        <v>4</v>
      </c>
      <c r="K31" s="71">
        <v>2</v>
      </c>
      <c r="L31" s="71"/>
      <c r="M31" s="7" t="s">
        <v>685</v>
      </c>
      <c r="N31" t="s">
        <v>1362</v>
      </c>
      <c r="O31" t="s">
        <v>1363</v>
      </c>
      <c r="P31" s="3">
        <f t="shared" si="2"/>
        <v>1.5497680578846484E-5</v>
      </c>
      <c r="Q31">
        <v>100890</v>
      </c>
      <c r="R31">
        <v>133011</v>
      </c>
      <c r="S31" s="34">
        <f t="shared" si="1"/>
        <v>-32121</v>
      </c>
      <c r="T31">
        <v>5</v>
      </c>
      <c r="U31" s="1" t="s">
        <v>458</v>
      </c>
      <c r="V31" s="7"/>
      <c r="W31" s="7"/>
      <c r="X31" s="41">
        <f>IF(OR(B31="暫存檔",B31="目前無交易使用",B31="",LEFT(B31,2)="取消"),B31,IF(LEFT(B31,2)="L9",VLOOKUP(B31,[1]報表清單!C:Q,15,FALSE),IF(OR(LEFT(B31,3)="L80",LEFT(B31,3)="L83",LEFT(B31,3)="L84"),VLOOKUP(B31,[1]外部輸出入介面!C:U,19,FALSE),VLOOKUP(B31,[1]交易清單!E:X,12,FALSE))))</f>
        <v>0</v>
      </c>
      <c r="Y31" s="41">
        <v>44286</v>
      </c>
      <c r="Z31" s="28">
        <v>44272</v>
      </c>
      <c r="AA31" s="7"/>
      <c r="AB31" s="28">
        <v>44305</v>
      </c>
      <c r="AC31" s="7" t="s">
        <v>1002</v>
      </c>
      <c r="AD31"/>
    </row>
    <row r="32" spans="1:30" s="34" customFormat="1" ht="75">
      <c r="A32" s="34" t="s">
        <v>254</v>
      </c>
      <c r="B32" s="34" t="s">
        <v>322</v>
      </c>
      <c r="D32" s="35" t="s">
        <v>105</v>
      </c>
      <c r="E32" s="34" t="s">
        <v>98</v>
      </c>
      <c r="F32" s="35" t="s">
        <v>580</v>
      </c>
      <c r="G32" s="34" t="s">
        <v>169</v>
      </c>
      <c r="H32" s="36"/>
      <c r="I32" s="36">
        <v>5</v>
      </c>
      <c r="J32" s="36">
        <v>4</v>
      </c>
      <c r="K32" s="36">
        <v>2</v>
      </c>
      <c r="L32" s="36"/>
      <c r="M32" s="36" t="s">
        <v>719</v>
      </c>
      <c r="N32" t="s">
        <v>1364</v>
      </c>
      <c r="O32" t="s">
        <v>1365</v>
      </c>
      <c r="P32" s="39">
        <f t="shared" si="2"/>
        <v>6.8912035203538835E-5</v>
      </c>
      <c r="Q32" s="34">
        <v>100623</v>
      </c>
      <c r="R32" s="34">
        <v>139777</v>
      </c>
      <c r="S32" s="34">
        <f t="shared" si="1"/>
        <v>-39154</v>
      </c>
      <c r="T32" s="34">
        <v>5</v>
      </c>
      <c r="U32" s="34" t="s">
        <v>461</v>
      </c>
      <c r="V32" s="36"/>
      <c r="W32" s="36"/>
      <c r="X32" s="42">
        <f>IF(OR(B32="暫存檔",B32="目前無交易使用",B32="",LEFT(B32,2)="取消"),B32,IF(LEFT(B32,2)="L9",VLOOKUP(B32,[1]報表清單!C:Q,15,FALSE),IF(OR(LEFT(B32,3)="L80",LEFT(B32,3)="L83",LEFT(B32,3)="L84"),VLOOKUP(B32,[1]外部輸出入介面!C:U,19,FALSE),VLOOKUP(B32,[1]交易清單!E:X,12,FALSE))))</f>
        <v>0</v>
      </c>
      <c r="Y32" s="42">
        <v>44286</v>
      </c>
      <c r="Z32" s="40">
        <v>44272</v>
      </c>
      <c r="AA32" s="36"/>
      <c r="AB32" s="28">
        <v>44305</v>
      </c>
      <c r="AC32" s="36" t="s">
        <v>1003</v>
      </c>
    </row>
    <row r="33" spans="1:30" s="34" customFormat="1" ht="60">
      <c r="A33" s="34" t="s">
        <v>638</v>
      </c>
      <c r="B33" s="34" t="s">
        <v>729</v>
      </c>
      <c r="C33" s="34" t="s">
        <v>735</v>
      </c>
      <c r="D33" s="35" t="s">
        <v>650</v>
      </c>
      <c r="E33" s="34" t="s">
        <v>675</v>
      </c>
      <c r="F33" s="35" t="s">
        <v>663</v>
      </c>
      <c r="G33" s="34" t="s">
        <v>662</v>
      </c>
      <c r="H33" s="36"/>
      <c r="I33" s="36">
        <v>4</v>
      </c>
      <c r="J33" s="36">
        <v>4</v>
      </c>
      <c r="K33" s="36">
        <v>2</v>
      </c>
      <c r="L33" s="36"/>
      <c r="M33" s="36" t="s">
        <v>676</v>
      </c>
      <c r="N33" t="s">
        <v>1366</v>
      </c>
      <c r="O33" t="s">
        <v>1367</v>
      </c>
      <c r="P33" s="39">
        <f t="shared" si="2"/>
        <v>6.9918984081596136E-5</v>
      </c>
      <c r="Q33" s="34">
        <v>38086</v>
      </c>
      <c r="R33" s="34">
        <v>111902</v>
      </c>
      <c r="S33" s="34">
        <f t="shared" si="1"/>
        <v>-73816</v>
      </c>
      <c r="T33" s="34">
        <v>2</v>
      </c>
      <c r="U33" s="34" t="s">
        <v>1596</v>
      </c>
      <c r="V33" s="36"/>
      <c r="W33" s="36"/>
      <c r="X33" s="42">
        <f>IF(OR(B33="暫存檔",B33="目前無交易使用",B33="",LEFT(B33,2)="取消"),B33,IF(LEFT(B33,2)="L9",VLOOKUP(B33,[1]報表清單!C:Q,15,FALSE),IF(OR(LEFT(B33,3)="L80",LEFT(B33,3)="L83",LEFT(B33,3)="L84"),VLOOKUP(B33,[1]外部輸出入介面!C:U,19,FALSE),VLOOKUP(B33,[1]交易清單!E:X,12,FALSE))))</f>
        <v>0</v>
      </c>
      <c r="Y33" s="42">
        <v>44286</v>
      </c>
      <c r="Z33" s="40">
        <v>44272</v>
      </c>
      <c r="AA33" s="36"/>
      <c r="AB33" s="28">
        <v>44305</v>
      </c>
      <c r="AC33" s="36" t="s">
        <v>1004</v>
      </c>
      <c r="AD33" s="34" t="s">
        <v>794</v>
      </c>
    </row>
    <row r="34" spans="1:30" s="34" customFormat="1">
      <c r="A34" s="34" t="s">
        <v>1096</v>
      </c>
      <c r="B34" s="34" t="s">
        <v>1107</v>
      </c>
      <c r="D34" s="35" t="s">
        <v>1108</v>
      </c>
      <c r="E34" s="34" t="s">
        <v>1098</v>
      </c>
      <c r="F34" s="35" t="s">
        <v>1099</v>
      </c>
      <c r="G34" s="34" t="s">
        <v>1100</v>
      </c>
      <c r="H34" s="36" t="s">
        <v>1106</v>
      </c>
      <c r="I34" s="36">
        <v>1</v>
      </c>
      <c r="J34" s="36" t="s">
        <v>1110</v>
      </c>
      <c r="K34" s="36">
        <v>2</v>
      </c>
      <c r="L34" s="36"/>
      <c r="M34" s="36" t="s">
        <v>1101</v>
      </c>
      <c r="N34" t="s">
        <v>1368</v>
      </c>
      <c r="O34" t="s">
        <v>1369</v>
      </c>
      <c r="P34" s="39">
        <f t="shared" si="2"/>
        <v>6.8287044996395707E-6</v>
      </c>
      <c r="Q34" s="34">
        <v>63901</v>
      </c>
      <c r="R34" s="34">
        <v>63901</v>
      </c>
      <c r="S34" s="34">
        <f>Q34-R34</f>
        <v>0</v>
      </c>
      <c r="V34" s="36"/>
      <c r="W34" s="36"/>
      <c r="X34" s="42"/>
      <c r="Y34" s="42"/>
      <c r="Z34" s="40"/>
      <c r="AA34" s="36"/>
      <c r="AB34" s="40"/>
      <c r="AC34" s="36"/>
    </row>
    <row r="35" spans="1:30" s="34" customFormat="1" ht="165">
      <c r="A35" s="34" t="s">
        <v>251</v>
      </c>
      <c r="B35" s="34" t="s">
        <v>326</v>
      </c>
      <c r="D35" s="35" t="s">
        <v>327</v>
      </c>
      <c r="E35" s="34" t="s">
        <v>98</v>
      </c>
      <c r="F35" s="35" t="s">
        <v>572</v>
      </c>
      <c r="G35" s="34" t="s">
        <v>159</v>
      </c>
      <c r="H35" s="36"/>
      <c r="I35" s="36">
        <v>10</v>
      </c>
      <c r="J35" s="36">
        <v>4</v>
      </c>
      <c r="K35" s="36">
        <v>2</v>
      </c>
      <c r="L35" s="36"/>
      <c r="M35" s="36" t="s">
        <v>719</v>
      </c>
      <c r="N35" t="s">
        <v>1370</v>
      </c>
      <c r="O35" t="s">
        <v>1371</v>
      </c>
      <c r="P35" s="39">
        <f t="shared" si="2"/>
        <v>1.1254629498580471E-4</v>
      </c>
      <c r="Q35" s="34">
        <v>142370</v>
      </c>
      <c r="R35" s="34">
        <v>135106</v>
      </c>
      <c r="S35" s="34">
        <f>Q35-R35</f>
        <v>7264</v>
      </c>
      <c r="T35" s="34">
        <v>5</v>
      </c>
      <c r="U35" s="34" t="s">
        <v>455</v>
      </c>
      <c r="V35" s="36"/>
      <c r="W35" s="36"/>
      <c r="X35" s="42">
        <f>IF(OR(B35="暫存檔",B35="目前無交易使用",B35="",LEFT(B35,2)="取消"),B35,IF(LEFT(B35,2)="L9",VLOOKUP(B35,[1]報表清單!C:Q,15,FALSE),IF(OR(LEFT(B35,3)="L80",LEFT(B35,3)="L83",LEFT(B35,3)="L84"),VLOOKUP(B35,[1]外部輸出入介面!C:U,19,FALSE),VLOOKUP(B35,[1]交易清單!E:X,12,FALSE))))</f>
        <v>0</v>
      </c>
      <c r="Y35" s="42">
        <v>44286</v>
      </c>
      <c r="Z35" s="40">
        <v>44272</v>
      </c>
      <c r="AA35" s="36"/>
      <c r="AB35" s="40">
        <v>44305</v>
      </c>
      <c r="AC35" s="36" t="s">
        <v>1610</v>
      </c>
    </row>
    <row r="36" spans="1:30" s="34" customFormat="1" ht="45">
      <c r="A36" s="34" t="s">
        <v>22</v>
      </c>
      <c r="B36" s="35" t="s">
        <v>853</v>
      </c>
      <c r="C36" s="34" t="s">
        <v>736</v>
      </c>
      <c r="D36" s="35" t="s">
        <v>314</v>
      </c>
      <c r="E36" s="34" t="s">
        <v>315</v>
      </c>
      <c r="F36" s="35" t="s">
        <v>566</v>
      </c>
      <c r="G36" s="34" t="s">
        <v>153</v>
      </c>
      <c r="H36" s="36"/>
      <c r="I36" s="36">
        <v>3</v>
      </c>
      <c r="J36" s="36">
        <v>4</v>
      </c>
      <c r="K36" s="36">
        <v>2</v>
      </c>
      <c r="L36" s="36"/>
      <c r="M36" s="36" t="s">
        <v>676</v>
      </c>
      <c r="N36" t="s">
        <v>1372</v>
      </c>
      <c r="O36" t="s">
        <v>1373</v>
      </c>
      <c r="P36" s="39">
        <f t="shared" si="2"/>
        <v>2.2199077648110688E-5</v>
      </c>
      <c r="Q36" s="34">
        <v>101850</v>
      </c>
      <c r="R36" s="34">
        <v>133011</v>
      </c>
      <c r="S36" s="34">
        <f>Q36-R36</f>
        <v>-31161</v>
      </c>
      <c r="T36" s="34">
        <v>5</v>
      </c>
      <c r="U36" s="34" t="s">
        <v>456</v>
      </c>
      <c r="V36" s="36"/>
      <c r="W36" s="36"/>
      <c r="X36" s="42">
        <f>IF(OR(B36="暫存檔",B36="目前無交易使用",B36="",LEFT(B36,2)="取消"),B36,IF(LEFT(B36,2)="L9",VLOOKUP(B36,[1]報表清單!C:Q,15,FALSE),IF(OR(LEFT(B36,3)="L80",LEFT(B36,3)="L83",LEFT(B36,3)="L84"),VLOOKUP(B36,[1]外部輸出入介面!C:U,19,FALSE),VLOOKUP(B36,[1]交易清單!E:X,12,FALSE))))</f>
        <v>0</v>
      </c>
      <c r="Y36" s="42">
        <v>44286</v>
      </c>
      <c r="Z36" s="40">
        <v>44272</v>
      </c>
      <c r="AA36" s="36"/>
      <c r="AB36" s="40">
        <v>44295</v>
      </c>
      <c r="AC36" s="36" t="s">
        <v>1070</v>
      </c>
    </row>
    <row r="37" spans="1:30" s="34" customFormat="1" ht="75">
      <c r="A37" s="34" t="s">
        <v>250</v>
      </c>
      <c r="B37" s="34" t="s">
        <v>324</v>
      </c>
      <c r="D37" s="35" t="s">
        <v>325</v>
      </c>
      <c r="E37" s="34" t="s">
        <v>315</v>
      </c>
      <c r="F37" s="35" t="s">
        <v>571</v>
      </c>
      <c r="G37" s="34" t="s">
        <v>158</v>
      </c>
      <c r="H37" s="36"/>
      <c r="I37" s="36">
        <v>5</v>
      </c>
      <c r="J37" s="36">
        <v>4</v>
      </c>
      <c r="K37" s="36">
        <v>2</v>
      </c>
      <c r="L37" s="36"/>
      <c r="M37" s="36" t="s">
        <v>676</v>
      </c>
      <c r="N37" t="s">
        <v>1374</v>
      </c>
      <c r="O37" t="s">
        <v>1375</v>
      </c>
      <c r="P37" s="39">
        <f t="shared" si="2"/>
        <v>5.6273143854923546E-5</v>
      </c>
      <c r="Q37" s="34">
        <v>109730</v>
      </c>
      <c r="R37" s="34">
        <v>133011</v>
      </c>
      <c r="S37" s="34">
        <f t="shared" ref="S37:S38" si="3">Q37-R37</f>
        <v>-23281</v>
      </c>
      <c r="T37" s="34">
        <v>5</v>
      </c>
      <c r="U37" s="35" t="s">
        <v>457</v>
      </c>
      <c r="V37" s="36"/>
      <c r="W37" s="36"/>
      <c r="X37" s="42">
        <f>IF(OR(B37="暫存檔",B37="目前無交易使用",B37="",LEFT(B37,2)="取消"),B37,IF(LEFT(B37,2)="L9",VLOOKUP(B37,[1]報表清單!C:Q,15,FALSE),IF(OR(LEFT(B37,3)="L80",LEFT(B37,3)="L83",LEFT(B37,3)="L84"),VLOOKUP(B37,[1]外部輸出入介面!C:U,19,FALSE),VLOOKUP(B37,[1]交易清單!E:X,12,FALSE))))</f>
        <v>0</v>
      </c>
      <c r="Y37" s="42">
        <v>44286</v>
      </c>
      <c r="Z37" s="40">
        <v>44273</v>
      </c>
      <c r="AA37" s="36"/>
      <c r="AB37" s="40">
        <v>44295</v>
      </c>
      <c r="AC37" s="57" t="s">
        <v>1071</v>
      </c>
    </row>
    <row r="38" spans="1:30" s="34" customFormat="1" ht="75">
      <c r="A38" s="34" t="s">
        <v>699</v>
      </c>
      <c r="B38" s="34" t="s">
        <v>324</v>
      </c>
      <c r="D38" s="35" t="s">
        <v>325</v>
      </c>
      <c r="E38" s="34" t="s">
        <v>315</v>
      </c>
      <c r="F38" s="35" t="s">
        <v>700</v>
      </c>
      <c r="G38" s="34" t="s">
        <v>701</v>
      </c>
      <c r="H38" s="36"/>
      <c r="I38" s="36">
        <v>5</v>
      </c>
      <c r="J38" s="36">
        <v>4</v>
      </c>
      <c r="K38" s="36">
        <v>2</v>
      </c>
      <c r="L38" s="36"/>
      <c r="M38" s="36" t="s">
        <v>716</v>
      </c>
      <c r="N38" t="s">
        <v>1376</v>
      </c>
      <c r="O38" t="s">
        <v>1377</v>
      </c>
      <c r="P38" s="39">
        <f t="shared" si="2"/>
        <v>8.0046294897329062E-5</v>
      </c>
      <c r="Q38" s="34">
        <v>117339</v>
      </c>
      <c r="R38" s="34">
        <v>133011</v>
      </c>
      <c r="S38" s="34">
        <f t="shared" si="3"/>
        <v>-15672</v>
      </c>
      <c r="T38" s="34">
        <v>5</v>
      </c>
      <c r="U38" s="34" t="s">
        <v>461</v>
      </c>
      <c r="V38" s="36"/>
      <c r="W38" s="36"/>
      <c r="X38" s="42">
        <f>IF(OR(B38="暫存檔",B38="目前無交易使用",B38="",LEFT(B38,2)="取消"),B38,IF(LEFT(B38,2)="L9",VLOOKUP(B38,[1]報表清單!C:Q,15,FALSE),IF(OR(LEFT(B38,3)="L80",LEFT(B38,3)="L83",LEFT(B38,3)="L84"),VLOOKUP(B38,[1]外部輸出入介面!C:U,19,FALSE),VLOOKUP(B38,[1]交易清單!E:X,12,FALSE))))</f>
        <v>0</v>
      </c>
      <c r="Y38" s="42">
        <v>44286</v>
      </c>
      <c r="Z38" s="40">
        <v>44273</v>
      </c>
      <c r="AA38" s="36"/>
      <c r="AB38" s="40">
        <v>44295</v>
      </c>
      <c r="AC38" s="36" t="s">
        <v>1072</v>
      </c>
    </row>
    <row r="39" spans="1:30" s="34" customFormat="1">
      <c r="A39" s="34" t="s">
        <v>1097</v>
      </c>
      <c r="B39" s="34" t="s">
        <v>1107</v>
      </c>
      <c r="D39" s="35" t="s">
        <v>1109</v>
      </c>
      <c r="E39" s="34" t="s">
        <v>1098</v>
      </c>
      <c r="F39" s="35" t="s">
        <v>1102</v>
      </c>
      <c r="G39" s="34" t="s">
        <v>1103</v>
      </c>
      <c r="H39" s="36" t="s">
        <v>1296</v>
      </c>
      <c r="I39" s="36">
        <v>1</v>
      </c>
      <c r="J39" s="36" t="s">
        <v>1111</v>
      </c>
      <c r="K39" s="36">
        <v>2</v>
      </c>
      <c r="L39" s="36"/>
      <c r="M39" s="36" t="s">
        <v>1101</v>
      </c>
      <c r="N39" t="s">
        <v>1378</v>
      </c>
      <c r="O39" t="s">
        <v>1379</v>
      </c>
      <c r="P39" s="39">
        <f t="shared" si="2"/>
        <v>2.4305336410179734E-7</v>
      </c>
      <c r="Q39" s="34">
        <v>892</v>
      </c>
      <c r="R39" s="34">
        <v>892</v>
      </c>
      <c r="S39" s="34">
        <f>Q39-R39</f>
        <v>0</v>
      </c>
      <c r="V39" s="36"/>
      <c r="W39" s="36"/>
      <c r="X39" s="42"/>
      <c r="Y39" s="42"/>
      <c r="Z39" s="40"/>
      <c r="AA39" s="36"/>
      <c r="AB39" s="40"/>
      <c r="AC39" s="36"/>
    </row>
    <row r="40" spans="1:30" s="34" customFormat="1" ht="180">
      <c r="A40" s="34" t="s">
        <v>21</v>
      </c>
      <c r="B40" s="34" t="s">
        <v>313</v>
      </c>
      <c r="D40" s="35" t="s">
        <v>311</v>
      </c>
      <c r="E40" s="34" t="s">
        <v>312</v>
      </c>
      <c r="F40" s="35" t="s">
        <v>698</v>
      </c>
      <c r="G40" s="34" t="s">
        <v>152</v>
      </c>
      <c r="H40" s="36"/>
      <c r="I40" s="36">
        <v>12</v>
      </c>
      <c r="J40" s="36">
        <v>4</v>
      </c>
      <c r="K40" s="36">
        <v>2</v>
      </c>
      <c r="L40" s="36"/>
      <c r="M40" s="36" t="s">
        <v>720</v>
      </c>
      <c r="N40" t="s">
        <v>1380</v>
      </c>
      <c r="O40" t="s">
        <v>1381</v>
      </c>
      <c r="P40" s="39">
        <f t="shared" si="2"/>
        <v>5.7865277776727453E-3</v>
      </c>
      <c r="Q40" s="34">
        <v>107085</v>
      </c>
      <c r="R40" s="34">
        <v>133011</v>
      </c>
      <c r="S40" s="34">
        <f>Q40-R40</f>
        <v>-25926</v>
      </c>
      <c r="T40" s="34">
        <v>0</v>
      </c>
      <c r="V40" s="36"/>
      <c r="W40" s="36"/>
      <c r="X40" s="42">
        <f>IF(OR(B40="暫存檔",B40="目前無交易使用",B40="",LEFT(B40,2)="取消"),B40,IF(LEFT(B40,2)="L9",VLOOKUP(B40,[1]報表清單!C:Q,15,FALSE),IF(OR(LEFT(B40,3)="L80",LEFT(B40,3)="L83",LEFT(B40,3)="L84"),VLOOKUP(B40,[1]外部輸出入介面!C:U,19,FALSE),VLOOKUP(B40,[1]交易清單!E:X,12,FALSE))))</f>
        <v>0</v>
      </c>
      <c r="Y40" s="42">
        <v>44286</v>
      </c>
      <c r="Z40" s="40">
        <v>44272</v>
      </c>
      <c r="AA40" s="36"/>
      <c r="AB40" s="40">
        <v>44298</v>
      </c>
      <c r="AC40" s="57" t="s">
        <v>1095</v>
      </c>
    </row>
    <row r="41" spans="1:30" s="34" customFormat="1" ht="30">
      <c r="A41" s="34" t="s">
        <v>246</v>
      </c>
      <c r="B41" s="34" t="s">
        <v>316</v>
      </c>
      <c r="C41" s="34" t="s">
        <v>737</v>
      </c>
      <c r="D41" s="35" t="s">
        <v>317</v>
      </c>
      <c r="E41" s="34" t="s">
        <v>98</v>
      </c>
      <c r="F41" s="35" t="s">
        <v>567</v>
      </c>
      <c r="G41" s="34" t="s">
        <v>154</v>
      </c>
      <c r="H41" s="36"/>
      <c r="I41" s="36">
        <v>2</v>
      </c>
      <c r="J41" s="36">
        <v>4</v>
      </c>
      <c r="K41" s="36">
        <v>2</v>
      </c>
      <c r="L41" s="36"/>
      <c r="M41" s="36" t="s">
        <v>676</v>
      </c>
      <c r="N41" t="s">
        <v>1382</v>
      </c>
      <c r="O41" t="s">
        <v>1383</v>
      </c>
      <c r="P41" s="39">
        <f t="shared" si="2"/>
        <v>1.5393525245599449E-6</v>
      </c>
      <c r="Q41" s="34">
        <v>4758</v>
      </c>
      <c r="R41" s="34">
        <v>4758</v>
      </c>
      <c r="S41" s="34">
        <f>Q41-R41</f>
        <v>0</v>
      </c>
      <c r="T41" s="34">
        <v>0</v>
      </c>
      <c r="V41" s="36"/>
      <c r="W41" s="36"/>
      <c r="X41" s="42">
        <f>IF(OR(B41="暫存檔",B41="目前無交易使用",B41="",LEFT(B41,2)="取消"),B41,IF(LEFT(B41,2)="L9",VLOOKUP(B41,[1]報表清單!C:Q,15,FALSE),IF(OR(LEFT(B41,3)="L80",LEFT(B41,3)="L83",LEFT(B41,3)="L84"),VLOOKUP(B41,[1]外部輸出入介面!C:U,19,FALSE),VLOOKUP(B41,[1]交易清單!E:X,12,FALSE))))</f>
        <v>0</v>
      </c>
      <c r="Y41" s="42">
        <v>44316</v>
      </c>
      <c r="Z41" s="82">
        <v>44293</v>
      </c>
      <c r="AA41" s="36"/>
      <c r="AB41" s="40">
        <v>44295</v>
      </c>
      <c r="AC41" s="36" t="s">
        <v>1073</v>
      </c>
    </row>
    <row r="42" spans="1:30" s="34" customFormat="1" ht="60">
      <c r="A42" s="34" t="s">
        <v>245</v>
      </c>
      <c r="B42" s="34" t="s">
        <v>829</v>
      </c>
      <c r="D42" s="35" t="e">
        <v>#N/A</v>
      </c>
      <c r="E42" s="34" t="s">
        <v>98</v>
      </c>
      <c r="F42" s="35" t="s">
        <v>565</v>
      </c>
      <c r="G42" s="34" t="s">
        <v>564</v>
      </c>
      <c r="H42" s="36" t="s">
        <v>697</v>
      </c>
      <c r="I42" s="36">
        <v>3</v>
      </c>
      <c r="J42" s="36" t="s">
        <v>946</v>
      </c>
      <c r="K42" s="36"/>
      <c r="L42" s="36"/>
      <c r="M42" s="36" t="s">
        <v>715</v>
      </c>
      <c r="N42" t="s">
        <v>1384</v>
      </c>
      <c r="O42" t="s">
        <v>1385</v>
      </c>
      <c r="P42" s="39">
        <f t="shared" si="2"/>
        <v>1.7476850189268589E-5</v>
      </c>
      <c r="Q42" s="34">
        <v>146464</v>
      </c>
      <c r="R42" s="34">
        <v>139777</v>
      </c>
      <c r="S42" s="34">
        <f t="shared" ref="S42:S52" si="4">Q42-R42</f>
        <v>6687</v>
      </c>
      <c r="T42" s="34">
        <v>0</v>
      </c>
      <c r="V42" s="36"/>
      <c r="W42" s="36"/>
      <c r="X42" s="42" t="str">
        <f>IF(OR(B42="暫存檔",B42="目前無交易使用",B42="",LEFT(B42,2)="取消"),B42,IF(LEFT(B42,2)="L9",VLOOKUP(B42,[1]報表清單!C:Q,15,FALSE),IF(OR(LEFT(B42,3)="L80",LEFT(B42,3)="L83",LEFT(B42,3)="L84"),VLOOKUP(B42,[1]外部輸出入介面!C:U,19,FALSE),VLOOKUP(B42,[1]交易清單!E:X,12,FALSE))))</f>
        <v>暫存檔</v>
      </c>
      <c r="Y42" s="42"/>
      <c r="Z42" s="36"/>
      <c r="AA42" s="36"/>
      <c r="AB42" s="36"/>
      <c r="AC42" s="36"/>
    </row>
    <row r="43" spans="1:30" s="34" customFormat="1" ht="30">
      <c r="A43" s="34" t="s">
        <v>20</v>
      </c>
      <c r="B43" s="34" t="s">
        <v>829</v>
      </c>
      <c r="D43" s="35" t="s">
        <v>311</v>
      </c>
      <c r="E43" s="34" t="s">
        <v>312</v>
      </c>
      <c r="F43" s="35" t="s">
        <v>563</v>
      </c>
      <c r="G43" s="34" t="s">
        <v>151</v>
      </c>
      <c r="H43" s="36" t="s">
        <v>546</v>
      </c>
      <c r="I43" s="36">
        <v>2</v>
      </c>
      <c r="J43" s="36" t="s">
        <v>946</v>
      </c>
      <c r="K43" s="36"/>
      <c r="L43" s="36"/>
      <c r="M43" s="36" t="s">
        <v>716</v>
      </c>
      <c r="N43" t="s">
        <v>1386</v>
      </c>
      <c r="O43" t="s">
        <v>1387</v>
      </c>
      <c r="P43" s="39">
        <f t="shared" si="2"/>
        <v>1.1666670616250485E-5</v>
      </c>
      <c r="Q43" s="34">
        <v>107085</v>
      </c>
      <c r="R43" s="34">
        <v>133011</v>
      </c>
      <c r="S43" s="34">
        <f t="shared" si="4"/>
        <v>-25926</v>
      </c>
      <c r="T43" s="34">
        <v>0</v>
      </c>
      <c r="V43" s="36"/>
      <c r="W43" s="36"/>
      <c r="X43" s="42" t="str">
        <f>IF(OR(B43="暫存檔",B43="目前無交易使用",B43="",LEFT(B43,2)="取消"),B43,IF(LEFT(B43,2)="L9",VLOOKUP(B43,[1]報表清單!C:Q,15,FALSE),IF(OR(LEFT(B43,3)="L80",LEFT(B43,3)="L83",LEFT(B43,3)="L84"),VLOOKUP(B43,[1]外部輸出入介面!C:U,19,FALSE),VLOOKUP(B43,[1]交易清單!E:X,12,FALSE))))</f>
        <v>暫存檔</v>
      </c>
      <c r="Y43" s="42"/>
      <c r="Z43" s="36"/>
      <c r="AA43" s="36"/>
      <c r="AB43" s="36"/>
      <c r="AC43" s="36"/>
    </row>
    <row r="44" spans="1:30" s="34" customFormat="1" ht="150">
      <c r="A44" s="34" t="s">
        <v>19</v>
      </c>
      <c r="B44" s="34" t="s">
        <v>829</v>
      </c>
      <c r="D44" s="35" t="s">
        <v>311</v>
      </c>
      <c r="E44" s="34" t="s">
        <v>98</v>
      </c>
      <c r="F44" s="35" t="s">
        <v>562</v>
      </c>
      <c r="G44" s="34" t="s">
        <v>150</v>
      </c>
      <c r="H44" s="36" t="s">
        <v>545</v>
      </c>
      <c r="I44" s="36">
        <v>9</v>
      </c>
      <c r="J44" s="36" t="s">
        <v>946</v>
      </c>
      <c r="K44" s="36"/>
      <c r="L44" s="36"/>
      <c r="M44" s="36" t="s">
        <v>719</v>
      </c>
      <c r="N44" t="s">
        <v>1388</v>
      </c>
      <c r="O44" t="s">
        <v>1389</v>
      </c>
      <c r="P44" s="39">
        <f t="shared" si="2"/>
        <v>2.325230889255181E-5</v>
      </c>
      <c r="Q44" s="34">
        <v>107085</v>
      </c>
      <c r="R44" s="34">
        <v>139777</v>
      </c>
      <c r="S44" s="34">
        <f t="shared" si="4"/>
        <v>-32692</v>
      </c>
      <c r="T44" s="34">
        <v>5</v>
      </c>
      <c r="U44" s="34" t="s">
        <v>455</v>
      </c>
      <c r="V44" s="36"/>
      <c r="W44" s="36"/>
      <c r="X44" s="42" t="str">
        <f>IF(OR(B44="暫存檔",B44="目前無交易使用",B44="",LEFT(B44,2)="取消"),B44,IF(LEFT(B44,2)="L9",VLOOKUP(B44,[1]報表清單!C:Q,15,FALSE),IF(OR(LEFT(B44,3)="L80",LEFT(B44,3)="L83",LEFT(B44,3)="L84"),VLOOKUP(B44,[1]外部輸出入介面!C:U,19,FALSE),VLOOKUP(B44,[1]交易清單!E:X,12,FALSE))))</f>
        <v>暫存檔</v>
      </c>
      <c r="Y44" s="42"/>
      <c r="Z44" s="36"/>
      <c r="AA44" s="36"/>
      <c r="AB44" s="36"/>
      <c r="AC44" s="36"/>
    </row>
    <row r="45" spans="1:30" s="34" customFormat="1" ht="30">
      <c r="A45" s="34" t="s">
        <v>247</v>
      </c>
      <c r="B45" s="34" t="s">
        <v>318</v>
      </c>
      <c r="D45" s="35" t="s">
        <v>319</v>
      </c>
      <c r="E45" s="34" t="s">
        <v>98</v>
      </c>
      <c r="F45" s="35" t="s">
        <v>568</v>
      </c>
      <c r="G45" s="34" t="s">
        <v>155</v>
      </c>
      <c r="H45" s="36"/>
      <c r="I45" s="36">
        <v>2</v>
      </c>
      <c r="J45" s="36">
        <v>4</v>
      </c>
      <c r="K45" s="36">
        <v>2</v>
      </c>
      <c r="L45" s="36"/>
      <c r="M45" s="36" t="s">
        <v>688</v>
      </c>
      <c r="N45" t="s">
        <v>1390</v>
      </c>
      <c r="O45" t="s">
        <v>1391</v>
      </c>
      <c r="P45" s="39">
        <f t="shared" si="2"/>
        <v>1.2847158359363675E-6</v>
      </c>
      <c r="Q45" s="34">
        <v>189</v>
      </c>
      <c r="R45" s="34">
        <v>189</v>
      </c>
      <c r="S45" s="34">
        <f t="shared" si="4"/>
        <v>0</v>
      </c>
      <c r="T45" s="34">
        <v>0</v>
      </c>
      <c r="V45" s="36"/>
      <c r="W45" s="36"/>
      <c r="X45" s="42">
        <f>IF(OR(B45="暫存檔",B45="目前無交易使用",B45="",LEFT(B45,2)="取消"),B45,IF(LEFT(B45,2)="L9",VLOOKUP(B45,[1]報表清單!C:Q,15,FALSE),IF(OR(LEFT(B45,3)="L80",LEFT(B45,3)="L83",LEFT(B45,3)="L84"),VLOOKUP(B45,[1]外部輸出入介面!C:U,19,FALSE),VLOOKUP(B45,[1]交易清單!E:X,12,FALSE))))</f>
        <v>0</v>
      </c>
      <c r="Y45" s="42">
        <v>44286</v>
      </c>
      <c r="Z45" s="40">
        <v>44277</v>
      </c>
      <c r="AA45" s="36"/>
      <c r="AB45" s="40">
        <v>44295</v>
      </c>
      <c r="AC45" s="36" t="s">
        <v>1074</v>
      </c>
    </row>
    <row r="46" spans="1:30" s="34" customFormat="1" ht="60">
      <c r="A46" s="34" t="s">
        <v>248</v>
      </c>
      <c r="B46" s="34" t="s">
        <v>320</v>
      </c>
      <c r="D46" s="35" t="s">
        <v>321</v>
      </c>
      <c r="E46" s="34" t="s">
        <v>98</v>
      </c>
      <c r="F46" s="35" t="s">
        <v>569</v>
      </c>
      <c r="G46" s="34" t="s">
        <v>156</v>
      </c>
      <c r="H46" s="36"/>
      <c r="I46" s="36">
        <v>4</v>
      </c>
      <c r="J46" s="36">
        <v>4</v>
      </c>
      <c r="K46" s="36">
        <v>2</v>
      </c>
      <c r="L46" s="36"/>
      <c r="M46" s="36" t="s">
        <v>676</v>
      </c>
      <c r="N46" t="s">
        <v>1392</v>
      </c>
      <c r="O46" t="s">
        <v>1393</v>
      </c>
      <c r="P46" s="39">
        <f t="shared" si="2"/>
        <v>1.1689844541251659E-6</v>
      </c>
      <c r="Q46" s="34">
        <v>288</v>
      </c>
      <c r="R46" s="34">
        <v>288</v>
      </c>
      <c r="S46" s="34">
        <f t="shared" si="4"/>
        <v>0</v>
      </c>
      <c r="T46" s="34">
        <v>0</v>
      </c>
      <c r="V46" s="36"/>
      <c r="W46" s="36"/>
      <c r="X46" s="42">
        <f>IF(OR(B46="暫存檔",B46="目前無交易使用",B46="",LEFT(B46,2)="取消"),B46,IF(LEFT(B46,2)="L9",VLOOKUP(B46,[1]報表清單!C:Q,15,FALSE),IF(OR(LEFT(B46,3)="L80",LEFT(B46,3)="L83",LEFT(B46,3)="L84"),VLOOKUP(B46,[1]外部輸出入介面!C:U,19,FALSE),VLOOKUP(B46,[1]交易清單!E:X,12,FALSE))))</f>
        <v>0</v>
      </c>
      <c r="Y46" s="42">
        <v>44286</v>
      </c>
      <c r="Z46" s="40">
        <v>44273</v>
      </c>
      <c r="AA46" s="36"/>
      <c r="AB46" s="40">
        <v>44295</v>
      </c>
      <c r="AC46" s="36" t="s">
        <v>1075</v>
      </c>
    </row>
    <row r="47" spans="1:30" s="34" customFormat="1">
      <c r="A47" s="34" t="s">
        <v>45</v>
      </c>
      <c r="B47" s="34" t="s">
        <v>969</v>
      </c>
      <c r="C47" s="34" t="s">
        <v>971</v>
      </c>
      <c r="D47" s="35" t="s">
        <v>970</v>
      </c>
      <c r="E47" s="34" t="s">
        <v>377</v>
      </c>
      <c r="F47" s="35" t="s">
        <v>378</v>
      </c>
      <c r="G47" s="34" t="s">
        <v>193</v>
      </c>
      <c r="H47" s="36"/>
      <c r="I47" s="36">
        <v>1</v>
      </c>
      <c r="J47" s="36">
        <v>2</v>
      </c>
      <c r="K47" s="36">
        <v>5</v>
      </c>
      <c r="L47" s="36"/>
      <c r="M47" s="36" t="s">
        <v>716</v>
      </c>
      <c r="N47" t="s">
        <v>1394</v>
      </c>
      <c r="O47" t="s">
        <v>1395</v>
      </c>
      <c r="P47" s="39">
        <f t="shared" si="2"/>
        <v>3.645833203336224E-5</v>
      </c>
      <c r="Q47" s="34">
        <v>63912</v>
      </c>
      <c r="R47" s="34">
        <v>63587</v>
      </c>
      <c r="S47" s="34">
        <f t="shared" si="4"/>
        <v>325</v>
      </c>
      <c r="T47" s="34">
        <v>0</v>
      </c>
      <c r="V47" s="36"/>
      <c r="W47" s="36"/>
      <c r="X47" s="42">
        <f>IF(OR(B47="暫存檔",B47="目前無交易使用",B47="",LEFT(B47,2)="取消"),B47,IF(LEFT(B47,2)="L9",VLOOKUP(B47,[1]報表清單!C:Q,15,FALSE),IF(OR(LEFT(B47,3)="L80",LEFT(B47,3)="L83",LEFT(B47,3)="L84"),VLOOKUP(B47,[1]外部輸出入介面!C:U,19,FALSE),VLOOKUP(B47,[1]交易清單!E:X,12,FALSE))))</f>
        <v>0</v>
      </c>
      <c r="Y47" s="42">
        <v>44286</v>
      </c>
      <c r="Z47" s="83">
        <v>44285</v>
      </c>
      <c r="AA47" s="40">
        <v>44299</v>
      </c>
      <c r="AB47" s="36"/>
      <c r="AC47" s="36" t="s">
        <v>846</v>
      </c>
    </row>
    <row r="48" spans="1:30" s="34" customFormat="1">
      <c r="A48" s="34" t="s">
        <v>46</v>
      </c>
      <c r="B48" s="34" t="s">
        <v>969</v>
      </c>
      <c r="C48" s="34" t="s">
        <v>972</v>
      </c>
      <c r="D48" s="35" t="s">
        <v>379</v>
      </c>
      <c r="E48" s="34" t="s">
        <v>377</v>
      </c>
      <c r="F48" s="35" t="s">
        <v>380</v>
      </c>
      <c r="G48" s="34" t="s">
        <v>194</v>
      </c>
      <c r="H48" s="36"/>
      <c r="I48" s="36">
        <v>1</v>
      </c>
      <c r="J48" s="36">
        <v>2</v>
      </c>
      <c r="K48" s="36">
        <v>5</v>
      </c>
      <c r="L48" s="36"/>
      <c r="M48" s="36" t="s">
        <v>716</v>
      </c>
      <c r="N48" t="s">
        <v>1396</v>
      </c>
      <c r="O48" t="s">
        <v>1397</v>
      </c>
      <c r="P48" s="39">
        <f t="shared" si="2"/>
        <v>3.7152778531890363E-5</v>
      </c>
      <c r="Q48" s="34">
        <v>33561</v>
      </c>
      <c r="R48" s="34">
        <v>32732</v>
      </c>
      <c r="S48" s="34">
        <f t="shared" si="4"/>
        <v>829</v>
      </c>
      <c r="T48" s="34">
        <v>0</v>
      </c>
      <c r="V48" s="36"/>
      <c r="W48" s="36"/>
      <c r="X48" s="42">
        <f>IF(OR(B48="暫存檔",B48="目前無交易使用",B48="",LEFT(B48,2)="取消"),B48,IF(LEFT(B48,2)="L9",VLOOKUP(B48,[1]報表清單!C:Q,15,FALSE),IF(OR(LEFT(B48,3)="L80",LEFT(B48,3)="L83",LEFT(B48,3)="L84"),VLOOKUP(B48,[1]外部輸出入介面!C:U,19,FALSE),VLOOKUP(B48,[1]交易清單!E:X,12,FALSE))))</f>
        <v>0</v>
      </c>
      <c r="Y48" s="42">
        <v>44286</v>
      </c>
      <c r="Z48" s="40">
        <v>44277</v>
      </c>
      <c r="AA48" s="28">
        <v>44305</v>
      </c>
      <c r="AB48" s="36"/>
      <c r="AC48" s="36" t="s">
        <v>847</v>
      </c>
    </row>
    <row r="49" spans="1:29" s="34" customFormat="1">
      <c r="A49" s="34" t="s">
        <v>47</v>
      </c>
      <c r="B49" s="34" t="s">
        <v>969</v>
      </c>
      <c r="C49" s="34" t="s">
        <v>973</v>
      </c>
      <c r="D49" s="35" t="s">
        <v>381</v>
      </c>
      <c r="E49" s="34" t="s">
        <v>377</v>
      </c>
      <c r="F49" s="35" t="s">
        <v>382</v>
      </c>
      <c r="G49" s="34" t="s">
        <v>195</v>
      </c>
      <c r="H49" s="36"/>
      <c r="I49" s="36">
        <v>1</v>
      </c>
      <c r="J49" s="36">
        <v>2</v>
      </c>
      <c r="K49" s="36">
        <v>5</v>
      </c>
      <c r="L49" s="36"/>
      <c r="M49" s="36" t="s">
        <v>716</v>
      </c>
      <c r="N49" t="s">
        <v>1398</v>
      </c>
      <c r="O49" t="s">
        <v>1399</v>
      </c>
      <c r="P49" s="39">
        <f t="shared" si="2"/>
        <v>3.8194411899894476E-7</v>
      </c>
      <c r="Q49" s="34">
        <v>664</v>
      </c>
      <c r="R49" s="34">
        <v>662</v>
      </c>
      <c r="S49" s="34">
        <f t="shared" si="4"/>
        <v>2</v>
      </c>
      <c r="T49" s="34">
        <v>0</v>
      </c>
      <c r="V49" s="36"/>
      <c r="W49" s="36"/>
      <c r="X49" s="42">
        <f>IF(OR(B49="暫存檔",B49="目前無交易使用",B49="",LEFT(B49,2)="取消"),B49,IF(LEFT(B49,2)="L9",VLOOKUP(B49,[1]報表清單!C:Q,15,FALSE),IF(OR(LEFT(B49,3)="L80",LEFT(B49,3)="L83",LEFT(B49,3)="L84"),VLOOKUP(B49,[1]外部輸出入介面!C:U,19,FALSE),VLOOKUP(B49,[1]交易清單!E:X,12,FALSE))))</f>
        <v>0</v>
      </c>
      <c r="Y49" s="42">
        <v>44286</v>
      </c>
      <c r="Z49" s="83">
        <v>44285</v>
      </c>
      <c r="AA49" s="28">
        <v>44305</v>
      </c>
      <c r="AB49" s="36"/>
      <c r="AC49" s="36" t="s">
        <v>848</v>
      </c>
    </row>
    <row r="50" spans="1:29" s="34" customFormat="1">
      <c r="A50" s="34" t="s">
        <v>48</v>
      </c>
      <c r="B50" s="34" t="s">
        <v>969</v>
      </c>
      <c r="C50" s="34" t="s">
        <v>974</v>
      </c>
      <c r="D50" s="35" t="s">
        <v>383</v>
      </c>
      <c r="E50" s="34" t="s">
        <v>377</v>
      </c>
      <c r="F50" s="35" t="s">
        <v>384</v>
      </c>
      <c r="G50" s="34" t="s">
        <v>196</v>
      </c>
      <c r="H50" s="36"/>
      <c r="I50" s="36">
        <v>1</v>
      </c>
      <c r="J50" s="36">
        <v>2</v>
      </c>
      <c r="K50" s="36">
        <v>5</v>
      </c>
      <c r="L50" s="36"/>
      <c r="M50" s="36" t="s">
        <v>715</v>
      </c>
      <c r="N50" t="s">
        <v>1400</v>
      </c>
      <c r="O50" t="s">
        <v>1401</v>
      </c>
      <c r="P50" s="39">
        <f t="shared" si="2"/>
        <v>8.5567131463903934E-5</v>
      </c>
      <c r="Q50" s="34">
        <v>131657</v>
      </c>
      <c r="R50" s="34">
        <v>127403</v>
      </c>
      <c r="S50" s="34">
        <f t="shared" si="4"/>
        <v>4254</v>
      </c>
      <c r="T50" s="34">
        <v>0</v>
      </c>
      <c r="V50" s="36"/>
      <c r="W50" s="36"/>
      <c r="X50" s="42">
        <f>IF(OR(B50="暫存檔",B50="目前無交易使用",B50="",LEFT(B50,2)="取消"),B50,IF(LEFT(B50,2)="L9",VLOOKUP(B50,[1]報表清單!C:Q,15,FALSE),IF(OR(LEFT(B50,3)="L80",LEFT(B50,3)="L83",LEFT(B50,3)="L84"),VLOOKUP(B50,[1]外部輸出入介面!C:U,19,FALSE),VLOOKUP(B50,[1]交易清單!E:X,12,FALSE))))</f>
        <v>0</v>
      </c>
      <c r="Y50" s="42">
        <v>44286</v>
      </c>
      <c r="Z50" s="40">
        <v>44277</v>
      </c>
      <c r="AA50" s="40">
        <v>44299</v>
      </c>
      <c r="AB50" s="36"/>
      <c r="AC50" s="36" t="s">
        <v>859</v>
      </c>
    </row>
    <row r="51" spans="1:29" s="34" customFormat="1" ht="75">
      <c r="A51" s="34" t="s">
        <v>13</v>
      </c>
      <c r="B51" s="34" t="s">
        <v>829</v>
      </c>
      <c r="D51" s="35" t="s">
        <v>294</v>
      </c>
      <c r="E51" s="34" t="s">
        <v>98</v>
      </c>
      <c r="F51" s="35" t="s">
        <v>555</v>
      </c>
      <c r="G51" s="34" t="s">
        <v>556</v>
      </c>
      <c r="H51" s="57" t="s">
        <v>545</v>
      </c>
      <c r="I51" s="36">
        <v>5</v>
      </c>
      <c r="J51" s="36" t="s">
        <v>946</v>
      </c>
      <c r="K51" s="36"/>
      <c r="L51" s="36"/>
      <c r="M51" s="36" t="s">
        <v>685</v>
      </c>
      <c r="N51" t="s">
        <v>1402</v>
      </c>
      <c r="O51" t="s">
        <v>1403</v>
      </c>
      <c r="P51" s="39">
        <f t="shared" si="2"/>
        <v>3.9554398244945332E-4</v>
      </c>
      <c r="Q51" s="34">
        <v>335060</v>
      </c>
      <c r="R51" s="34">
        <v>167530</v>
      </c>
      <c r="S51" s="34">
        <f t="shared" si="4"/>
        <v>167530</v>
      </c>
      <c r="T51" s="34">
        <v>9</v>
      </c>
      <c r="U51" s="34" t="s">
        <v>450</v>
      </c>
      <c r="V51" s="36"/>
      <c r="W51" s="36"/>
      <c r="X51" s="42" t="str">
        <f>IF(OR(B51="暫存檔",B51="目前無交易使用",B51="",LEFT(B51,2)="取消"),B51,IF(LEFT(B51,2)="L9",VLOOKUP(B51,[1]報表清單!C:Q,15,FALSE),IF(OR(LEFT(B51,3)="L80",LEFT(B51,3)="L83",LEFT(B51,3)="L84"),VLOOKUP(B51,[1]外部輸出入介面!C:U,19,FALSE),VLOOKUP(B51,[1]交易清單!E:X,12,FALSE))))</f>
        <v>暫存檔</v>
      </c>
      <c r="Y51" s="42"/>
      <c r="Z51" s="67"/>
      <c r="AA51" s="36"/>
      <c r="AB51" s="36"/>
      <c r="AC51" s="36"/>
    </row>
    <row r="52" spans="1:29" s="34" customFormat="1" ht="30">
      <c r="A52" s="34" t="s">
        <v>14</v>
      </c>
      <c r="B52" s="34" t="s">
        <v>299</v>
      </c>
      <c r="D52" s="35" t="s">
        <v>104</v>
      </c>
      <c r="E52" s="34" t="s">
        <v>98</v>
      </c>
      <c r="F52" s="35" t="s">
        <v>554</v>
      </c>
      <c r="G52" s="34" t="s">
        <v>143</v>
      </c>
      <c r="H52" s="36"/>
      <c r="I52" s="36">
        <v>2</v>
      </c>
      <c r="J52" s="36">
        <v>4</v>
      </c>
      <c r="K52" s="36">
        <v>1</v>
      </c>
      <c r="L52" s="36"/>
      <c r="M52" s="36" t="s">
        <v>726</v>
      </c>
      <c r="N52" t="s">
        <v>1404</v>
      </c>
      <c r="O52" t="s">
        <v>1405</v>
      </c>
      <c r="P52" s="39">
        <f t="shared" si="2"/>
        <v>1.7809027485782281E-4</v>
      </c>
      <c r="Q52" s="34">
        <v>1005174</v>
      </c>
      <c r="R52" s="34">
        <v>167530</v>
      </c>
      <c r="S52" s="34">
        <f t="shared" si="4"/>
        <v>837644</v>
      </c>
      <c r="T52" s="34">
        <v>3</v>
      </c>
      <c r="U52" s="34" t="s">
        <v>451</v>
      </c>
      <c r="V52" s="36"/>
      <c r="W52" s="36"/>
      <c r="X52" s="42">
        <f>IF(OR(B52="暫存檔",B52="目前無交易使用",B52="",LEFT(B52,2)="取消"),B52,IF(LEFT(B52,2)="L9",VLOOKUP(B52,[1]報表清單!C:Q,15,FALSE),IF(OR(LEFT(B52,3)="L80",LEFT(B52,3)="L83",LEFT(B52,3)="L84"),VLOOKUP(B52,[1]外部輸出入介面!C:U,19,FALSE),VLOOKUP(B52,[1]交易清單!E:X,12,FALSE))))</f>
        <v>0</v>
      </c>
      <c r="Y52" s="42">
        <v>44286</v>
      </c>
      <c r="Z52" s="40">
        <v>44260</v>
      </c>
      <c r="AA52" s="36"/>
      <c r="AB52" s="40">
        <v>44293</v>
      </c>
      <c r="AC52" s="36" t="s">
        <v>1051</v>
      </c>
    </row>
    <row r="53" spans="1:29" s="34" customFormat="1" ht="30">
      <c r="A53" s="34" t="s">
        <v>639</v>
      </c>
      <c r="B53" s="34" t="s">
        <v>869</v>
      </c>
      <c r="D53" s="35" t="s">
        <v>652</v>
      </c>
      <c r="E53" s="34" t="s">
        <v>682</v>
      </c>
      <c r="F53" s="35" t="s">
        <v>665</v>
      </c>
      <c r="G53" s="34" t="s">
        <v>664</v>
      </c>
      <c r="H53" s="36"/>
      <c r="I53" s="36">
        <v>2</v>
      </c>
      <c r="J53" s="36">
        <v>4</v>
      </c>
      <c r="K53" s="36">
        <v>1</v>
      </c>
      <c r="L53" s="36" t="s">
        <v>1069</v>
      </c>
      <c r="M53" s="36" t="s">
        <v>681</v>
      </c>
      <c r="N53" t="s">
        <v>1406</v>
      </c>
      <c r="O53" t="s">
        <v>1407</v>
      </c>
      <c r="P53" s="39">
        <f t="shared" si="2"/>
        <v>1.9676372176036239E-7</v>
      </c>
      <c r="Q53" s="34">
        <v>0</v>
      </c>
      <c r="R53" s="34">
        <v>0</v>
      </c>
      <c r="S53" s="34">
        <f>Q53-R53</f>
        <v>0</v>
      </c>
      <c r="V53" s="36"/>
      <c r="W53" s="36"/>
      <c r="X53" s="42">
        <f>IF(OR(B53="暫存檔",B53="目前無交易使用",B53="",LEFT(B53,2)="取消"),B53,IF(LEFT(B53,2)="L9",VLOOKUP(B53,[1]報表清單!C:Q,15,FALSE),IF(OR(LEFT(B53,3)="L80",LEFT(B53,3)="L83",LEFT(B53,3)="L84"),VLOOKUP(B53,[1]外部輸出入介面!C:U,19,FALSE),VLOOKUP(B53,[1]交易清單!E:X,12,FALSE))))</f>
        <v>0</v>
      </c>
      <c r="Y53" s="42">
        <v>44316</v>
      </c>
      <c r="Z53" s="82">
        <v>44293</v>
      </c>
      <c r="AA53" s="36"/>
      <c r="AB53" s="40">
        <v>44300</v>
      </c>
      <c r="AC53" s="36" t="s">
        <v>1290</v>
      </c>
    </row>
    <row r="54" spans="1:29" s="34" customFormat="1" ht="45">
      <c r="A54" s="34" t="s">
        <v>11</v>
      </c>
      <c r="B54" s="34" t="s">
        <v>295</v>
      </c>
      <c r="D54" s="35" t="s">
        <v>296</v>
      </c>
      <c r="E54" s="34" t="s">
        <v>98</v>
      </c>
      <c r="F54" s="35" t="s">
        <v>553</v>
      </c>
      <c r="G54" s="34" t="s">
        <v>142</v>
      </c>
      <c r="H54" s="36"/>
      <c r="I54" s="36">
        <v>3</v>
      </c>
      <c r="J54" s="36">
        <v>4</v>
      </c>
      <c r="K54" s="36">
        <v>1</v>
      </c>
      <c r="L54" s="36"/>
      <c r="M54" s="36" t="s">
        <v>676</v>
      </c>
      <c r="N54" t="s">
        <v>1408</v>
      </c>
      <c r="O54" t="s">
        <v>1409</v>
      </c>
      <c r="P54" s="39">
        <f t="shared" si="2"/>
        <v>9.6527801360934973E-6</v>
      </c>
      <c r="Q54" s="34">
        <v>8</v>
      </c>
      <c r="R54" s="34">
        <v>8</v>
      </c>
      <c r="S54" s="34">
        <f t="shared" ref="S54:S117" si="5">Q54-R54</f>
        <v>0</v>
      </c>
      <c r="T54" s="34">
        <v>0</v>
      </c>
      <c r="V54" s="36"/>
      <c r="W54" s="36"/>
      <c r="X54" s="42">
        <f>IF(OR(B54="暫存檔",B54="目前無交易使用",B54="",LEFT(B54,2)="取消"),B54,IF(LEFT(B54,2)="L9",VLOOKUP(B54,[1]報表清單!C:Q,15,FALSE),IF(OR(LEFT(B54,3)="L80",LEFT(B54,3)="L83",LEFT(B54,3)="L84"),VLOOKUP(B54,[1]外部輸出入介面!C:U,19,FALSE),VLOOKUP(B54,[1]交易清單!E:X,12,FALSE))))</f>
        <v>0</v>
      </c>
      <c r="Y54" s="42">
        <v>44286</v>
      </c>
      <c r="Z54" s="40">
        <v>44259</v>
      </c>
      <c r="AA54" s="36"/>
      <c r="AB54" s="40">
        <v>44285</v>
      </c>
      <c r="AC54" s="36" t="s">
        <v>1010</v>
      </c>
    </row>
    <row r="55" spans="1:29" s="34" customFormat="1" ht="45">
      <c r="A55" s="34" t="s">
        <v>10</v>
      </c>
      <c r="B55" s="34" t="s">
        <v>293</v>
      </c>
      <c r="D55" s="35" t="s">
        <v>294</v>
      </c>
      <c r="E55" s="34" t="s">
        <v>98</v>
      </c>
      <c r="F55" s="35" t="s">
        <v>547</v>
      </c>
      <c r="G55" s="34" t="s">
        <v>141</v>
      </c>
      <c r="H55" s="36"/>
      <c r="I55" s="36">
        <v>3</v>
      </c>
      <c r="J55" s="36">
        <v>4</v>
      </c>
      <c r="K55" s="36">
        <v>1</v>
      </c>
      <c r="L55" s="36"/>
      <c r="M55" s="36" t="s">
        <v>676</v>
      </c>
      <c r="N55" t="s">
        <v>1410</v>
      </c>
      <c r="O55" t="s">
        <v>1411</v>
      </c>
      <c r="P55" s="39">
        <f t="shared" si="2"/>
        <v>1.1252315016463399E-4</v>
      </c>
      <c r="Q55" s="34">
        <v>167530</v>
      </c>
      <c r="R55" s="34">
        <v>167530</v>
      </c>
      <c r="S55" s="34">
        <f t="shared" si="5"/>
        <v>0</v>
      </c>
      <c r="T55" s="34">
        <v>0</v>
      </c>
      <c r="V55" s="36"/>
      <c r="W55" s="36"/>
      <c r="X55" s="42">
        <f>IF(OR(B55="暫存檔",B55="目前無交易使用",B55="",LEFT(B55,2)="取消"),B55,IF(LEFT(B55,2)="L9",VLOOKUP(B55,[1]報表清單!C:Q,15,FALSE),IF(OR(LEFT(B55,3)="L80",LEFT(B55,3)="L83",LEFT(B55,3)="L84"),VLOOKUP(B55,[1]外部輸出入介面!C:U,19,FALSE),VLOOKUP(B55,[1]交易清單!E:X,12,FALSE))))</f>
        <v>0</v>
      </c>
      <c r="Y55" s="42">
        <v>44286</v>
      </c>
      <c r="Z55" s="40">
        <v>44259</v>
      </c>
      <c r="AA55" s="36"/>
      <c r="AB55" s="40">
        <v>44285</v>
      </c>
      <c r="AC55" s="36" t="s">
        <v>1012</v>
      </c>
    </row>
    <row r="56" spans="1:29" s="34" customFormat="1" ht="30">
      <c r="A56" s="34" t="s">
        <v>640</v>
      </c>
      <c r="B56" s="34" t="s">
        <v>968</v>
      </c>
      <c r="D56" s="35" t="s">
        <v>651</v>
      </c>
      <c r="E56" s="34" t="s">
        <v>675</v>
      </c>
      <c r="F56" s="35" t="s">
        <v>667</v>
      </c>
      <c r="G56" s="34" t="s">
        <v>666</v>
      </c>
      <c r="H56" s="36"/>
      <c r="I56" s="36">
        <v>2</v>
      </c>
      <c r="J56" s="36">
        <v>4</v>
      </c>
      <c r="K56" s="36">
        <v>1</v>
      </c>
      <c r="L56" s="36"/>
      <c r="M56" s="36" t="s">
        <v>683</v>
      </c>
      <c r="N56" t="s">
        <v>1412</v>
      </c>
      <c r="O56" t="s">
        <v>1413</v>
      </c>
      <c r="P56" s="39">
        <f t="shared" si="2"/>
        <v>1.5046316548250616E-6</v>
      </c>
      <c r="Q56" s="34">
        <v>331</v>
      </c>
      <c r="R56" s="34">
        <v>344</v>
      </c>
      <c r="S56" s="34">
        <f t="shared" si="5"/>
        <v>-13</v>
      </c>
      <c r="T56" s="34">
        <v>2</v>
      </c>
      <c r="U56" s="34" t="s">
        <v>1598</v>
      </c>
      <c r="V56" s="36"/>
      <c r="W56" s="36"/>
      <c r="X56" s="42">
        <f>IF(OR(B56="暫存檔",B56="目前無交易使用",B56="",LEFT(B56,2)="取消"),B56,IF(LEFT(B56,2)="L9",VLOOKUP(B56,[1]報表清單!C:Q,15,FALSE),IF(OR(LEFT(B56,3)="L80",LEFT(B56,3)="L83",LEFT(B56,3)="L84"),VLOOKUP(B56,[1]外部輸出入介面!C:U,19,FALSE),VLOOKUP(B56,[1]交易清單!E:X,12,FALSE))))</f>
        <v>0</v>
      </c>
      <c r="Y56" s="42">
        <v>44316</v>
      </c>
      <c r="Z56" s="82">
        <v>44293</v>
      </c>
      <c r="AA56" s="36"/>
      <c r="AB56" s="40">
        <v>44285</v>
      </c>
      <c r="AC56" s="36" t="s">
        <v>1011</v>
      </c>
    </row>
    <row r="57" spans="1:29" s="34" customFormat="1" ht="30">
      <c r="A57" s="126" t="s">
        <v>1291</v>
      </c>
      <c r="D57" s="35" t="s">
        <v>1297</v>
      </c>
      <c r="E57" s="34" t="s">
        <v>1298</v>
      </c>
      <c r="F57" s="35" t="s">
        <v>1299</v>
      </c>
      <c r="G57" s="89" t="s">
        <v>1300</v>
      </c>
      <c r="H57" s="36"/>
      <c r="I57" s="36">
        <v>2</v>
      </c>
      <c r="J57" s="36" t="s">
        <v>946</v>
      </c>
      <c r="K57" s="36">
        <v>1</v>
      </c>
      <c r="L57" s="36"/>
      <c r="M57" s="36"/>
      <c r="N57" t="s">
        <v>1414</v>
      </c>
      <c r="O57" t="s">
        <v>1415</v>
      </c>
      <c r="P57" s="39">
        <f>O57-N57</f>
        <v>7.2916736826300621E-7</v>
      </c>
      <c r="Q57" s="34">
        <v>32</v>
      </c>
      <c r="R57" s="34">
        <v>111902</v>
      </c>
      <c r="S57" s="34">
        <f t="shared" si="5"/>
        <v>-111870</v>
      </c>
      <c r="T57" s="34">
        <v>2</v>
      </c>
      <c r="U57" s="117" t="s">
        <v>1597</v>
      </c>
      <c r="V57" s="40"/>
      <c r="W57" s="40"/>
      <c r="X57" s="42"/>
      <c r="Y57" s="42"/>
      <c r="Z57" s="36"/>
      <c r="AA57" s="40"/>
      <c r="AB57" s="40"/>
      <c r="AC57" s="36"/>
    </row>
    <row r="58" spans="1:29" s="34" customFormat="1" ht="30">
      <c r="A58" s="34" t="s">
        <v>1667</v>
      </c>
      <c r="D58" s="35" t="s">
        <v>1669</v>
      </c>
      <c r="E58" s="34" t="s">
        <v>444</v>
      </c>
      <c r="F58" s="35" t="s">
        <v>1671</v>
      </c>
      <c r="G58" s="89" t="s">
        <v>1673</v>
      </c>
      <c r="H58" s="36"/>
      <c r="I58" s="36">
        <v>1</v>
      </c>
      <c r="J58" s="36">
        <v>2</v>
      </c>
      <c r="K58" s="36">
        <v>1</v>
      </c>
      <c r="L58" s="36"/>
      <c r="M58" s="36"/>
      <c r="N58" s="2">
        <v>44313.387731481482</v>
      </c>
      <c r="O58" s="38">
        <v>44313.387731481482</v>
      </c>
      <c r="P58" s="39">
        <f>O58-N58</f>
        <v>0</v>
      </c>
      <c r="Q58" s="34">
        <v>286</v>
      </c>
      <c r="R58" s="34">
        <v>286</v>
      </c>
      <c r="S58" s="34">
        <f t="shared" si="5"/>
        <v>0</v>
      </c>
      <c r="T58" s="34">
        <v>0</v>
      </c>
      <c r="U58" s="117"/>
      <c r="V58" s="40"/>
      <c r="W58" s="40"/>
      <c r="X58" s="42"/>
      <c r="Y58" s="42"/>
      <c r="Z58" s="36"/>
      <c r="AA58" s="40">
        <v>44313</v>
      </c>
      <c r="AB58" s="40"/>
      <c r="AC58" s="36" t="s">
        <v>1675</v>
      </c>
    </row>
    <row r="59" spans="1:29" s="34" customFormat="1" ht="30">
      <c r="A59" s="34" t="s">
        <v>1668</v>
      </c>
      <c r="D59" s="35" t="s">
        <v>1670</v>
      </c>
      <c r="E59" s="34" t="s">
        <v>444</v>
      </c>
      <c r="F59" s="35" t="s">
        <v>1672</v>
      </c>
      <c r="G59" s="89" t="s">
        <v>1674</v>
      </c>
      <c r="H59" s="36"/>
      <c r="I59" s="36">
        <v>1</v>
      </c>
      <c r="J59" s="36">
        <v>2</v>
      </c>
      <c r="K59" s="36">
        <v>1</v>
      </c>
      <c r="L59" s="36"/>
      <c r="M59" s="36"/>
      <c r="N59" s="2">
        <v>44313.387731481482</v>
      </c>
      <c r="O59" s="2">
        <v>44313.387731481482</v>
      </c>
      <c r="P59" s="39">
        <f>O58-N58</f>
        <v>0</v>
      </c>
      <c r="Q59" s="34">
        <v>1167</v>
      </c>
      <c r="R59" s="34">
        <v>1167</v>
      </c>
      <c r="S59" s="34">
        <f t="shared" si="5"/>
        <v>0</v>
      </c>
      <c r="T59" s="34">
        <v>0</v>
      </c>
      <c r="U59" s="117"/>
      <c r="V59" s="40"/>
      <c r="W59" s="40"/>
      <c r="X59" s="42"/>
      <c r="Y59" s="42"/>
      <c r="Z59" s="36"/>
      <c r="AA59" s="40">
        <v>44313</v>
      </c>
      <c r="AB59" s="40"/>
      <c r="AC59" s="36" t="s">
        <v>1676</v>
      </c>
    </row>
    <row r="60" spans="1:29" s="34" customFormat="1" ht="45">
      <c r="A60" s="34" t="s">
        <v>23</v>
      </c>
      <c r="B60" s="34" t="s">
        <v>328</v>
      </c>
      <c r="D60" s="35" t="s">
        <v>329</v>
      </c>
      <c r="E60" s="34" t="s">
        <v>98</v>
      </c>
      <c r="F60" s="35" t="s">
        <v>573</v>
      </c>
      <c r="G60" s="34" t="s">
        <v>160</v>
      </c>
      <c r="H60" s="36"/>
      <c r="I60" s="36">
        <v>3</v>
      </c>
      <c r="J60" s="36">
        <v>4</v>
      </c>
      <c r="K60" s="36">
        <v>1</v>
      </c>
      <c r="L60" s="36"/>
      <c r="M60" s="36" t="s">
        <v>676</v>
      </c>
      <c r="N60" t="s">
        <v>1416</v>
      </c>
      <c r="O60" t="s">
        <v>1417</v>
      </c>
      <c r="P60" s="39">
        <f t="shared" ref="P60:P91" si="6">O60-N60</f>
        <v>7.0486130425706506E-6</v>
      </c>
      <c r="Q60" s="34">
        <v>114913</v>
      </c>
      <c r="R60" s="34">
        <f>19688+95230</f>
        <v>114918</v>
      </c>
      <c r="S60" s="34">
        <f t="shared" si="5"/>
        <v>-5</v>
      </c>
      <c r="T60" s="34">
        <v>1</v>
      </c>
      <c r="U60" s="34" t="s">
        <v>460</v>
      </c>
      <c r="V60" s="36"/>
      <c r="W60" s="36"/>
      <c r="X60" s="42">
        <f>IF(OR(B60="暫存檔",B60="目前無交易使用",B60="",LEFT(B60,2)="取消"),B60,IF(LEFT(B60,2)="L9",VLOOKUP(B60,[1]報表清單!C:Q,15,FALSE),IF(OR(LEFT(B60,3)="L80",LEFT(B60,3)="L83",LEFT(B60,3)="L84"),VLOOKUP(B60,[1]外部輸出入介面!C:U,19,FALSE),VLOOKUP(B60,[1]交易清單!E:X,12,FALSE))))</f>
        <v>0</v>
      </c>
      <c r="Y60" s="42">
        <v>44316</v>
      </c>
      <c r="Z60" s="82">
        <v>44294</v>
      </c>
      <c r="AA60" s="36"/>
      <c r="AB60" s="40">
        <v>44285</v>
      </c>
      <c r="AC60" s="36" t="s">
        <v>1013</v>
      </c>
    </row>
    <row r="61" spans="1:29" s="34" customFormat="1" ht="30">
      <c r="A61" s="34" t="s">
        <v>12</v>
      </c>
      <c r="B61" s="34" t="s">
        <v>297</v>
      </c>
      <c r="D61" s="35" t="s">
        <v>298</v>
      </c>
      <c r="E61" s="34" t="s">
        <v>98</v>
      </c>
      <c r="F61" s="35" t="s">
        <v>721</v>
      </c>
      <c r="G61" s="34" t="s">
        <v>722</v>
      </c>
      <c r="H61" s="36"/>
      <c r="I61" s="36">
        <v>2</v>
      </c>
      <c r="J61" s="36">
        <v>4</v>
      </c>
      <c r="K61" s="36">
        <v>1</v>
      </c>
      <c r="L61" s="36"/>
      <c r="M61" s="36" t="s">
        <v>715</v>
      </c>
      <c r="N61" t="s">
        <v>1418</v>
      </c>
      <c r="O61" t="s">
        <v>1419</v>
      </c>
      <c r="P61" s="39">
        <f t="shared" si="6"/>
        <v>2.9400462517514825E-4</v>
      </c>
      <c r="Q61" s="34">
        <v>364199</v>
      </c>
      <c r="R61" s="34">
        <v>167530</v>
      </c>
      <c r="S61" s="34">
        <f t="shared" si="5"/>
        <v>196669</v>
      </c>
      <c r="T61" s="34">
        <v>3</v>
      </c>
      <c r="U61" s="34" t="s">
        <v>449</v>
      </c>
      <c r="V61" s="36"/>
      <c r="W61" s="36"/>
      <c r="X61" s="42">
        <f>IF(OR(B61="暫存檔",B61="目前無交易使用",B61="",LEFT(B61,2)="取消"),B61,IF(LEFT(B61,2)="L9",VLOOKUP(B61,[1]報表清單!C:Q,15,FALSE),IF(OR(LEFT(B61,3)="L80",LEFT(B61,3)="L83",LEFT(B61,3)="L84"),VLOOKUP(B61,[1]外部輸出入介面!C:U,19,FALSE),VLOOKUP(B61,[1]交易清單!E:X,12,FALSE))))</f>
        <v>0</v>
      </c>
      <c r="Y61" s="42">
        <v>44286</v>
      </c>
      <c r="Z61" s="40">
        <v>44277</v>
      </c>
      <c r="AA61" s="36"/>
      <c r="AB61" s="40">
        <v>44293</v>
      </c>
      <c r="AC61" s="36" t="s">
        <v>1054</v>
      </c>
    </row>
    <row r="62" spans="1:29" s="34" customFormat="1">
      <c r="A62" s="34" t="s">
        <v>38</v>
      </c>
      <c r="B62" s="34" t="s">
        <v>1021</v>
      </c>
      <c r="C62" s="34" t="s">
        <v>355</v>
      </c>
      <c r="D62" s="35" t="s">
        <v>356</v>
      </c>
      <c r="E62" s="34" t="s">
        <v>98</v>
      </c>
      <c r="F62" s="35" t="s">
        <v>357</v>
      </c>
      <c r="G62" s="34" t="s">
        <v>179</v>
      </c>
      <c r="H62" s="36"/>
      <c r="I62" s="36">
        <v>1</v>
      </c>
      <c r="J62" s="36">
        <v>2</v>
      </c>
      <c r="K62" s="36">
        <v>4</v>
      </c>
      <c r="L62" s="36"/>
      <c r="M62" s="36" t="s">
        <v>676</v>
      </c>
      <c r="N62" t="s">
        <v>1420</v>
      </c>
      <c r="O62" t="s">
        <v>1421</v>
      </c>
      <c r="P62" s="39">
        <f t="shared" si="6"/>
        <v>3.2849537092261016E-4</v>
      </c>
      <c r="Q62" s="34">
        <v>760106</v>
      </c>
      <c r="R62" s="34">
        <v>760106</v>
      </c>
      <c r="S62" s="34">
        <f t="shared" si="5"/>
        <v>0</v>
      </c>
      <c r="T62" s="34">
        <v>0</v>
      </c>
      <c r="V62" s="36"/>
      <c r="W62" s="36"/>
      <c r="X62" s="42" t="e">
        <f>IF(OR(B62="暫存檔",B62="目前無交易使用",B62="",LEFT(B62,2)="取消"),B62,IF(LEFT(B62,2)="L9",VLOOKUP(B62,[1]報表清單!C:Q,15,FALSE),IF(OR(LEFT(B62,3)="L80",LEFT(B62,3)="L83",LEFT(B62,3)="L84"),VLOOKUP(B62,[1]外部輸出入介面!C:U,19,FALSE),VLOOKUP(B62,[1]交易清單!E:X,12,FALSE))))</f>
        <v>#N/A</v>
      </c>
      <c r="Y62" s="42"/>
      <c r="Z62" s="36"/>
      <c r="AA62" s="40">
        <v>44273</v>
      </c>
      <c r="AB62" s="36"/>
      <c r="AC62" s="36" t="s">
        <v>855</v>
      </c>
    </row>
    <row r="63" spans="1:29" s="34" customFormat="1">
      <c r="A63" s="34" t="s">
        <v>256</v>
      </c>
      <c r="D63" s="35" t="s">
        <v>118</v>
      </c>
      <c r="E63" s="34" t="s">
        <v>98</v>
      </c>
      <c r="F63" s="35" t="s">
        <v>119</v>
      </c>
      <c r="G63" s="34" t="s">
        <v>180</v>
      </c>
      <c r="H63" s="36"/>
      <c r="I63" s="36">
        <v>1</v>
      </c>
      <c r="J63" s="36">
        <v>2</v>
      </c>
      <c r="K63" s="71">
        <v>4</v>
      </c>
      <c r="L63" s="72"/>
      <c r="M63" s="36" t="s">
        <v>676</v>
      </c>
      <c r="N63" t="s">
        <v>1422</v>
      </c>
      <c r="O63" t="s">
        <v>1423</v>
      </c>
      <c r="P63" s="39">
        <f t="shared" si="6"/>
        <v>1.0277777619194239E-5</v>
      </c>
      <c r="Q63" s="34">
        <v>2164</v>
      </c>
      <c r="R63" s="34">
        <v>2178</v>
      </c>
      <c r="S63" s="34">
        <f t="shared" si="5"/>
        <v>-14</v>
      </c>
      <c r="T63" s="34">
        <v>2</v>
      </c>
      <c r="U63" s="34" t="s">
        <v>466</v>
      </c>
      <c r="V63" s="36"/>
      <c r="W63" s="36"/>
      <c r="X63" s="42"/>
      <c r="Y63" s="42"/>
      <c r="Z63" s="36"/>
      <c r="AA63" s="40">
        <v>44278</v>
      </c>
      <c r="AB63" s="36"/>
      <c r="AC63" s="36" t="s">
        <v>984</v>
      </c>
    </row>
    <row r="64" spans="1:29" s="34" customFormat="1" ht="45">
      <c r="A64" s="34" t="s">
        <v>16</v>
      </c>
      <c r="B64" s="34" t="s">
        <v>302</v>
      </c>
      <c r="D64" s="35" t="s">
        <v>303</v>
      </c>
      <c r="E64" s="34" t="s">
        <v>98</v>
      </c>
      <c r="F64" s="35" t="s">
        <v>558</v>
      </c>
      <c r="G64" s="34" t="s">
        <v>145</v>
      </c>
      <c r="H64" s="36"/>
      <c r="I64" s="36">
        <v>3</v>
      </c>
      <c r="J64" s="36">
        <v>4</v>
      </c>
      <c r="K64" s="36">
        <v>2</v>
      </c>
      <c r="L64" s="36"/>
      <c r="M64" s="36" t="s">
        <v>685</v>
      </c>
      <c r="N64" t="s">
        <v>1424</v>
      </c>
      <c r="O64" t="s">
        <v>1425</v>
      </c>
      <c r="P64" s="39">
        <f t="shared" si="6"/>
        <v>1.2210650311317295E-5</v>
      </c>
      <c r="Q64" s="34">
        <v>135441</v>
      </c>
      <c r="R64" s="34">
        <v>135461</v>
      </c>
      <c r="S64" s="34">
        <f t="shared" si="5"/>
        <v>-20</v>
      </c>
      <c r="T64" s="34">
        <v>4</v>
      </c>
      <c r="U64" s="34" t="s">
        <v>452</v>
      </c>
      <c r="V64" s="36"/>
      <c r="W64" s="36"/>
      <c r="X64" s="42">
        <f>IF(OR(B64="暫存檔",B64="目前無交易使用",B64="",LEFT(B64,2)="取消"),B64,IF(LEFT(B64,2)="L9",VLOOKUP(B64,[1]報表清單!C:Q,15,FALSE),IF(OR(LEFT(B64,3)="L80",LEFT(B64,3)="L83",LEFT(B64,3)="L84"),VLOOKUP(B64,[1]外部輸出入介面!C:U,19,FALSE),VLOOKUP(B64,[1]交易清單!E:X,12,FALSE))))</f>
        <v>0</v>
      </c>
      <c r="Y64" s="42">
        <v>44286</v>
      </c>
      <c r="Z64" s="40">
        <v>44260</v>
      </c>
      <c r="AA64" s="36"/>
      <c r="AB64" s="40">
        <v>44285</v>
      </c>
      <c r="AC64" s="36" t="s">
        <v>1017</v>
      </c>
    </row>
    <row r="65" spans="1:30" s="34" customFormat="1">
      <c r="A65" s="34" t="s">
        <v>242</v>
      </c>
      <c r="B65" s="34" t="s">
        <v>1022</v>
      </c>
      <c r="D65" s="35" t="s">
        <v>306</v>
      </c>
      <c r="E65" s="34" t="s">
        <v>98</v>
      </c>
      <c r="F65" s="35" t="s">
        <v>560</v>
      </c>
      <c r="G65" s="34" t="s">
        <v>147</v>
      </c>
      <c r="H65" s="36"/>
      <c r="I65" s="36">
        <v>1</v>
      </c>
      <c r="J65" s="36">
        <v>2</v>
      </c>
      <c r="K65" s="73">
        <v>2</v>
      </c>
      <c r="L65" s="73"/>
      <c r="M65" s="36" t="s">
        <v>676</v>
      </c>
      <c r="N65" t="s">
        <v>1426</v>
      </c>
      <c r="O65" t="s">
        <v>1427</v>
      </c>
      <c r="P65" s="39">
        <f t="shared" si="6"/>
        <v>3.9178237784653902E-5</v>
      </c>
      <c r="Q65" s="34">
        <v>55505</v>
      </c>
      <c r="R65" s="34">
        <v>55505</v>
      </c>
      <c r="S65" s="34">
        <f t="shared" si="5"/>
        <v>0</v>
      </c>
      <c r="T65" s="34">
        <v>0</v>
      </c>
      <c r="V65" s="36"/>
      <c r="W65" s="36"/>
      <c r="X65" s="42">
        <f>IF(OR(B65="暫存檔",B65="目前無交易使用",B65="",LEFT(B65,2)="取消"),B65,IF(LEFT(B65,2)="L9",VLOOKUP(B65,[1]報表清單!C:Q,15,FALSE),IF(OR(LEFT(B65,3)="L80",LEFT(B65,3)="L83",LEFT(B65,3)="L84"),VLOOKUP(B65,[1]外部輸出入介面!C:U,19,FALSE),VLOOKUP(B65,[1]交易清單!E:X,12,FALSE))))</f>
        <v>0</v>
      </c>
      <c r="Y65" s="42">
        <v>44286</v>
      </c>
      <c r="Z65" s="40">
        <v>44285</v>
      </c>
      <c r="AA65" s="40">
        <v>44274</v>
      </c>
      <c r="AB65" s="36"/>
      <c r="AC65" s="36" t="s">
        <v>880</v>
      </c>
    </row>
    <row r="66" spans="1:30" s="34" customFormat="1" ht="105">
      <c r="A66" s="34" t="s">
        <v>17</v>
      </c>
      <c r="B66" s="34" t="s">
        <v>304</v>
      </c>
      <c r="D66" s="35" t="s">
        <v>305</v>
      </c>
      <c r="E66" s="34" t="s">
        <v>98</v>
      </c>
      <c r="F66" s="35" t="s">
        <v>559</v>
      </c>
      <c r="G66" s="34" t="s">
        <v>146</v>
      </c>
      <c r="H66" s="36"/>
      <c r="I66" s="36">
        <v>7</v>
      </c>
      <c r="J66" s="36">
        <v>4</v>
      </c>
      <c r="K66" s="36">
        <v>2</v>
      </c>
      <c r="L66" s="36"/>
      <c r="M66" s="36" t="s">
        <v>676</v>
      </c>
      <c r="N66" t="s">
        <v>1428</v>
      </c>
      <c r="O66" t="s">
        <v>1429</v>
      </c>
      <c r="P66" s="39">
        <f t="shared" si="6"/>
        <v>4.9247682909481227E-5</v>
      </c>
      <c r="Q66" s="34">
        <v>135068</v>
      </c>
      <c r="R66" s="34">
        <v>135106</v>
      </c>
      <c r="S66" s="34">
        <f t="shared" si="5"/>
        <v>-38</v>
      </c>
      <c r="T66" s="34">
        <v>4</v>
      </c>
      <c r="U66" s="35" t="s">
        <v>453</v>
      </c>
      <c r="V66" s="36"/>
      <c r="W66" s="36"/>
      <c r="X66" s="42">
        <f>IF(OR(B66="暫存檔",B66="目前無交易使用",B66="",LEFT(B66,2)="取消"),B66,IF(LEFT(B66,2)="L9",VLOOKUP(B66,[1]報表清單!C:Q,15,FALSE),IF(OR(LEFT(B66,3)="L80",LEFT(B66,3)="L83",LEFT(B66,3)="L84"),VLOOKUP(B66,[1]外部輸出入介面!C:U,19,FALSE),VLOOKUP(B66,[1]交易清單!E:X,12,FALSE))))</f>
        <v>0</v>
      </c>
      <c r="Y66" s="42">
        <v>44286</v>
      </c>
      <c r="Z66" s="40">
        <v>44260</v>
      </c>
      <c r="AA66" s="36"/>
      <c r="AB66" s="40">
        <v>44312</v>
      </c>
      <c r="AC66" s="36" t="s">
        <v>1018</v>
      </c>
    </row>
    <row r="67" spans="1:30" s="34" customFormat="1" ht="30">
      <c r="A67" s="34" t="s">
        <v>15</v>
      </c>
      <c r="B67" s="34" t="s">
        <v>300</v>
      </c>
      <c r="D67" s="35" t="s">
        <v>301</v>
      </c>
      <c r="E67" s="34" t="s">
        <v>98</v>
      </c>
      <c r="F67" s="35" t="s">
        <v>557</v>
      </c>
      <c r="G67" s="34" t="s">
        <v>144</v>
      </c>
      <c r="H67" s="36"/>
      <c r="I67" s="36">
        <v>2</v>
      </c>
      <c r="J67" s="36">
        <v>4</v>
      </c>
      <c r="K67" s="36">
        <v>2</v>
      </c>
      <c r="L67" s="36"/>
      <c r="M67" s="36" t="s">
        <v>685</v>
      </c>
      <c r="N67" t="s">
        <v>1430</v>
      </c>
      <c r="O67" t="s">
        <v>1431</v>
      </c>
      <c r="P67" s="39">
        <f t="shared" si="6"/>
        <v>1.7372687580063939E-5</v>
      </c>
      <c r="Q67" s="34">
        <v>195</v>
      </c>
      <c r="R67" s="34">
        <v>195</v>
      </c>
      <c r="S67" s="34">
        <f t="shared" si="5"/>
        <v>0</v>
      </c>
      <c r="T67" s="34">
        <v>1</v>
      </c>
      <c r="V67" s="36"/>
      <c r="W67" s="36"/>
      <c r="X67" s="42">
        <f>IF(OR(B67="暫存檔",B67="目前無交易使用",B67="",LEFT(B67,2)="取消"),B67,IF(LEFT(B67,2)="L9",VLOOKUP(B67,[1]報表清單!C:Q,15,FALSE),IF(OR(LEFT(B67,3)="L80",LEFT(B67,3)="L83",LEFT(B67,3)="L84"),VLOOKUP(B67,[1]外部輸出入介面!C:U,19,FALSE),VLOOKUP(B67,[1]交易清單!E:X,12,FALSE))))</f>
        <v>0</v>
      </c>
      <c r="Y67" s="42">
        <v>44286</v>
      </c>
      <c r="Z67" s="40">
        <v>44258</v>
      </c>
      <c r="AA67" s="36"/>
      <c r="AB67" s="40">
        <v>44295</v>
      </c>
      <c r="AC67" s="36" t="s">
        <v>1028</v>
      </c>
    </row>
    <row r="68" spans="1:30" s="34" customFormat="1" ht="45">
      <c r="A68" s="34" t="s">
        <v>243</v>
      </c>
      <c r="D68" s="35" t="s">
        <v>1065</v>
      </c>
      <c r="E68" s="34" t="s">
        <v>98</v>
      </c>
      <c r="F68" s="35" t="s">
        <v>561</v>
      </c>
      <c r="G68" s="34" t="s">
        <v>307</v>
      </c>
      <c r="H68" s="36"/>
      <c r="I68" s="36">
        <v>2</v>
      </c>
      <c r="J68" s="36">
        <v>4</v>
      </c>
      <c r="K68" s="36">
        <v>2</v>
      </c>
      <c r="L68" s="36"/>
      <c r="M68" s="36" t="s">
        <v>716</v>
      </c>
      <c r="N68" t="s">
        <v>1432</v>
      </c>
      <c r="O68" t="s">
        <v>1433</v>
      </c>
      <c r="P68" s="39">
        <f t="shared" si="6"/>
        <v>1.9259256077930331E-5</v>
      </c>
      <c r="Q68" s="34">
        <v>19003</v>
      </c>
      <c r="R68" s="34">
        <v>28208</v>
      </c>
      <c r="S68" s="34">
        <f t="shared" si="5"/>
        <v>-9205</v>
      </c>
      <c r="T68" s="34">
        <v>2</v>
      </c>
      <c r="U68" s="35" t="s">
        <v>454</v>
      </c>
      <c r="V68" s="36"/>
      <c r="W68" s="36"/>
      <c r="X68" s="42">
        <f>IF(OR(B68="暫存檔",B68="目前無交易使用",B68="",LEFT(B68,2)="取消"),B68,IF(LEFT(B68,2)="L9",VLOOKUP(B68,[1]報表清單!C:Q,15,FALSE),IF(OR(LEFT(B68,3)="L80",LEFT(B68,3)="L83",LEFT(B68,3)="L84"),VLOOKUP(B68,[1]外部輸出入介面!C:U,19,FALSE),VLOOKUP(B68,[1]交易清單!E:X,12,FALSE))))</f>
        <v>0</v>
      </c>
      <c r="Y68" s="42"/>
      <c r="Z68" s="36"/>
      <c r="AA68" s="36"/>
      <c r="AB68" s="40">
        <v>44286</v>
      </c>
      <c r="AC68" s="36" t="s">
        <v>1029</v>
      </c>
    </row>
    <row r="69" spans="1:30" s="34" customFormat="1" ht="30">
      <c r="A69" s="34" t="s">
        <v>18</v>
      </c>
      <c r="B69" s="34" t="s">
        <v>777</v>
      </c>
      <c r="C69" s="35" t="s">
        <v>738</v>
      </c>
      <c r="D69" s="35" t="s">
        <v>308</v>
      </c>
      <c r="E69" s="34" t="s">
        <v>98</v>
      </c>
      <c r="F69" s="35" t="s">
        <v>1061</v>
      </c>
      <c r="G69" s="34" t="s">
        <v>148</v>
      </c>
      <c r="H69" s="36"/>
      <c r="I69" s="36">
        <v>2</v>
      </c>
      <c r="J69" s="36">
        <v>4</v>
      </c>
      <c r="K69" s="73">
        <v>2</v>
      </c>
      <c r="L69" s="74"/>
      <c r="M69" s="36" t="s">
        <v>676</v>
      </c>
      <c r="N69" t="s">
        <v>1434</v>
      </c>
      <c r="O69" t="s">
        <v>1435</v>
      </c>
      <c r="P69" s="39">
        <f t="shared" si="6"/>
        <v>6.2638893723487854E-5</v>
      </c>
      <c r="Q69" s="34">
        <v>52561</v>
      </c>
      <c r="R69" s="34">
        <f>52561+6652</f>
        <v>59213</v>
      </c>
      <c r="S69" s="34">
        <f t="shared" si="5"/>
        <v>-6652</v>
      </c>
      <c r="T69" s="34">
        <v>0</v>
      </c>
      <c r="V69" s="36"/>
      <c r="W69" s="36"/>
      <c r="X69" s="42">
        <f>IF(OR(B69="暫存檔",B69="目前無交易使用",B69="",LEFT(B69,2)="取消"),B69,IF(LEFT(B69,2)="L9",VLOOKUP(B69,[1]報表清單!C:Q,15,FALSE),IF(OR(LEFT(B69,3)="L80",LEFT(B69,3)="L83",LEFT(B69,3)="L84"),VLOOKUP(B69,[1]外部輸出入介面!C:U,19,FALSE),VLOOKUP(B69,[1]交易清單!E:X,12,FALSE))))</f>
        <v>0</v>
      </c>
      <c r="Y69" s="42">
        <v>44286</v>
      </c>
      <c r="Z69" s="40">
        <v>44285</v>
      </c>
      <c r="AB69" s="40">
        <v>44299</v>
      </c>
      <c r="AC69" s="36" t="s">
        <v>963</v>
      </c>
    </row>
    <row r="70" spans="1:30" s="34" customFormat="1">
      <c r="A70" s="34" t="s">
        <v>244</v>
      </c>
      <c r="B70" s="34" t="s">
        <v>830</v>
      </c>
      <c r="D70" s="35" t="s">
        <v>309</v>
      </c>
      <c r="E70" s="34" t="s">
        <v>98</v>
      </c>
      <c r="F70" s="35" t="s">
        <v>310</v>
      </c>
      <c r="G70" s="84" t="s">
        <v>149</v>
      </c>
      <c r="H70" s="36"/>
      <c r="I70" s="36">
        <v>1</v>
      </c>
      <c r="J70" s="36">
        <v>1</v>
      </c>
      <c r="K70" s="36">
        <v>2</v>
      </c>
      <c r="L70" s="36"/>
      <c r="M70" s="36" t="s">
        <v>676</v>
      </c>
      <c r="N70" t="s">
        <v>1436</v>
      </c>
      <c r="O70" t="s">
        <v>1437</v>
      </c>
      <c r="P70" s="39">
        <f t="shared" si="6"/>
        <v>7.6388823799788952E-7</v>
      </c>
      <c r="Q70" s="34">
        <v>2356</v>
      </c>
      <c r="R70" s="34">
        <v>2356</v>
      </c>
      <c r="S70" s="34">
        <f t="shared" si="5"/>
        <v>0</v>
      </c>
      <c r="T70" s="34">
        <v>0</v>
      </c>
      <c r="V70" s="36"/>
      <c r="W70" s="36"/>
      <c r="X70" s="42" t="str">
        <f>IF(OR(B70="暫存檔",B70="目前無交易使用",B70="",LEFT(B70,2)="取消"),B70,IF(LEFT(B70,2)="L9",VLOOKUP(B70,[1]報表清單!C:Q,15,FALSE),IF(OR(LEFT(B70,3)="L80",LEFT(B70,3)="L83",LEFT(B70,3)="L84"),VLOOKUP(B70,[1]外部輸出入介面!C:U,19,FALSE),VLOOKUP(B70,[1]交易清單!E:X,12,FALSE))))</f>
        <v>目前無交易使用</v>
      </c>
      <c r="Y70" s="42"/>
      <c r="Z70" s="36"/>
      <c r="AA70" s="40">
        <v>44271</v>
      </c>
      <c r="AB70" s="40"/>
      <c r="AC70" s="36" t="s">
        <v>861</v>
      </c>
    </row>
    <row r="71" spans="1:30" s="34" customFormat="1">
      <c r="A71" s="34" t="s">
        <v>252</v>
      </c>
      <c r="B71" s="34" t="s">
        <v>870</v>
      </c>
      <c r="D71" s="35" t="s">
        <v>116</v>
      </c>
      <c r="E71" s="34" t="s">
        <v>98</v>
      </c>
      <c r="F71" s="35" t="s">
        <v>330</v>
      </c>
      <c r="G71" s="34" t="s">
        <v>161</v>
      </c>
      <c r="H71" s="36"/>
      <c r="I71" s="36">
        <v>1</v>
      </c>
      <c r="J71" s="36">
        <v>1</v>
      </c>
      <c r="K71" s="36">
        <v>2</v>
      </c>
      <c r="L71" s="36"/>
      <c r="M71" s="36" t="s">
        <v>676</v>
      </c>
      <c r="N71" t="s">
        <v>1438</v>
      </c>
      <c r="O71" t="s">
        <v>1439</v>
      </c>
      <c r="P71" s="39">
        <f t="shared" si="6"/>
        <v>2.0833249436691403E-7</v>
      </c>
      <c r="Q71" s="34">
        <v>44</v>
      </c>
      <c r="R71" s="34">
        <v>44</v>
      </c>
      <c r="S71" s="34">
        <f t="shared" si="5"/>
        <v>0</v>
      </c>
      <c r="T71" s="34">
        <v>0</v>
      </c>
      <c r="V71" s="36"/>
      <c r="W71" s="36"/>
      <c r="X71" s="42">
        <f>IF(OR(B71="暫存檔",B71="目前無交易使用",B71="",LEFT(B71,2)="取消"),B71,IF(LEFT(B71,2)="L9",VLOOKUP(B71,[1]報表清單!C:Q,15,FALSE),IF(OR(LEFT(B71,3)="L80",LEFT(B71,3)="L83",LEFT(B71,3)="L84"),VLOOKUP(B71,[1]外部輸出入介面!C:U,19,FALSE),VLOOKUP(B71,[1]交易清單!E:X,12,FALSE))))</f>
        <v>0</v>
      </c>
      <c r="Y71" s="42">
        <v>44286</v>
      </c>
      <c r="Z71" s="40">
        <v>44285</v>
      </c>
      <c r="AA71" s="40">
        <v>44271</v>
      </c>
      <c r="AB71" s="40"/>
      <c r="AC71" s="36" t="s">
        <v>800</v>
      </c>
    </row>
    <row r="72" spans="1:30" s="34" customFormat="1" ht="45">
      <c r="A72" s="34" t="s">
        <v>24</v>
      </c>
      <c r="B72" s="34" t="s">
        <v>331</v>
      </c>
      <c r="D72" s="35" t="s">
        <v>332</v>
      </c>
      <c r="E72" s="34" t="s">
        <v>98</v>
      </c>
      <c r="F72" s="35" t="s">
        <v>574</v>
      </c>
      <c r="G72" s="34" t="s">
        <v>162</v>
      </c>
      <c r="H72" s="36"/>
      <c r="I72" s="36">
        <v>3</v>
      </c>
      <c r="J72" s="36">
        <v>4</v>
      </c>
      <c r="K72" s="36">
        <v>2</v>
      </c>
      <c r="L72" s="36"/>
      <c r="M72" s="36" t="s">
        <v>676</v>
      </c>
      <c r="N72" t="s">
        <v>1440</v>
      </c>
      <c r="O72" t="s">
        <v>1441</v>
      </c>
      <c r="P72" s="39">
        <f t="shared" si="6"/>
        <v>7.4062503699678928E-5</v>
      </c>
      <c r="Q72" s="34">
        <v>118537</v>
      </c>
      <c r="R72" s="34">
        <v>118544</v>
      </c>
      <c r="S72" s="34">
        <f t="shared" si="5"/>
        <v>-7</v>
      </c>
      <c r="T72" s="34">
        <v>4</v>
      </c>
      <c r="U72" s="34" t="s">
        <v>459</v>
      </c>
      <c r="V72" s="36"/>
      <c r="W72" s="36"/>
      <c r="X72" s="42">
        <f>IF(OR(B72="暫存檔",B72="目前無交易使用",B72="",LEFT(B72,2)="取消"),B72,IF(LEFT(B72,2)="L9",VLOOKUP(B72,[1]報表清單!C:Q,15,FALSE),IF(OR(LEFT(B72,3)="L80",LEFT(B72,3)="L83",LEFT(B72,3)="L84"),VLOOKUP(B72,[1]外部輸出入介面!C:U,19,FALSE),VLOOKUP(B72,[1]交易清單!E:X,12,FALSE))))</f>
        <v>0</v>
      </c>
      <c r="Y72" s="42">
        <v>44286</v>
      </c>
      <c r="Z72" s="40">
        <v>44263</v>
      </c>
      <c r="AA72" s="36"/>
      <c r="AB72" s="40">
        <v>44286</v>
      </c>
      <c r="AC72" s="36" t="s">
        <v>1030</v>
      </c>
    </row>
    <row r="73" spans="1:30">
      <c r="A73" s="34" t="s">
        <v>266</v>
      </c>
      <c r="B73" s="34" t="s">
        <v>830</v>
      </c>
      <c r="C73" s="34"/>
      <c r="D73" s="35" t="s">
        <v>470</v>
      </c>
      <c r="E73" s="34" t="s">
        <v>444</v>
      </c>
      <c r="F73" s="35" t="s">
        <v>433</v>
      </c>
      <c r="G73" s="84" t="s">
        <v>438</v>
      </c>
      <c r="H73" s="36"/>
      <c r="I73" s="36">
        <v>1</v>
      </c>
      <c r="J73" s="36">
        <v>1</v>
      </c>
      <c r="K73" s="36">
        <v>9</v>
      </c>
      <c r="L73" s="36"/>
      <c r="M73" s="36" t="s">
        <v>695</v>
      </c>
      <c r="N73" t="s">
        <v>1442</v>
      </c>
      <c r="O73" t="s">
        <v>1443</v>
      </c>
      <c r="P73" s="39">
        <f t="shared" si="6"/>
        <v>6.4814958022907376E-7</v>
      </c>
      <c r="Q73" s="34">
        <v>29</v>
      </c>
      <c r="R73" s="34">
        <v>29</v>
      </c>
      <c r="S73" s="34">
        <f t="shared" si="5"/>
        <v>0</v>
      </c>
      <c r="T73" s="34">
        <v>0</v>
      </c>
      <c r="U73" s="34"/>
      <c r="V73" s="36"/>
      <c r="W73" s="36"/>
      <c r="X73" s="42" t="str">
        <f>IF(OR(B73="暫存檔",B73="目前無交易使用",B73="",LEFT(B73,2)="取消"),B73,IF(LEFT(B73,2)="L9",VLOOKUP(B73,[1]報表清單!C:Q,15,FALSE),IF(OR(LEFT(B73,3)="L80",LEFT(B73,3)="L83",LEFT(B73,3)="L84"),VLOOKUP(B73,[1]外部輸出入介面!C:U,19,FALSE),VLOOKUP(B73,[1]交易清單!E:X,12,FALSE))))</f>
        <v>目前無交易使用</v>
      </c>
      <c r="Y73" s="42"/>
      <c r="Z73" s="36"/>
      <c r="AA73" s="40">
        <v>44271</v>
      </c>
      <c r="AB73" s="40"/>
      <c r="AC73" s="36" t="s">
        <v>801</v>
      </c>
      <c r="AD73" s="34"/>
    </row>
    <row r="74" spans="1:30" s="34" customFormat="1" ht="30">
      <c r="A74" s="34" t="s">
        <v>707</v>
      </c>
      <c r="B74" s="34" t="s">
        <v>1023</v>
      </c>
      <c r="C74" s="34" t="s">
        <v>831</v>
      </c>
      <c r="D74" s="35" t="s">
        <v>708</v>
      </c>
      <c r="E74" s="34" t="s">
        <v>709</v>
      </c>
      <c r="F74" s="35" t="s">
        <v>710</v>
      </c>
      <c r="G74" s="34" t="s">
        <v>711</v>
      </c>
      <c r="H74" s="36"/>
      <c r="I74" s="36">
        <v>1</v>
      </c>
      <c r="J74" s="36">
        <v>1</v>
      </c>
      <c r="K74" s="36">
        <v>7</v>
      </c>
      <c r="L74" s="36"/>
      <c r="M74" s="36" t="s">
        <v>712</v>
      </c>
      <c r="N74" t="s">
        <v>1444</v>
      </c>
      <c r="O74" t="s">
        <v>1445</v>
      </c>
      <c r="P74" s="39">
        <f t="shared" si="6"/>
        <v>2.032141201198101E-3</v>
      </c>
      <c r="Q74" s="36">
        <v>2674589</v>
      </c>
      <c r="R74" s="34">
        <v>2674589</v>
      </c>
      <c r="S74" s="34">
        <f t="shared" si="5"/>
        <v>0</v>
      </c>
      <c r="T74" s="34">
        <v>0</v>
      </c>
      <c r="V74" s="36"/>
      <c r="W74" s="36"/>
      <c r="X74" s="42" t="e">
        <f>IF(OR(B74="暫存檔",B74="目前無交易使用",B74="",LEFT(B74,2)="取消"),B74,IF(LEFT(B74,2)="L9",VLOOKUP(B74,[1]報表清單!C:Q,15,FALSE),IF(OR(LEFT(B74,3)="L80",LEFT(B74,3)="L83",LEFT(B74,3)="L84"),VLOOKUP(B74,[1]外部輸出入介面!C:U,19,FALSE),VLOOKUP(B74,[1]交易清單!E:X,12,FALSE))))</f>
        <v>#N/A</v>
      </c>
      <c r="Y74" s="42"/>
      <c r="Z74" s="36"/>
      <c r="AA74" s="40">
        <v>44280</v>
      </c>
      <c r="AB74" s="36"/>
      <c r="AC74" s="57" t="s">
        <v>986</v>
      </c>
    </row>
    <row r="75" spans="1:30" s="34" customFormat="1">
      <c r="A75" s="34" t="s">
        <v>990</v>
      </c>
      <c r="D75" s="35" t="s">
        <v>991</v>
      </c>
      <c r="E75" s="34" t="s">
        <v>992</v>
      </c>
      <c r="F75" s="35" t="s">
        <v>993</v>
      </c>
      <c r="G75" s="85" t="s">
        <v>994</v>
      </c>
      <c r="H75" s="36"/>
      <c r="I75" s="36">
        <v>1</v>
      </c>
      <c r="J75" s="36">
        <v>1</v>
      </c>
      <c r="K75" s="36">
        <v>7</v>
      </c>
      <c r="L75" s="36"/>
      <c r="M75" s="36" t="s">
        <v>995</v>
      </c>
      <c r="N75" t="s">
        <v>1446</v>
      </c>
      <c r="O75" t="s">
        <v>1447</v>
      </c>
      <c r="P75" s="39">
        <f t="shared" si="6"/>
        <v>1.4120378182269633E-6</v>
      </c>
      <c r="Q75" s="34">
        <v>193</v>
      </c>
      <c r="R75" s="34">
        <v>22</v>
      </c>
      <c r="S75" s="34">
        <f t="shared" si="5"/>
        <v>171</v>
      </c>
      <c r="T75" s="34">
        <v>0</v>
      </c>
      <c r="V75" s="36"/>
      <c r="W75" s="36"/>
      <c r="X75" s="42"/>
      <c r="Y75" s="42"/>
      <c r="Z75" s="36"/>
      <c r="AA75" s="28">
        <v>44305</v>
      </c>
      <c r="AB75" s="40"/>
      <c r="AC75" s="36" t="s">
        <v>996</v>
      </c>
    </row>
    <row r="76" spans="1:30" ht="30">
      <c r="A76" s="34" t="s">
        <v>40</v>
      </c>
      <c r="B76" s="34" t="s">
        <v>362</v>
      </c>
      <c r="C76" s="34"/>
      <c r="D76" s="35" t="s">
        <v>363</v>
      </c>
      <c r="E76" s="34" t="s">
        <v>98</v>
      </c>
      <c r="F76" s="35" t="s">
        <v>588</v>
      </c>
      <c r="G76" s="34" t="s">
        <v>185</v>
      </c>
      <c r="H76" s="36"/>
      <c r="I76" s="36">
        <v>2</v>
      </c>
      <c r="J76" s="36">
        <v>4</v>
      </c>
      <c r="K76" s="36">
        <v>5</v>
      </c>
      <c r="L76" s="36"/>
      <c r="M76" s="36" t="s">
        <v>716</v>
      </c>
      <c r="N76" t="s">
        <v>1448</v>
      </c>
      <c r="O76" t="s">
        <v>1449</v>
      </c>
      <c r="P76" s="39">
        <f t="shared" si="6"/>
        <v>8.8888846221379936E-6</v>
      </c>
      <c r="Q76" s="34">
        <v>74813</v>
      </c>
      <c r="R76" s="34">
        <v>74813</v>
      </c>
      <c r="S76" s="34">
        <f t="shared" si="5"/>
        <v>0</v>
      </c>
      <c r="T76" s="34">
        <v>0</v>
      </c>
      <c r="U76" s="34"/>
      <c r="V76" s="36"/>
      <c r="W76" s="36"/>
      <c r="X76" s="42" t="str">
        <f>IF(OR(B76="暫存檔",B76="目前無交易使用",B76="",LEFT(B76,2)="取消"),B76,IF(LEFT(B76,2)="L9",VLOOKUP(B76,[1]報表清單!C:Q,15,FALSE),IF(OR(LEFT(B76,3)="L80",LEFT(B76,3)="L83",LEFT(B76,3)="L84"),VLOOKUP(B76,[1]外部輸出入介面!C:U,19,FALSE),VLOOKUP(B76,[1]交易清單!E:X,12,FALSE))))</f>
        <v>陳玫玲</v>
      </c>
      <c r="Y76" s="42">
        <v>44286</v>
      </c>
      <c r="Z76" s="67">
        <v>44277</v>
      </c>
      <c r="AA76" s="36"/>
      <c r="AB76" s="40">
        <v>44286</v>
      </c>
      <c r="AC76" s="36" t="s">
        <v>1031</v>
      </c>
      <c r="AD76" s="34"/>
    </row>
    <row r="77" spans="1:30">
      <c r="A77" s="34" t="s">
        <v>41</v>
      </c>
      <c r="B77" s="34" t="s">
        <v>364</v>
      </c>
      <c r="C77" s="34"/>
      <c r="D77" s="35" t="s">
        <v>365</v>
      </c>
      <c r="E77" s="34" t="s">
        <v>98</v>
      </c>
      <c r="F77" s="35" t="s">
        <v>366</v>
      </c>
      <c r="G77" s="34" t="s">
        <v>186</v>
      </c>
      <c r="H77" s="36"/>
      <c r="I77" s="36">
        <v>1</v>
      </c>
      <c r="J77" s="36">
        <v>2</v>
      </c>
      <c r="K77" s="36">
        <v>5</v>
      </c>
      <c r="L77" s="36"/>
      <c r="M77" s="36" t="s">
        <v>718</v>
      </c>
      <c r="N77" t="s">
        <v>1450</v>
      </c>
      <c r="O77" t="s">
        <v>1451</v>
      </c>
      <c r="P77" s="39">
        <f t="shared" si="6"/>
        <v>9.3749986262992024E-7</v>
      </c>
      <c r="Q77" s="34">
        <v>6569</v>
      </c>
      <c r="R77" s="34">
        <v>6569</v>
      </c>
      <c r="S77" s="34">
        <f t="shared" si="5"/>
        <v>0</v>
      </c>
      <c r="T77" s="34">
        <v>0</v>
      </c>
      <c r="U77" s="34"/>
      <c r="V77" s="36"/>
      <c r="W77" s="36"/>
      <c r="X77" s="41" t="str">
        <f>IF(OR(B77="暫存檔",B77="目前無交易使用",B77="",LEFT(B77,2)="取消"),B77,IF(LEFT(B77,2)="L9",VLOOKUP(B77,[1]報表清單!C:Q,15,FALSE),IF(OR(LEFT(B77,3)="L80",LEFT(B77,3)="L83",LEFT(B77,3)="L84"),VLOOKUP(B77,[1]外部輸出入介面!C:U,19,FALSE),VLOOKUP(B77,[1]交易清單!E:X,12,FALSE))))</f>
        <v>陳玫玲</v>
      </c>
      <c r="Y77" s="41">
        <v>44286</v>
      </c>
      <c r="Z77" s="67">
        <v>44277</v>
      </c>
      <c r="AA77" s="28">
        <v>44271</v>
      </c>
      <c r="AB77" s="28"/>
      <c r="AC77" s="36" t="s">
        <v>802</v>
      </c>
      <c r="AD77" s="34"/>
    </row>
    <row r="78" spans="1:30" ht="45">
      <c r="A78" t="s">
        <v>641</v>
      </c>
      <c r="B78" t="s">
        <v>832</v>
      </c>
      <c r="D78" s="35" t="s">
        <v>653</v>
      </c>
      <c r="E78" t="s">
        <v>675</v>
      </c>
      <c r="F78" s="1" t="s">
        <v>886</v>
      </c>
      <c r="G78" t="s">
        <v>668</v>
      </c>
      <c r="I78" s="7">
        <v>3</v>
      </c>
      <c r="J78" s="7">
        <v>4</v>
      </c>
      <c r="K78" s="36">
        <v>5</v>
      </c>
      <c r="L78" s="36"/>
      <c r="M78" s="7" t="s">
        <v>704</v>
      </c>
      <c r="N78" t="s">
        <v>1452</v>
      </c>
      <c r="O78" t="s">
        <v>1453</v>
      </c>
      <c r="P78" s="3">
        <f t="shared" si="6"/>
        <v>1.1111107596661896E-5</v>
      </c>
      <c r="Q78">
        <v>29293</v>
      </c>
      <c r="R78" s="34">
        <v>29293</v>
      </c>
      <c r="S78" s="34">
        <f t="shared" si="5"/>
        <v>0</v>
      </c>
      <c r="T78" s="34">
        <v>0</v>
      </c>
      <c r="X78" s="41">
        <f>IF(OR(B78="暫存檔",B78="目前無交易使用",B78="",LEFT(B78,2)="取消"),B78,IF(LEFT(B78,2)="L9",VLOOKUP(B78,[1]報表清單!C:Q,15,FALSE),IF(OR(LEFT(B78,3)="L80",LEFT(B78,3)="L83",LEFT(B78,3)="L84"),VLOOKUP(B78,[1]外部輸出入介面!C:U,19,FALSE),VLOOKUP(B78,[1]交易清單!E:X,12,FALSE))))</f>
        <v>0</v>
      </c>
      <c r="Y78" s="41">
        <v>44316</v>
      </c>
      <c r="Z78" s="82">
        <v>44294</v>
      </c>
      <c r="AB78" s="28">
        <v>44286</v>
      </c>
      <c r="AC78" s="30" t="s">
        <v>1032</v>
      </c>
    </row>
    <row r="79" spans="1:30">
      <c r="A79" t="s">
        <v>257</v>
      </c>
      <c r="B79" t="s">
        <v>833</v>
      </c>
      <c r="D79" s="1" t="s">
        <v>120</v>
      </c>
      <c r="E79" t="s">
        <v>98</v>
      </c>
      <c r="F79" s="1" t="s">
        <v>121</v>
      </c>
      <c r="G79" t="s">
        <v>181</v>
      </c>
      <c r="I79" s="7">
        <v>1</v>
      </c>
      <c r="J79" s="7">
        <v>2</v>
      </c>
      <c r="K79" s="71">
        <v>4</v>
      </c>
      <c r="L79" s="72"/>
      <c r="M79" s="7" t="s">
        <v>678</v>
      </c>
      <c r="N79" t="s">
        <v>1454</v>
      </c>
      <c r="O79" t="s">
        <v>1455</v>
      </c>
      <c r="P79" s="3">
        <f t="shared" si="6"/>
        <v>6.4201391069218516E-5</v>
      </c>
      <c r="Q79">
        <v>276573</v>
      </c>
      <c r="R79">
        <v>526746</v>
      </c>
      <c r="S79" s="34">
        <f t="shared" si="5"/>
        <v>-250173</v>
      </c>
      <c r="T79">
        <v>2</v>
      </c>
      <c r="U79" t="s">
        <v>467</v>
      </c>
      <c r="X79" s="41" t="str">
        <f>IF(OR(B79="暫存檔",B79="目前無交易使用",B79="",LEFT(B79,2)="取消"),B79,IF(LEFT(B79,2)="L9",VLOOKUP(B79,[1]報表清單!C:Q,15,FALSE),IF(OR(LEFT(B79,3)="L80",LEFT(B79,3)="L83",LEFT(B79,3)="L84"),VLOOKUP(B79,[1]外部輸出入介面!C:U,19,FALSE),VLOOKUP(B79,[1]交易清單!E:X,12,FALSE))))</f>
        <v>陳玫玲</v>
      </c>
      <c r="Y79" s="41">
        <v>44316</v>
      </c>
      <c r="AA79" s="28">
        <v>44278</v>
      </c>
      <c r="AC79" s="7" t="s">
        <v>983</v>
      </c>
    </row>
    <row r="80" spans="1:30" ht="30">
      <c r="A80" t="s">
        <v>258</v>
      </c>
      <c r="B80" t="s">
        <v>860</v>
      </c>
      <c r="D80" s="1" t="s">
        <v>358</v>
      </c>
      <c r="E80" t="s">
        <v>359</v>
      </c>
      <c r="F80" s="1" t="s">
        <v>483</v>
      </c>
      <c r="G80" t="s">
        <v>182</v>
      </c>
      <c r="I80" s="7">
        <v>2</v>
      </c>
      <c r="J80" s="7">
        <v>4</v>
      </c>
      <c r="K80" s="36">
        <v>5</v>
      </c>
      <c r="L80" s="36"/>
      <c r="M80" s="7" t="s">
        <v>693</v>
      </c>
      <c r="N80" t="s">
        <v>1456</v>
      </c>
      <c r="O80" t="s">
        <v>1457</v>
      </c>
      <c r="P80" s="3">
        <f t="shared" si="6"/>
        <v>1.0893518629018217E-4</v>
      </c>
      <c r="Q80">
        <v>385488</v>
      </c>
      <c r="R80">
        <v>429855</v>
      </c>
      <c r="S80" s="34">
        <f t="shared" si="5"/>
        <v>-44367</v>
      </c>
      <c r="T80">
        <v>6</v>
      </c>
      <c r="U80" t="s">
        <v>468</v>
      </c>
      <c r="X80" s="41" t="str">
        <f>IF(OR(B80="暫存檔",B80="目前無交易使用",B80="",LEFT(B80,2)="取消"),B80,IF(LEFT(B80,2)="L9",VLOOKUP(B80,[1]報表清單!C:Q,15,FALSE),IF(OR(LEFT(B80,3)="L80",LEFT(B80,3)="L83",LEFT(B80,3)="L84"),VLOOKUP(B80,[1]外部輸出入介面!C:U,19,FALSE),VLOOKUP(B80,[1]交易清單!E:X,12,FALSE))))</f>
        <v>陳玫玲</v>
      </c>
      <c r="Y80" s="41">
        <v>44316</v>
      </c>
      <c r="Z80" s="82">
        <v>44294</v>
      </c>
      <c r="AB80" s="28">
        <v>44305</v>
      </c>
      <c r="AC80" s="7" t="s">
        <v>1033</v>
      </c>
    </row>
    <row r="81" spans="1:29" ht="45">
      <c r="A81" t="s">
        <v>259</v>
      </c>
      <c r="B81" t="s">
        <v>1064</v>
      </c>
      <c r="D81" s="1" t="s">
        <v>122</v>
      </c>
      <c r="E81" t="s">
        <v>359</v>
      </c>
      <c r="F81" s="1" t="s">
        <v>586</v>
      </c>
      <c r="G81" t="s">
        <v>183</v>
      </c>
      <c r="I81" s="7">
        <v>3</v>
      </c>
      <c r="J81" s="7">
        <v>4</v>
      </c>
      <c r="K81" s="36">
        <v>5</v>
      </c>
      <c r="L81" s="36"/>
      <c r="M81" s="7" t="s">
        <v>676</v>
      </c>
      <c r="N81" t="s">
        <v>1458</v>
      </c>
      <c r="O81" t="s">
        <v>1459</v>
      </c>
      <c r="P81" s="3">
        <f t="shared" si="6"/>
        <v>1.8971064855577424E-4</v>
      </c>
      <c r="Q81">
        <v>203500</v>
      </c>
      <c r="R81">
        <v>429855</v>
      </c>
      <c r="S81" s="34">
        <f t="shared" si="5"/>
        <v>-226355</v>
      </c>
      <c r="T81">
        <v>6</v>
      </c>
      <c r="U81" s="1" t="s">
        <v>469</v>
      </c>
      <c r="X81" s="41" t="str">
        <f>IF(OR(B81="暫存檔",B81="目前無交易使用",B81="",LEFT(B81,2)="取消"),B81,IF(LEFT(B81,2)="L9",VLOOKUP(B81,[1]報表清單!C:Q,15,FALSE),IF(OR(LEFT(B81,3)="L80",LEFT(B81,3)="L83",LEFT(B81,3)="L84"),VLOOKUP(B81,[1]外部輸出入介面!C:U,19,FALSE),VLOOKUP(B81,[1]交易清單!E:X,12,FALSE))))</f>
        <v>陳玫玲</v>
      </c>
      <c r="Y81" s="41">
        <v>44316</v>
      </c>
      <c r="Z81" s="82">
        <v>44294</v>
      </c>
      <c r="AB81" s="28">
        <v>44305</v>
      </c>
      <c r="AC81" s="7" t="s">
        <v>1034</v>
      </c>
    </row>
    <row r="82" spans="1:29" ht="30">
      <c r="A82" t="s">
        <v>56</v>
      </c>
      <c r="B82" t="s">
        <v>740</v>
      </c>
      <c r="C82" t="s">
        <v>740</v>
      </c>
      <c r="D82" s="1" t="s">
        <v>396</v>
      </c>
      <c r="E82" t="s">
        <v>368</v>
      </c>
      <c r="F82" s="1" t="s">
        <v>598</v>
      </c>
      <c r="G82" t="s">
        <v>204</v>
      </c>
      <c r="I82" s="7">
        <v>1</v>
      </c>
      <c r="J82" s="7">
        <v>1</v>
      </c>
      <c r="K82" s="36">
        <v>8</v>
      </c>
      <c r="L82" s="36"/>
      <c r="M82" s="36" t="s">
        <v>714</v>
      </c>
      <c r="N82" t="s">
        <v>1460</v>
      </c>
      <c r="O82" t="s">
        <v>1461</v>
      </c>
      <c r="P82" s="3">
        <f t="shared" si="6"/>
        <v>9.0277899289503694E-7</v>
      </c>
      <c r="Q82">
        <v>461</v>
      </c>
      <c r="R82">
        <v>461</v>
      </c>
      <c r="S82" s="34">
        <f t="shared" si="5"/>
        <v>0</v>
      </c>
      <c r="T82">
        <v>0</v>
      </c>
      <c r="X82" s="41">
        <f>IF(OR(B82="暫存檔",B82="目前無交易使用",B82="",LEFT(B82,2)="取消"),B82,IF(LEFT(B82,2)="L9",VLOOKUP(B82,[1]報表清單!C:Q,15,FALSE),IF(OR(LEFT(B82,3)="L80",LEFT(B82,3)="L83",LEFT(B82,3)="L84"),VLOOKUP(B82,[1]外部輸出入介面!C:U,19,FALSE),VLOOKUP(B82,[1]交易清單!E:X,12,FALSE))))</f>
        <v>0</v>
      </c>
      <c r="Y82" s="41">
        <v>44316</v>
      </c>
      <c r="AA82" s="28">
        <v>44298</v>
      </c>
      <c r="AB82" s="28"/>
      <c r="AC82" s="7" t="s">
        <v>803</v>
      </c>
    </row>
    <row r="83" spans="1:29" ht="30">
      <c r="A83" t="s">
        <v>57</v>
      </c>
      <c r="B83" t="s">
        <v>741</v>
      </c>
      <c r="C83" t="s">
        <v>741</v>
      </c>
      <c r="D83" s="1" t="s">
        <v>397</v>
      </c>
      <c r="E83" t="s">
        <v>368</v>
      </c>
      <c r="F83" s="1" t="s">
        <v>599</v>
      </c>
      <c r="G83" t="s">
        <v>205</v>
      </c>
      <c r="I83" s="7">
        <v>1</v>
      </c>
      <c r="J83" s="7">
        <v>1</v>
      </c>
      <c r="K83" s="36">
        <v>8</v>
      </c>
      <c r="L83" s="36"/>
      <c r="M83" s="36" t="s">
        <v>716</v>
      </c>
      <c r="N83" t="s">
        <v>1462</v>
      </c>
      <c r="O83" t="s">
        <v>1463</v>
      </c>
      <c r="P83" s="3">
        <f t="shared" si="6"/>
        <v>6.7130167735740542E-7</v>
      </c>
      <c r="Q83">
        <v>432</v>
      </c>
      <c r="R83">
        <v>432</v>
      </c>
      <c r="S83" s="34">
        <f t="shared" si="5"/>
        <v>0</v>
      </c>
      <c r="T83">
        <v>0</v>
      </c>
      <c r="X83" s="41">
        <f>IF(OR(B83="暫存檔",B83="目前無交易使用",B83="",LEFT(B83,2)="取消"),B83,IF(LEFT(B83,2)="L9",VLOOKUP(B83,[1]報表清單!C:Q,15,FALSE),IF(OR(LEFT(B83,3)="L80",LEFT(B83,3)="L83",LEFT(B83,3)="L84"),VLOOKUP(B83,[1]外部輸出入介面!C:U,19,FALSE),VLOOKUP(B83,[1]交易清單!E:X,12,FALSE))))</f>
        <v>0</v>
      </c>
      <c r="Y83" s="41">
        <v>44316</v>
      </c>
      <c r="AA83" s="28">
        <v>44298</v>
      </c>
      <c r="AB83" s="28"/>
      <c r="AC83" s="7" t="s">
        <v>804</v>
      </c>
    </row>
    <row r="84" spans="1:29" ht="30">
      <c r="A84" t="s">
        <v>58</v>
      </c>
      <c r="B84" t="s">
        <v>742</v>
      </c>
      <c r="C84" t="s">
        <v>742</v>
      </c>
      <c r="D84" s="1" t="s">
        <v>398</v>
      </c>
      <c r="E84" t="s">
        <v>368</v>
      </c>
      <c r="F84" s="1" t="s">
        <v>600</v>
      </c>
      <c r="G84" t="s">
        <v>206</v>
      </c>
      <c r="I84" s="7">
        <v>1</v>
      </c>
      <c r="J84" s="7">
        <v>2</v>
      </c>
      <c r="K84" s="36">
        <v>8</v>
      </c>
      <c r="L84" s="36"/>
      <c r="M84" s="36" t="s">
        <v>716</v>
      </c>
      <c r="N84" t="s">
        <v>1464</v>
      </c>
      <c r="O84" t="s">
        <v>1465</v>
      </c>
      <c r="P84" s="3">
        <f t="shared" si="6"/>
        <v>1.4699107850901783E-6</v>
      </c>
      <c r="Q84">
        <v>741</v>
      </c>
      <c r="R84">
        <v>741</v>
      </c>
      <c r="S84" s="34">
        <f t="shared" si="5"/>
        <v>0</v>
      </c>
      <c r="T84">
        <v>0</v>
      </c>
      <c r="X84" s="41">
        <f>IF(OR(B84="暫存檔",B84="目前無交易使用",B84="",LEFT(B84,2)="取消"),B84,IF(LEFT(B84,2)="L9",VLOOKUP(B84,[1]報表清單!C:Q,15,FALSE),IF(OR(LEFT(B84,3)="L80",LEFT(B84,3)="L83",LEFT(B84,3)="L84"),VLOOKUP(B84,[1]外部輸出入介面!C:U,19,FALSE),VLOOKUP(B84,[1]交易清單!E:X,12,FALSE))))</f>
        <v>0</v>
      </c>
      <c r="Y84" s="41">
        <v>44316</v>
      </c>
      <c r="AA84" s="28">
        <v>44298</v>
      </c>
      <c r="AB84" s="28"/>
      <c r="AC84" s="7" t="s">
        <v>805</v>
      </c>
    </row>
    <row r="85" spans="1:29" ht="30">
      <c r="A85" t="s">
        <v>59</v>
      </c>
      <c r="B85" t="s">
        <v>743</v>
      </c>
      <c r="C85" t="s">
        <v>743</v>
      </c>
      <c r="D85" s="1" t="s">
        <v>399</v>
      </c>
      <c r="E85" t="s">
        <v>368</v>
      </c>
      <c r="F85" s="1" t="s">
        <v>601</v>
      </c>
      <c r="G85" t="s">
        <v>207</v>
      </c>
      <c r="I85" s="7">
        <v>1</v>
      </c>
      <c r="J85" s="7">
        <v>1</v>
      </c>
      <c r="K85" s="36">
        <v>8</v>
      </c>
      <c r="L85" s="36"/>
      <c r="M85" s="36" t="s">
        <v>716</v>
      </c>
      <c r="N85" t="s">
        <v>1466</v>
      </c>
      <c r="O85" t="s">
        <v>1467</v>
      </c>
      <c r="P85" s="3">
        <f t="shared" si="6"/>
        <v>5.5555574363097548E-7</v>
      </c>
      <c r="Q85">
        <v>36</v>
      </c>
      <c r="R85">
        <v>36</v>
      </c>
      <c r="S85" s="34">
        <f t="shared" si="5"/>
        <v>0</v>
      </c>
      <c r="T85">
        <v>0</v>
      </c>
      <c r="X85" s="41">
        <f>IF(OR(B85="暫存檔",B85="目前無交易使用",B85="",LEFT(B85,2)="取消"),B85,IF(LEFT(B85,2)="L9",VLOOKUP(B85,[1]報表清單!C:Q,15,FALSE),IF(OR(LEFT(B85,3)="L80",LEFT(B85,3)="L83",LEFT(B85,3)="L84"),VLOOKUP(B85,[1]外部輸出入介面!C:U,19,FALSE),VLOOKUP(B85,[1]交易清單!E:X,12,FALSE))))</f>
        <v>0</v>
      </c>
      <c r="Y85" s="41">
        <v>44316</v>
      </c>
      <c r="AA85" s="28">
        <v>44298</v>
      </c>
      <c r="AB85" s="28"/>
      <c r="AC85" s="7" t="s">
        <v>806</v>
      </c>
    </row>
    <row r="86" spans="1:29" ht="30">
      <c r="A86" t="s">
        <v>60</v>
      </c>
      <c r="B86" t="s">
        <v>744</v>
      </c>
      <c r="C86" t="s">
        <v>744</v>
      </c>
      <c r="D86" s="1" t="s">
        <v>400</v>
      </c>
      <c r="E86" t="s">
        <v>368</v>
      </c>
      <c r="F86" s="1" t="s">
        <v>602</v>
      </c>
      <c r="G86" t="s">
        <v>208</v>
      </c>
      <c r="I86" s="7">
        <v>1</v>
      </c>
      <c r="J86" s="7">
        <v>2</v>
      </c>
      <c r="K86" s="36">
        <v>8</v>
      </c>
      <c r="L86" s="36"/>
      <c r="M86" s="36" t="s">
        <v>715</v>
      </c>
      <c r="N86" t="s">
        <v>1468</v>
      </c>
      <c r="O86" t="s">
        <v>1469</v>
      </c>
      <c r="P86" s="3">
        <f t="shared" si="6"/>
        <v>1.2037053238600492E-6</v>
      </c>
      <c r="Q86">
        <v>411</v>
      </c>
      <c r="R86">
        <v>411</v>
      </c>
      <c r="S86" s="34">
        <f t="shared" si="5"/>
        <v>0</v>
      </c>
      <c r="T86">
        <v>0</v>
      </c>
      <c r="X86" s="41">
        <f>IF(OR(B86="暫存檔",B86="目前無交易使用",B86="",LEFT(B86,2)="取消"),B86,IF(LEFT(B86,2)="L9",VLOOKUP(B86,[1]報表清單!C:Q,15,FALSE),IF(OR(LEFT(B86,3)="L80",LEFT(B86,3)="L83",LEFT(B86,3)="L84"),VLOOKUP(B86,[1]外部輸出入介面!C:U,19,FALSE),VLOOKUP(B86,[1]交易清單!E:X,12,FALSE))))</f>
        <v>0</v>
      </c>
      <c r="Y86" s="41">
        <v>44316</v>
      </c>
      <c r="AA86" s="28">
        <v>44298</v>
      </c>
      <c r="AB86" s="28"/>
      <c r="AC86" s="7" t="s">
        <v>807</v>
      </c>
    </row>
    <row r="87" spans="1:29" ht="30">
      <c r="A87" t="s">
        <v>61</v>
      </c>
      <c r="B87" t="s">
        <v>745</v>
      </c>
      <c r="C87" t="s">
        <v>745</v>
      </c>
      <c r="D87" s="1" t="s">
        <v>401</v>
      </c>
      <c r="E87" t="s">
        <v>368</v>
      </c>
      <c r="F87" s="1" t="s">
        <v>603</v>
      </c>
      <c r="G87" t="s">
        <v>209</v>
      </c>
      <c r="I87" s="7">
        <v>1</v>
      </c>
      <c r="J87" s="7">
        <v>1</v>
      </c>
      <c r="K87" s="36">
        <v>8</v>
      </c>
      <c r="L87" s="36"/>
      <c r="M87" s="36" t="s">
        <v>716</v>
      </c>
      <c r="N87" t="s">
        <v>1470</v>
      </c>
      <c r="O87" t="s">
        <v>1471</v>
      </c>
      <c r="P87" s="3">
        <f t="shared" si="6"/>
        <v>5.9027661336585879E-7</v>
      </c>
      <c r="Q87">
        <v>523</v>
      </c>
      <c r="R87">
        <v>523</v>
      </c>
      <c r="S87" s="34">
        <f t="shared" si="5"/>
        <v>0</v>
      </c>
      <c r="T87">
        <v>0</v>
      </c>
      <c r="X87" s="41">
        <f>IF(OR(B87="暫存檔",B87="目前無交易使用",B87="",LEFT(B87,2)="取消"),B87,IF(LEFT(B87,2)="L9",VLOOKUP(B87,[1]報表清單!C:Q,15,FALSE),IF(OR(LEFT(B87,3)="L80",LEFT(B87,3)="L83",LEFT(B87,3)="L84"),VLOOKUP(B87,[1]外部輸出入介面!C:U,19,FALSE),VLOOKUP(B87,[1]交易清單!E:X,12,FALSE))))</f>
        <v>0</v>
      </c>
      <c r="Y87" s="41">
        <v>44316</v>
      </c>
      <c r="AA87" s="28">
        <v>44298</v>
      </c>
      <c r="AB87" s="28"/>
      <c r="AC87" s="7" t="s">
        <v>808</v>
      </c>
    </row>
    <row r="88" spans="1:29">
      <c r="A88" t="s">
        <v>62</v>
      </c>
      <c r="B88" t="s">
        <v>746</v>
      </c>
      <c r="C88" t="s">
        <v>746</v>
      </c>
      <c r="D88" s="1" t="s">
        <v>402</v>
      </c>
      <c r="E88" t="s">
        <v>368</v>
      </c>
      <c r="F88" s="1" t="s">
        <v>604</v>
      </c>
      <c r="G88" t="s">
        <v>210</v>
      </c>
      <c r="I88" s="7">
        <v>1</v>
      </c>
      <c r="J88" s="7">
        <v>1</v>
      </c>
      <c r="K88" s="36">
        <v>8</v>
      </c>
      <c r="L88" s="36"/>
      <c r="M88" s="36" t="s">
        <v>716</v>
      </c>
      <c r="N88" t="s">
        <v>1472</v>
      </c>
      <c r="O88" t="s">
        <v>1473</v>
      </c>
      <c r="P88" s="3">
        <f t="shared" si="6"/>
        <v>5.5555574363097548E-7</v>
      </c>
      <c r="Q88">
        <v>306</v>
      </c>
      <c r="R88">
        <v>306</v>
      </c>
      <c r="S88" s="34">
        <f t="shared" si="5"/>
        <v>0</v>
      </c>
      <c r="T88">
        <v>0</v>
      </c>
      <c r="X88" s="41">
        <f>IF(OR(B88="暫存檔",B88="目前無交易使用",B88="",LEFT(B88,2)="取消"),B88,IF(LEFT(B88,2)="L9",VLOOKUP(B88,[1]報表清單!C:Q,15,FALSE),IF(OR(LEFT(B88,3)="L80",LEFT(B88,3)="L83",LEFT(B88,3)="L84"),VLOOKUP(B88,[1]外部輸出入介面!C:U,19,FALSE),VLOOKUP(B88,[1]交易清單!E:X,12,FALSE))))</f>
        <v>0</v>
      </c>
      <c r="Y88" s="41">
        <v>44316</v>
      </c>
      <c r="AA88" s="28">
        <v>44298</v>
      </c>
      <c r="AB88" s="28"/>
      <c r="AC88" s="7" t="s">
        <v>809</v>
      </c>
    </row>
    <row r="89" spans="1:29" ht="30">
      <c r="A89" t="s">
        <v>63</v>
      </c>
      <c r="B89" t="s">
        <v>747</v>
      </c>
      <c r="C89" t="s">
        <v>747</v>
      </c>
      <c r="D89" s="1" t="s">
        <v>403</v>
      </c>
      <c r="E89" t="s">
        <v>368</v>
      </c>
      <c r="F89" s="1" t="s">
        <v>605</v>
      </c>
      <c r="G89" t="s">
        <v>211</v>
      </c>
      <c r="I89" s="7">
        <v>1</v>
      </c>
      <c r="J89" s="7">
        <v>2</v>
      </c>
      <c r="K89" s="36">
        <v>8</v>
      </c>
      <c r="L89" s="36"/>
      <c r="M89" s="36" t="s">
        <v>716</v>
      </c>
      <c r="N89" t="s">
        <v>1474</v>
      </c>
      <c r="O89" t="s">
        <v>1475</v>
      </c>
      <c r="P89" s="3">
        <f t="shared" si="6"/>
        <v>7.6388823799788952E-7</v>
      </c>
      <c r="Q89">
        <v>376</v>
      </c>
      <c r="R89">
        <v>376</v>
      </c>
      <c r="S89" s="34">
        <f t="shared" si="5"/>
        <v>0</v>
      </c>
      <c r="T89">
        <v>0</v>
      </c>
      <c r="X89" s="41">
        <f>IF(OR(B89="暫存檔",B89="目前無交易使用",B89="",LEFT(B89,2)="取消"),B89,IF(LEFT(B89,2)="L9",VLOOKUP(B89,[1]報表清單!C:Q,15,FALSE),IF(OR(LEFT(B89,3)="L80",LEFT(B89,3)="L83",LEFT(B89,3)="L84"),VLOOKUP(B89,[1]外部輸出入介面!C:U,19,FALSE),VLOOKUP(B89,[1]交易清單!E:X,12,FALSE))))</f>
        <v>0</v>
      </c>
      <c r="Y89" s="41">
        <v>44316</v>
      </c>
      <c r="AA89" s="28">
        <v>44298</v>
      </c>
      <c r="AC89" s="7" t="s">
        <v>845</v>
      </c>
    </row>
    <row r="90" spans="1:29">
      <c r="A90" t="s">
        <v>64</v>
      </c>
      <c r="B90" t="s">
        <v>748</v>
      </c>
      <c r="C90" t="s">
        <v>748</v>
      </c>
      <c r="D90" s="1" t="s">
        <v>404</v>
      </c>
      <c r="E90" t="s">
        <v>368</v>
      </c>
      <c r="F90" s="1" t="s">
        <v>606</v>
      </c>
      <c r="G90" t="s">
        <v>212</v>
      </c>
      <c r="I90" s="7">
        <v>1</v>
      </c>
      <c r="J90" s="7">
        <v>1</v>
      </c>
      <c r="K90" s="36">
        <v>8</v>
      </c>
      <c r="L90" s="36"/>
      <c r="M90" s="36" t="s">
        <v>715</v>
      </c>
      <c r="N90" t="s">
        <v>1476</v>
      </c>
      <c r="O90" t="s">
        <v>1477</v>
      </c>
      <c r="P90" s="3">
        <f t="shared" si="6"/>
        <v>2.1087966160848737E-5</v>
      </c>
      <c r="Q90">
        <v>441</v>
      </c>
      <c r="R90">
        <v>441</v>
      </c>
      <c r="S90" s="34">
        <f t="shared" si="5"/>
        <v>0</v>
      </c>
      <c r="T90">
        <v>0</v>
      </c>
      <c r="X90" s="41">
        <f>IF(OR(B90="暫存檔",B90="目前無交易使用",B90="",LEFT(B90,2)="取消"),B90,IF(LEFT(B90,2)="L9",VLOOKUP(B90,[1]報表清單!C:Q,15,FALSE),IF(OR(LEFT(B90,3)="L80",LEFT(B90,3)="L83",LEFT(B90,3)="L84"),VLOOKUP(B90,[1]外部輸出入介面!C:U,19,FALSE),VLOOKUP(B90,[1]交易清單!E:X,12,FALSE))))</f>
        <v>0</v>
      </c>
      <c r="Y90" s="41">
        <v>44316</v>
      </c>
      <c r="AA90" s="28">
        <v>44298</v>
      </c>
      <c r="AC90" s="7" t="s">
        <v>881</v>
      </c>
    </row>
    <row r="91" spans="1:29" ht="30">
      <c r="A91" t="s">
        <v>65</v>
      </c>
      <c r="B91" t="s">
        <v>749</v>
      </c>
      <c r="C91" t="s">
        <v>749</v>
      </c>
      <c r="D91" s="1" t="s">
        <v>405</v>
      </c>
      <c r="E91" t="s">
        <v>368</v>
      </c>
      <c r="F91" s="1" t="s">
        <v>608</v>
      </c>
      <c r="G91" t="s">
        <v>213</v>
      </c>
      <c r="I91" s="7">
        <v>1</v>
      </c>
      <c r="J91" s="7">
        <v>2</v>
      </c>
      <c r="K91" s="36">
        <v>8</v>
      </c>
      <c r="L91" s="36"/>
      <c r="M91" s="36" t="s">
        <v>718</v>
      </c>
      <c r="N91" t="s">
        <v>1478</v>
      </c>
      <c r="O91" t="s">
        <v>1479</v>
      </c>
      <c r="P91" s="3">
        <f t="shared" si="6"/>
        <v>6.9443922257050872E-7</v>
      </c>
      <c r="Q91">
        <v>370</v>
      </c>
      <c r="R91">
        <v>370</v>
      </c>
      <c r="S91" s="34">
        <f t="shared" si="5"/>
        <v>0</v>
      </c>
      <c r="T91">
        <v>0</v>
      </c>
      <c r="X91" s="41">
        <f>IF(OR(B91="暫存檔",B91="目前無交易使用",B91="",LEFT(B91,2)="取消"),B91,IF(LEFT(B91,2)="L9",VLOOKUP(B91,[1]報表清單!C:Q,15,FALSE),IF(OR(LEFT(B91,3)="L80",LEFT(B91,3)="L83",LEFT(B91,3)="L84"),VLOOKUP(B91,[1]外部輸出入介面!C:U,19,FALSE),VLOOKUP(B91,[1]交易清單!E:X,12,FALSE))))</f>
        <v>0</v>
      </c>
      <c r="Y91" s="41">
        <v>44316</v>
      </c>
      <c r="AA91" s="28">
        <v>44298</v>
      </c>
      <c r="AC91" s="7" t="s">
        <v>882</v>
      </c>
    </row>
    <row r="92" spans="1:29">
      <c r="A92" t="s">
        <v>66</v>
      </c>
      <c r="B92" t="s">
        <v>750</v>
      </c>
      <c r="C92" t="s">
        <v>750</v>
      </c>
      <c r="D92" s="1" t="s">
        <v>406</v>
      </c>
      <c r="E92" t="s">
        <v>368</v>
      </c>
      <c r="F92" s="1" t="s">
        <v>607</v>
      </c>
      <c r="G92" t="s">
        <v>214</v>
      </c>
      <c r="I92" s="7">
        <v>1</v>
      </c>
      <c r="J92" s="7">
        <v>2</v>
      </c>
      <c r="K92" s="36">
        <v>8</v>
      </c>
      <c r="L92" s="36"/>
      <c r="M92" s="36" t="s">
        <v>715</v>
      </c>
      <c r="N92" t="s">
        <v>1480</v>
      </c>
      <c r="O92" t="s">
        <v>1481</v>
      </c>
      <c r="P92" s="3">
        <f t="shared" ref="P92:P118" si="7">O92-N92</f>
        <v>4.0185186662711203E-5</v>
      </c>
      <c r="Q92">
        <v>25429</v>
      </c>
      <c r="R92">
        <v>25429</v>
      </c>
      <c r="S92" s="34">
        <f t="shared" si="5"/>
        <v>0</v>
      </c>
      <c r="T92">
        <v>0</v>
      </c>
      <c r="X92" s="41">
        <f>IF(OR(B92="暫存檔",B92="目前無交易使用",B92="",LEFT(B92,2)="取消"),B92,IF(LEFT(B92,2)="L9",VLOOKUP(B92,[1]報表清單!C:Q,15,FALSE),IF(OR(LEFT(B92,3)="L80",LEFT(B92,3)="L83",LEFT(B92,3)="L84"),VLOOKUP(B92,[1]外部輸出入介面!C:U,19,FALSE),VLOOKUP(B92,[1]交易清單!E:X,12,FALSE))))</f>
        <v>0</v>
      </c>
      <c r="Y92" s="41">
        <v>44316</v>
      </c>
      <c r="AA92" s="28">
        <v>44298</v>
      </c>
      <c r="AB92" s="28"/>
      <c r="AC92" s="7" t="s">
        <v>814</v>
      </c>
    </row>
    <row r="93" spans="1:29" ht="30">
      <c r="A93" t="s">
        <v>67</v>
      </c>
      <c r="B93" t="s">
        <v>751</v>
      </c>
      <c r="C93" t="s">
        <v>751</v>
      </c>
      <c r="D93" s="1" t="s">
        <v>407</v>
      </c>
      <c r="E93" t="s">
        <v>368</v>
      </c>
      <c r="F93" s="1" t="s">
        <v>609</v>
      </c>
      <c r="G93" t="s">
        <v>215</v>
      </c>
      <c r="I93" s="7">
        <v>1</v>
      </c>
      <c r="J93" s="7">
        <v>1</v>
      </c>
      <c r="K93" s="36">
        <v>8</v>
      </c>
      <c r="L93" s="36"/>
      <c r="M93" s="36" t="s">
        <v>715</v>
      </c>
      <c r="N93" t="s">
        <v>1482</v>
      </c>
      <c r="O93" t="s">
        <v>1483</v>
      </c>
      <c r="P93" s="3">
        <f t="shared" si="7"/>
        <v>2.8935755835846066E-7</v>
      </c>
      <c r="Q93">
        <v>36</v>
      </c>
      <c r="R93">
        <v>36</v>
      </c>
      <c r="S93" s="34">
        <f t="shared" si="5"/>
        <v>0</v>
      </c>
      <c r="T93">
        <v>0</v>
      </c>
      <c r="X93" s="41">
        <f>IF(OR(B93="暫存檔",B93="目前無交易使用",B93="",LEFT(B93,2)="取消"),B93,IF(LEFT(B93,2)="L9",VLOOKUP(B93,[1]報表清單!C:Q,15,FALSE),IF(OR(LEFT(B93,3)="L80",LEFT(B93,3)="L83",LEFT(B93,3)="L84"),VLOOKUP(B93,[1]外部輸出入介面!C:U,19,FALSE),VLOOKUP(B93,[1]交易清單!E:X,12,FALSE))))</f>
        <v>0</v>
      </c>
      <c r="Y93" s="41">
        <v>44316</v>
      </c>
      <c r="AA93" s="28">
        <v>44298</v>
      </c>
      <c r="AB93" s="28"/>
      <c r="AC93" s="7" t="s">
        <v>810</v>
      </c>
    </row>
    <row r="94" spans="1:29" ht="30">
      <c r="A94" t="s">
        <v>68</v>
      </c>
      <c r="B94" t="s">
        <v>752</v>
      </c>
      <c r="C94" t="s">
        <v>752</v>
      </c>
      <c r="D94" s="1" t="s">
        <v>408</v>
      </c>
      <c r="E94" t="s">
        <v>368</v>
      </c>
      <c r="F94" s="1" t="s">
        <v>610</v>
      </c>
      <c r="G94" t="s">
        <v>216</v>
      </c>
      <c r="I94" s="7">
        <v>1</v>
      </c>
      <c r="J94" s="7">
        <v>2</v>
      </c>
      <c r="K94" s="36">
        <v>8</v>
      </c>
      <c r="L94" s="36"/>
      <c r="M94" s="36" t="s">
        <v>715</v>
      </c>
      <c r="N94" t="s">
        <v>1484</v>
      </c>
      <c r="O94" t="s">
        <v>1485</v>
      </c>
      <c r="P94" s="3">
        <f t="shared" si="7"/>
        <v>3.587920218706131E-7</v>
      </c>
      <c r="Q94">
        <v>33</v>
      </c>
      <c r="R94">
        <v>33</v>
      </c>
      <c r="S94" s="34">
        <f t="shared" si="5"/>
        <v>0</v>
      </c>
      <c r="T94">
        <v>0</v>
      </c>
      <c r="X94" s="41">
        <f>IF(OR(B94="暫存檔",B94="目前無交易使用",B94="",LEFT(B94,2)="取消"),B94,IF(LEFT(B94,2)="L9",VLOOKUP(B94,[1]報表清單!C:Q,15,FALSE),IF(OR(LEFT(B94,3)="L80",LEFT(B94,3)="L83",LEFT(B94,3)="L84"),VLOOKUP(B94,[1]外部輸出入介面!C:U,19,FALSE),VLOOKUP(B94,[1]交易清單!E:X,12,FALSE))))</f>
        <v>0</v>
      </c>
      <c r="Y94" s="41">
        <v>44316</v>
      </c>
      <c r="AA94" s="28">
        <v>44298</v>
      </c>
      <c r="AB94" s="28"/>
      <c r="AC94" s="7" t="s">
        <v>811</v>
      </c>
    </row>
    <row r="95" spans="1:29">
      <c r="A95" t="s">
        <v>69</v>
      </c>
      <c r="B95" t="s">
        <v>753</v>
      </c>
      <c r="C95" t="s">
        <v>753</v>
      </c>
      <c r="D95" s="1" t="s">
        <v>409</v>
      </c>
      <c r="E95" t="s">
        <v>368</v>
      </c>
      <c r="F95" s="1" t="s">
        <v>611</v>
      </c>
      <c r="G95" t="s">
        <v>217</v>
      </c>
      <c r="I95" s="7">
        <v>1</v>
      </c>
      <c r="J95" s="7">
        <v>2</v>
      </c>
      <c r="K95" s="36">
        <v>8</v>
      </c>
      <c r="L95" s="36"/>
      <c r="M95" s="36" t="s">
        <v>715</v>
      </c>
      <c r="N95" t="s">
        <v>1486</v>
      </c>
      <c r="O95" t="s">
        <v>1487</v>
      </c>
      <c r="P95" s="3">
        <f t="shared" si="7"/>
        <v>3.3564720069989562E-7</v>
      </c>
      <c r="Q95">
        <v>20</v>
      </c>
      <c r="R95">
        <v>20</v>
      </c>
      <c r="S95" s="34">
        <f t="shared" si="5"/>
        <v>0</v>
      </c>
      <c r="T95">
        <v>0</v>
      </c>
      <c r="X95" s="41">
        <f>IF(OR(B95="暫存檔",B95="目前無交易使用",B95="",LEFT(B95,2)="取消"),B95,IF(LEFT(B95,2)="L9",VLOOKUP(B95,[1]報表清單!C:Q,15,FALSE),IF(OR(LEFT(B95,3)="L80",LEFT(B95,3)="L83",LEFT(B95,3)="L84"),VLOOKUP(B95,[1]外部輸出入介面!C:U,19,FALSE),VLOOKUP(B95,[1]交易清單!E:X,12,FALSE))))</f>
        <v>0</v>
      </c>
      <c r="Y95" s="41">
        <v>44316</v>
      </c>
      <c r="AA95" s="28">
        <v>44298</v>
      </c>
      <c r="AB95" s="28"/>
      <c r="AC95" s="7" t="s">
        <v>812</v>
      </c>
    </row>
    <row r="96" spans="1:29" ht="30">
      <c r="A96" t="s">
        <v>70</v>
      </c>
      <c r="B96" t="s">
        <v>754</v>
      </c>
      <c r="C96" t="s">
        <v>754</v>
      </c>
      <c r="D96" s="1" t="s">
        <v>410</v>
      </c>
      <c r="E96" t="s">
        <v>368</v>
      </c>
      <c r="F96" s="1" t="s">
        <v>612</v>
      </c>
      <c r="G96" t="s">
        <v>218</v>
      </c>
      <c r="I96" s="7">
        <v>1</v>
      </c>
      <c r="J96" s="7">
        <v>1</v>
      </c>
      <c r="K96" s="36">
        <v>8</v>
      </c>
      <c r="L96" s="36"/>
      <c r="M96" s="36" t="s">
        <v>718</v>
      </c>
      <c r="N96" t="s">
        <v>1488</v>
      </c>
      <c r="O96" t="s">
        <v>1489</v>
      </c>
      <c r="P96" s="3">
        <f t="shared" si="7"/>
        <v>2.7777423383668065E-7</v>
      </c>
      <c r="Q96">
        <v>1</v>
      </c>
      <c r="R96">
        <v>1</v>
      </c>
      <c r="S96" s="34">
        <f t="shared" si="5"/>
        <v>0</v>
      </c>
      <c r="T96">
        <v>0</v>
      </c>
      <c r="X96" s="41">
        <f>IF(OR(B96="暫存檔",B96="目前無交易使用",B96="",LEFT(B96,2)="取消"),B96,IF(LEFT(B96,2)="L9",VLOOKUP(B96,[1]報表清單!C:Q,15,FALSE),IF(OR(LEFT(B96,3)="L80",LEFT(B96,3)="L83",LEFT(B96,3)="L84"),VLOOKUP(B96,[1]外部輸出入介面!C:U,19,FALSE),VLOOKUP(B96,[1]交易清單!E:X,12,FALSE))))</f>
        <v>0</v>
      </c>
      <c r="Y96" s="41">
        <v>44316</v>
      </c>
      <c r="AA96" s="28">
        <v>44298</v>
      </c>
      <c r="AB96" s="28"/>
      <c r="AC96" s="7" t="s">
        <v>813</v>
      </c>
    </row>
    <row r="97" spans="1:29" ht="30">
      <c r="A97" t="s">
        <v>71</v>
      </c>
      <c r="B97" t="s">
        <v>755</v>
      </c>
      <c r="C97" t="s">
        <v>755</v>
      </c>
      <c r="D97" s="1" t="s">
        <v>411</v>
      </c>
      <c r="E97" t="s">
        <v>368</v>
      </c>
      <c r="F97" s="1" t="s">
        <v>613</v>
      </c>
      <c r="G97" t="s">
        <v>219</v>
      </c>
      <c r="I97" s="7">
        <v>1</v>
      </c>
      <c r="J97" s="7">
        <v>2</v>
      </c>
      <c r="K97" s="36">
        <v>8</v>
      </c>
      <c r="L97" s="36"/>
      <c r="M97" s="36" t="s">
        <v>718</v>
      </c>
      <c r="N97" t="s">
        <v>1490</v>
      </c>
      <c r="O97" t="s">
        <v>1491</v>
      </c>
      <c r="P97" s="3">
        <f t="shared" si="7"/>
        <v>4.6296190703287721E-7</v>
      </c>
      <c r="Q97">
        <v>55</v>
      </c>
      <c r="R97">
        <v>55</v>
      </c>
      <c r="S97" s="34">
        <f t="shared" si="5"/>
        <v>0</v>
      </c>
      <c r="T97">
        <v>0</v>
      </c>
      <c r="X97" s="41">
        <f>IF(OR(B97="暫存檔",B97="目前無交易使用",B97="",LEFT(B97,2)="取消"),B97,IF(LEFT(B97,2)="L9",VLOOKUP(B97,[1]報表清單!C:Q,15,FALSE),IF(OR(LEFT(B97,3)="L80",LEFT(B97,3)="L83",LEFT(B97,3)="L84"),VLOOKUP(B97,[1]外部輸出入介面!C:U,19,FALSE),VLOOKUP(B97,[1]交易清單!E:X,12,FALSE))))</f>
        <v>0</v>
      </c>
      <c r="Y97" s="41">
        <v>44316</v>
      </c>
      <c r="AA97" s="28">
        <v>44298</v>
      </c>
      <c r="AC97" s="7" t="s">
        <v>947</v>
      </c>
    </row>
    <row r="98" spans="1:29">
      <c r="A98" t="s">
        <v>72</v>
      </c>
      <c r="B98" t="s">
        <v>756</v>
      </c>
      <c r="C98" t="s">
        <v>756</v>
      </c>
      <c r="D98" s="1" t="s">
        <v>412</v>
      </c>
      <c r="E98" t="s">
        <v>368</v>
      </c>
      <c r="F98" s="1" t="s">
        <v>614</v>
      </c>
      <c r="G98" t="s">
        <v>220</v>
      </c>
      <c r="I98" s="7">
        <v>1</v>
      </c>
      <c r="J98" s="7">
        <v>2</v>
      </c>
      <c r="K98" s="36">
        <v>8</v>
      </c>
      <c r="L98" s="36"/>
      <c r="M98" s="36" t="s">
        <v>718</v>
      </c>
      <c r="N98" t="s">
        <v>1492</v>
      </c>
      <c r="O98" t="s">
        <v>1493</v>
      </c>
      <c r="P98" s="3">
        <f t="shared" si="7"/>
        <v>4.8611400416120887E-7</v>
      </c>
      <c r="Q98">
        <v>7</v>
      </c>
      <c r="R98">
        <v>7</v>
      </c>
      <c r="S98" s="34">
        <f t="shared" si="5"/>
        <v>0</v>
      </c>
      <c r="T98">
        <v>0</v>
      </c>
      <c r="X98" s="41" t="str">
        <f>IF(OR(B98="暫存檔",B98="目前無交易使用",B98="",LEFT(B98,2)="取消"),B98,IF(LEFT(B98,2)="L9",VLOOKUP(B98,[1]報表清單!C:Q,15,FALSE),IF(OR(LEFT(B98,3)="L80",LEFT(B98,3)="L83",LEFT(B98,3)="L84"),VLOOKUP(B98,[1]外部輸出入介面!C:U,19,FALSE),VLOOKUP(B98,[1]交易清單!E:X,12,FALSE))))</f>
        <v>陸冠全</v>
      </c>
      <c r="Y98" s="41">
        <v>44316</v>
      </c>
      <c r="AA98" s="28">
        <v>44298</v>
      </c>
      <c r="AB98" s="28"/>
      <c r="AC98" s="7" t="s">
        <v>815</v>
      </c>
    </row>
    <row r="99" spans="1:29" ht="30">
      <c r="A99" t="s">
        <v>73</v>
      </c>
      <c r="B99" t="s">
        <v>757</v>
      </c>
      <c r="C99" t="s">
        <v>757</v>
      </c>
      <c r="D99" s="1" t="s">
        <v>413</v>
      </c>
      <c r="E99" t="s">
        <v>368</v>
      </c>
      <c r="F99" s="1" t="s">
        <v>615</v>
      </c>
      <c r="G99" t="s">
        <v>221</v>
      </c>
      <c r="I99" s="7">
        <v>1</v>
      </c>
      <c r="J99" s="7">
        <v>1</v>
      </c>
      <c r="K99" s="36">
        <v>8</v>
      </c>
      <c r="L99" s="36"/>
      <c r="M99" s="36" t="s">
        <v>715</v>
      </c>
      <c r="N99" t="s">
        <v>1494</v>
      </c>
      <c r="O99" t="s">
        <v>1495</v>
      </c>
      <c r="P99" s="3">
        <f t="shared" si="7"/>
        <v>3.1249510357156396E-7</v>
      </c>
      <c r="Q99">
        <v>22</v>
      </c>
      <c r="R99">
        <v>22</v>
      </c>
      <c r="S99" s="34">
        <f t="shared" si="5"/>
        <v>0</v>
      </c>
      <c r="T99">
        <v>0</v>
      </c>
      <c r="X99" s="41" t="str">
        <f>IF(OR(B99="暫存檔",B99="目前無交易使用",B99="",LEFT(B99,2)="取消"),B99,IF(LEFT(B99,2)="L9",VLOOKUP(B99,[1]報表清單!C:Q,15,FALSE),IF(OR(LEFT(B99,3)="L80",LEFT(B99,3)="L83",LEFT(B99,3)="L84"),VLOOKUP(B99,[1]外部輸出入介面!C:U,19,FALSE),VLOOKUP(B99,[1]交易清單!E:X,12,FALSE))))</f>
        <v>陸冠全</v>
      </c>
      <c r="Y99" s="41">
        <v>44316</v>
      </c>
      <c r="AA99" s="28">
        <v>44298</v>
      </c>
      <c r="AB99" s="28"/>
      <c r="AC99" s="7" t="s">
        <v>816</v>
      </c>
    </row>
    <row r="100" spans="1:29">
      <c r="A100" t="s">
        <v>74</v>
      </c>
      <c r="B100" t="s">
        <v>758</v>
      </c>
      <c r="C100" t="s">
        <v>758</v>
      </c>
      <c r="D100" s="1" t="s">
        <v>414</v>
      </c>
      <c r="E100" t="s">
        <v>368</v>
      </c>
      <c r="F100" s="1" t="s">
        <v>616</v>
      </c>
      <c r="G100" t="s">
        <v>222</v>
      </c>
      <c r="I100" s="7">
        <v>1</v>
      </c>
      <c r="J100" s="7">
        <v>1</v>
      </c>
      <c r="K100" s="36">
        <v>8</v>
      </c>
      <c r="L100" s="36"/>
      <c r="M100" s="36" t="s">
        <v>716</v>
      </c>
      <c r="N100" t="s">
        <v>1496</v>
      </c>
      <c r="O100" t="s">
        <v>1497</v>
      </c>
      <c r="P100" s="3">
        <f t="shared" si="7"/>
        <v>3.7036807043477893E-7</v>
      </c>
      <c r="Q100">
        <v>4</v>
      </c>
      <c r="R100">
        <v>4</v>
      </c>
      <c r="S100" s="34">
        <f t="shared" si="5"/>
        <v>0</v>
      </c>
      <c r="T100">
        <v>0</v>
      </c>
      <c r="X100" s="41" t="str">
        <f>IF(OR(B100="暫存檔",B100="目前無交易使用",B100="",LEFT(B100,2)="取消"),B100,IF(LEFT(B100,2)="L9",VLOOKUP(B100,[1]報表清單!C:Q,15,FALSE),IF(OR(LEFT(B100,3)="L80",LEFT(B100,3)="L83",LEFT(B100,3)="L84"),VLOOKUP(B100,[1]外部輸出入介面!C:U,19,FALSE),VLOOKUP(B100,[1]交易清單!E:X,12,FALSE))))</f>
        <v>陸冠全</v>
      </c>
      <c r="Y100" s="41">
        <v>44316</v>
      </c>
      <c r="AA100" s="28">
        <v>44298</v>
      </c>
      <c r="AB100" s="28"/>
      <c r="AC100" s="7" t="s">
        <v>817</v>
      </c>
    </row>
    <row r="101" spans="1:29" ht="30">
      <c r="A101" t="s">
        <v>75</v>
      </c>
      <c r="B101" t="s">
        <v>759</v>
      </c>
      <c r="C101" t="s">
        <v>759</v>
      </c>
      <c r="D101" s="1" t="s">
        <v>415</v>
      </c>
      <c r="E101" t="s">
        <v>368</v>
      </c>
      <c r="F101" s="1" t="s">
        <v>617</v>
      </c>
      <c r="G101" t="s">
        <v>223</v>
      </c>
      <c r="I101" s="7">
        <v>1</v>
      </c>
      <c r="J101" s="7">
        <v>2</v>
      </c>
      <c r="K101" s="36">
        <v>8</v>
      </c>
      <c r="L101" s="36"/>
      <c r="M101" s="36" t="s">
        <v>716</v>
      </c>
      <c r="N101" t="s">
        <v>1498</v>
      </c>
      <c r="O101" t="s">
        <v>1499</v>
      </c>
      <c r="P101" s="3">
        <f t="shared" si="7"/>
        <v>3.7037534639239311E-7</v>
      </c>
      <c r="Q101">
        <v>15</v>
      </c>
      <c r="R101">
        <v>15</v>
      </c>
      <c r="S101" s="34">
        <f t="shared" si="5"/>
        <v>0</v>
      </c>
      <c r="T101">
        <v>0</v>
      </c>
      <c r="X101" s="41" t="str">
        <f>IF(OR(B101="暫存檔",B101="目前無交易使用",B101="",LEFT(B101,2)="取消"),B101,IF(LEFT(B101,2)="L9",VLOOKUP(B101,[1]報表清單!C:Q,15,FALSE),IF(OR(LEFT(B101,3)="L80",LEFT(B101,3)="L83",LEFT(B101,3)="L84"),VLOOKUP(B101,[1]外部輸出入介面!C:U,19,FALSE),VLOOKUP(B101,[1]交易清單!E:X,12,FALSE))))</f>
        <v>陸冠全</v>
      </c>
      <c r="Y101" s="41">
        <v>44316</v>
      </c>
      <c r="AA101" s="28">
        <v>44298</v>
      </c>
      <c r="AC101" s="7" t="s">
        <v>843</v>
      </c>
    </row>
    <row r="102" spans="1:29">
      <c r="A102" t="s">
        <v>76</v>
      </c>
      <c r="B102" t="s">
        <v>760</v>
      </c>
      <c r="C102" t="s">
        <v>760</v>
      </c>
      <c r="D102" s="1" t="s">
        <v>416</v>
      </c>
      <c r="E102" t="s">
        <v>368</v>
      </c>
      <c r="F102" s="1" t="s">
        <v>618</v>
      </c>
      <c r="G102" t="s">
        <v>224</v>
      </c>
      <c r="I102" s="7">
        <v>1</v>
      </c>
      <c r="J102" s="7">
        <v>1</v>
      </c>
      <c r="K102" s="36">
        <v>8</v>
      </c>
      <c r="L102" s="36"/>
      <c r="M102" s="36" t="s">
        <v>716</v>
      </c>
      <c r="N102" t="s">
        <v>1500</v>
      </c>
      <c r="O102" t="s">
        <v>1501</v>
      </c>
      <c r="P102" s="3">
        <f t="shared" si="7"/>
        <v>3.7036807043477893E-7</v>
      </c>
      <c r="Q102">
        <v>1</v>
      </c>
      <c r="R102">
        <v>1</v>
      </c>
      <c r="S102" s="34">
        <f t="shared" si="5"/>
        <v>0</v>
      </c>
      <c r="T102">
        <v>0</v>
      </c>
      <c r="X102" s="41" t="str">
        <f>IF(OR(B102="暫存檔",B102="目前無交易使用",B102="",LEFT(B102,2)="取消"),B102,IF(LEFT(B102,2)="L9",VLOOKUP(B102,[1]報表清單!C:Q,15,FALSE),IF(OR(LEFT(B102,3)="L80",LEFT(B102,3)="L83",LEFT(B102,3)="L84"),VLOOKUP(B102,[1]外部輸出入介面!C:U,19,FALSE),VLOOKUP(B102,[1]交易清單!E:X,12,FALSE))))</f>
        <v>陸冠全</v>
      </c>
      <c r="Y102" s="41">
        <v>44316</v>
      </c>
      <c r="AA102" s="28">
        <v>44298</v>
      </c>
      <c r="AC102" s="7" t="s">
        <v>844</v>
      </c>
    </row>
    <row r="103" spans="1:29" ht="30">
      <c r="A103" t="s">
        <v>77</v>
      </c>
      <c r="B103" t="s">
        <v>767</v>
      </c>
      <c r="C103" t="s">
        <v>767</v>
      </c>
      <c r="D103" s="1" t="s">
        <v>423</v>
      </c>
      <c r="E103" t="s">
        <v>368</v>
      </c>
      <c r="F103" s="1" t="s">
        <v>625</v>
      </c>
      <c r="G103" t="s">
        <v>225</v>
      </c>
      <c r="I103" s="7">
        <v>1</v>
      </c>
      <c r="J103" s="7">
        <v>1</v>
      </c>
      <c r="K103" s="36">
        <v>8</v>
      </c>
      <c r="L103" s="36"/>
      <c r="M103" s="36" t="s">
        <v>715</v>
      </c>
      <c r="N103" t="s">
        <v>1502</v>
      </c>
      <c r="O103" t="s">
        <v>1503</v>
      </c>
      <c r="P103" s="3">
        <f t="shared" si="7"/>
        <v>5.0925882533192635E-7</v>
      </c>
      <c r="Q103">
        <v>15</v>
      </c>
      <c r="R103">
        <v>15</v>
      </c>
      <c r="S103" s="34">
        <f t="shared" si="5"/>
        <v>0</v>
      </c>
      <c r="T103">
        <v>0</v>
      </c>
      <c r="X103" s="41" t="str">
        <f>IF(OR(B103="暫存檔",B103="目前無交易使用",B103="",LEFT(B103,2)="取消"),B103,IF(LEFT(B103,2)="L9",VLOOKUP(B103,[1]報表清單!C:Q,15,FALSE),IF(OR(LEFT(B103,3)="L80",LEFT(B103,3)="L83",LEFT(B103,3)="L84"),VLOOKUP(B103,[1]外部輸出入介面!C:U,19,FALSE),VLOOKUP(B103,[1]交易清單!E:X,12,FALSE))))</f>
        <v>陸冠全</v>
      </c>
      <c r="Y103" s="41">
        <v>44316</v>
      </c>
      <c r="AA103" s="28">
        <v>44298</v>
      </c>
      <c r="AB103" s="28"/>
      <c r="AC103" s="7" t="s">
        <v>818</v>
      </c>
    </row>
    <row r="104" spans="1:29" ht="30">
      <c r="A104" t="s">
        <v>78</v>
      </c>
      <c r="B104" t="s">
        <v>768</v>
      </c>
      <c r="C104" t="s">
        <v>768</v>
      </c>
      <c r="D104" s="1" t="s">
        <v>424</v>
      </c>
      <c r="E104" t="s">
        <v>368</v>
      </c>
      <c r="F104" s="1" t="s">
        <v>626</v>
      </c>
      <c r="G104" t="s">
        <v>226</v>
      </c>
      <c r="I104" s="7">
        <v>1</v>
      </c>
      <c r="J104" s="7">
        <v>2</v>
      </c>
      <c r="K104" s="36">
        <v>8</v>
      </c>
      <c r="L104" s="36"/>
      <c r="M104" s="36" t="s">
        <v>718</v>
      </c>
      <c r="N104" t="s">
        <v>1504</v>
      </c>
      <c r="O104" t="s">
        <v>1505</v>
      </c>
      <c r="P104" s="3">
        <f t="shared" si="7"/>
        <v>6.5972562879323959E-7</v>
      </c>
      <c r="Q104">
        <v>55</v>
      </c>
      <c r="R104">
        <v>55</v>
      </c>
      <c r="S104" s="34">
        <f t="shared" si="5"/>
        <v>0</v>
      </c>
      <c r="T104">
        <v>0</v>
      </c>
      <c r="X104" s="41" t="str">
        <f>IF(OR(B104="暫存檔",B104="目前無交易使用",B104="",LEFT(B104,2)="取消"),B104,IF(LEFT(B104,2)="L9",VLOOKUP(B104,[1]報表清單!C:Q,15,FALSE),IF(OR(LEFT(B104,3)="L80",LEFT(B104,3)="L83",LEFT(B104,3)="L84"),VLOOKUP(B104,[1]外部輸出入介面!C:U,19,FALSE),VLOOKUP(B104,[1]交易清單!E:X,12,FALSE))))</f>
        <v>陸冠全</v>
      </c>
      <c r="Y104" s="41">
        <v>44316</v>
      </c>
      <c r="AA104" s="28">
        <v>44298</v>
      </c>
      <c r="AB104" s="28"/>
      <c r="AC104" s="7" t="s">
        <v>820</v>
      </c>
    </row>
    <row r="105" spans="1:29" ht="30">
      <c r="A105" t="s">
        <v>79</v>
      </c>
      <c r="B105" t="s">
        <v>769</v>
      </c>
      <c r="C105" t="s">
        <v>769</v>
      </c>
      <c r="D105" s="1" t="s">
        <v>425</v>
      </c>
      <c r="E105" t="s">
        <v>368</v>
      </c>
      <c r="F105" s="1" t="s">
        <v>627</v>
      </c>
      <c r="G105" t="s">
        <v>227</v>
      </c>
      <c r="I105" s="7">
        <v>1</v>
      </c>
      <c r="J105" s="7">
        <v>1</v>
      </c>
      <c r="K105" s="36">
        <v>8</v>
      </c>
      <c r="L105" s="36"/>
      <c r="M105" s="36" t="s">
        <v>718</v>
      </c>
      <c r="N105" t="s">
        <v>1506</v>
      </c>
      <c r="O105" t="s">
        <v>1507</v>
      </c>
      <c r="P105" s="3">
        <f t="shared" si="7"/>
        <v>4.7453067963942885E-7</v>
      </c>
      <c r="Q105">
        <v>15</v>
      </c>
      <c r="R105">
        <v>15</v>
      </c>
      <c r="S105" s="34">
        <f t="shared" si="5"/>
        <v>0</v>
      </c>
      <c r="T105">
        <v>0</v>
      </c>
      <c r="X105" s="41" t="str">
        <f>IF(OR(B105="暫存檔",B105="目前無交易使用",B105="",LEFT(B105,2)="取消"),B105,IF(LEFT(B105,2)="L9",VLOOKUP(B105,[1]報表清單!C:Q,15,FALSE),IF(OR(LEFT(B105,3)="L80",LEFT(B105,3)="L83",LEFT(B105,3)="L84"),VLOOKUP(B105,[1]外部輸出入介面!C:U,19,FALSE),VLOOKUP(B105,[1]交易清單!E:X,12,FALSE))))</f>
        <v>陸冠全</v>
      </c>
      <c r="Y105" s="41">
        <v>44316</v>
      </c>
      <c r="AA105" s="28">
        <v>44298</v>
      </c>
      <c r="AB105" s="28"/>
      <c r="AC105" s="7" t="s">
        <v>821</v>
      </c>
    </row>
    <row r="106" spans="1:29" ht="30">
      <c r="A106" t="s">
        <v>80</v>
      </c>
      <c r="B106" t="s">
        <v>770</v>
      </c>
      <c r="C106" t="s">
        <v>770</v>
      </c>
      <c r="D106" s="1" t="s">
        <v>426</v>
      </c>
      <c r="E106" t="s">
        <v>368</v>
      </c>
      <c r="F106" s="1" t="s">
        <v>628</v>
      </c>
      <c r="G106" t="s">
        <v>228</v>
      </c>
      <c r="I106" s="7">
        <v>1</v>
      </c>
      <c r="J106" s="7">
        <v>1</v>
      </c>
      <c r="K106" s="36">
        <v>8</v>
      </c>
      <c r="L106" s="36"/>
      <c r="M106" s="36" t="s">
        <v>716</v>
      </c>
      <c r="N106" t="s">
        <v>1508</v>
      </c>
      <c r="O106" t="s">
        <v>1509</v>
      </c>
      <c r="P106" s="3">
        <f t="shared" si="7"/>
        <v>3.9352016756311059E-7</v>
      </c>
      <c r="Q106">
        <v>12</v>
      </c>
      <c r="R106">
        <v>12</v>
      </c>
      <c r="S106" s="34">
        <f t="shared" si="5"/>
        <v>0</v>
      </c>
      <c r="T106">
        <v>0</v>
      </c>
      <c r="X106" s="41" t="str">
        <f>IF(OR(B106="暫存檔",B106="目前無交易使用",B106="",LEFT(B106,2)="取消"),B106,IF(LEFT(B106,2)="L9",VLOOKUP(B106,[1]報表清單!C:Q,15,FALSE),IF(OR(LEFT(B106,3)="L80",LEFT(B106,3)="L83",LEFT(B106,3)="L84"),VLOOKUP(B106,[1]外部輸出入介面!C:U,19,FALSE),VLOOKUP(B106,[1]交易清單!E:X,12,FALSE))))</f>
        <v>陸冠全</v>
      </c>
      <c r="Y106" s="41">
        <v>44316</v>
      </c>
      <c r="AA106" s="28">
        <v>44298</v>
      </c>
      <c r="AC106" s="7" t="s">
        <v>883</v>
      </c>
    </row>
    <row r="107" spans="1:29">
      <c r="A107" t="s">
        <v>81</v>
      </c>
      <c r="B107" t="s">
        <v>771</v>
      </c>
      <c r="C107" t="s">
        <v>771</v>
      </c>
      <c r="D107" s="1" t="s">
        <v>427</v>
      </c>
      <c r="E107" t="s">
        <v>368</v>
      </c>
      <c r="F107" s="1" t="s">
        <v>629</v>
      </c>
      <c r="G107" t="s">
        <v>229</v>
      </c>
      <c r="I107" s="7">
        <v>1</v>
      </c>
      <c r="J107" s="7">
        <v>1</v>
      </c>
      <c r="K107" s="36">
        <v>8</v>
      </c>
      <c r="L107" s="36"/>
      <c r="M107" s="36" t="s">
        <v>715</v>
      </c>
      <c r="N107" t="s">
        <v>1510</v>
      </c>
      <c r="O107" t="s">
        <v>1511</v>
      </c>
      <c r="P107" s="3">
        <f t="shared" si="7"/>
        <v>3.4722324926406145E-7</v>
      </c>
      <c r="Q107">
        <v>7</v>
      </c>
      <c r="R107">
        <v>7</v>
      </c>
      <c r="S107" s="34">
        <f t="shared" si="5"/>
        <v>0</v>
      </c>
      <c r="T107">
        <v>0</v>
      </c>
      <c r="X107" s="41" t="str">
        <f>IF(OR(B107="暫存檔",B107="目前無交易使用",B107="",LEFT(B107,2)="取消"),B107,IF(LEFT(B107,2)="L9",VLOOKUP(B107,[1]報表清單!C:Q,15,FALSE),IF(OR(LEFT(B107,3)="L80",LEFT(B107,3)="L83",LEFT(B107,3)="L84"),VLOOKUP(B107,[1]外部輸出入介面!C:U,19,FALSE),VLOOKUP(B107,[1]交易清單!E:X,12,FALSE))))</f>
        <v>陸冠全</v>
      </c>
      <c r="Y107" s="41">
        <v>44316</v>
      </c>
      <c r="AA107" s="28">
        <v>44298</v>
      </c>
      <c r="AB107" s="28"/>
      <c r="AC107" s="7" t="s">
        <v>822</v>
      </c>
    </row>
    <row r="108" spans="1:29" ht="30">
      <c r="A108" t="s">
        <v>82</v>
      </c>
      <c r="B108" t="s">
        <v>772</v>
      </c>
      <c r="C108" t="s">
        <v>772</v>
      </c>
      <c r="D108" s="1" t="s">
        <v>428</v>
      </c>
      <c r="E108" t="s">
        <v>368</v>
      </c>
      <c r="F108" s="1" t="s">
        <v>630</v>
      </c>
      <c r="G108" t="s">
        <v>230</v>
      </c>
      <c r="I108" s="7">
        <v>1</v>
      </c>
      <c r="J108" s="7">
        <v>1</v>
      </c>
      <c r="K108" s="36">
        <v>8</v>
      </c>
      <c r="L108" s="36"/>
      <c r="M108" s="36" t="s">
        <v>715</v>
      </c>
      <c r="N108" t="s">
        <v>1512</v>
      </c>
      <c r="O108" t="s">
        <v>1513</v>
      </c>
      <c r="P108" s="3">
        <f t="shared" si="7"/>
        <v>3.8194411899894476E-7</v>
      </c>
      <c r="Q108">
        <v>10</v>
      </c>
      <c r="R108">
        <v>10</v>
      </c>
      <c r="S108" s="34">
        <f t="shared" si="5"/>
        <v>0</v>
      </c>
      <c r="T108">
        <v>0</v>
      </c>
      <c r="X108" s="41" t="str">
        <f>IF(OR(B108="暫存檔",B108="目前無交易使用",B108="",LEFT(B108,2)="取消"),B108,IF(LEFT(B108,2)="L9",VLOOKUP(B108,[1]報表清單!C:Q,15,FALSE),IF(OR(LEFT(B108,3)="L80",LEFT(B108,3)="L83",LEFT(B108,3)="L84"),VLOOKUP(B108,[1]外部輸出入介面!C:U,19,FALSE),VLOOKUP(B108,[1]交易清單!E:X,12,FALSE))))</f>
        <v>陸冠全</v>
      </c>
      <c r="Y108" s="41">
        <v>44316</v>
      </c>
      <c r="AA108" s="28">
        <v>44298</v>
      </c>
      <c r="AB108" s="28"/>
      <c r="AC108" s="7" t="s">
        <v>819</v>
      </c>
    </row>
    <row r="109" spans="1:29" ht="30">
      <c r="A109" t="s">
        <v>83</v>
      </c>
      <c r="B109" t="s">
        <v>773</v>
      </c>
      <c r="C109" t="s">
        <v>773</v>
      </c>
      <c r="D109" s="1" t="s">
        <v>429</v>
      </c>
      <c r="E109" t="s">
        <v>368</v>
      </c>
      <c r="F109" s="1" t="s">
        <v>631</v>
      </c>
      <c r="G109" t="s">
        <v>231</v>
      </c>
      <c r="I109" s="7">
        <v>1</v>
      </c>
      <c r="J109" s="7">
        <v>1</v>
      </c>
      <c r="K109" s="36">
        <v>8</v>
      </c>
      <c r="L109" s="36"/>
      <c r="M109" s="36" t="s">
        <v>715</v>
      </c>
      <c r="N109" t="s">
        <v>1514</v>
      </c>
      <c r="O109" t="s">
        <v>1515</v>
      </c>
      <c r="P109" s="3">
        <f t="shared" si="7"/>
        <v>3.5879929782822728E-7</v>
      </c>
      <c r="Q109">
        <v>47</v>
      </c>
      <c r="R109">
        <v>47</v>
      </c>
      <c r="S109" s="34">
        <f t="shared" si="5"/>
        <v>0</v>
      </c>
      <c r="T109">
        <v>0</v>
      </c>
      <c r="X109" s="41" t="str">
        <f>IF(OR(B109="暫存檔",B109="目前無交易使用",B109="",LEFT(B109,2)="取消"),B109,IF(LEFT(B109,2)="L9",VLOOKUP(B109,[1]報表清單!C:Q,15,FALSE),IF(OR(LEFT(B109,3)="L80",LEFT(B109,3)="L83",LEFT(B109,3)="L84"),VLOOKUP(B109,[1]外部輸出入介面!C:U,19,FALSE),VLOOKUP(B109,[1]交易清單!E:X,12,FALSE))))</f>
        <v>陸冠全</v>
      </c>
      <c r="Y109" s="41">
        <v>44316</v>
      </c>
      <c r="AA109" s="28">
        <v>44298</v>
      </c>
      <c r="AC109" s="7" t="s">
        <v>849</v>
      </c>
    </row>
    <row r="110" spans="1:29" ht="30">
      <c r="A110" t="s">
        <v>84</v>
      </c>
      <c r="B110" t="s">
        <v>774</v>
      </c>
      <c r="C110" t="s">
        <v>774</v>
      </c>
      <c r="D110" s="1" t="s">
        <v>430</v>
      </c>
      <c r="E110" t="s">
        <v>368</v>
      </c>
      <c r="F110" s="1" t="s">
        <v>632</v>
      </c>
      <c r="G110" t="s">
        <v>232</v>
      </c>
      <c r="I110" s="7">
        <v>1</v>
      </c>
      <c r="J110" s="7">
        <v>2</v>
      </c>
      <c r="K110" s="36">
        <v>8</v>
      </c>
      <c r="L110" s="36"/>
      <c r="M110" s="36" t="s">
        <v>715</v>
      </c>
      <c r="N110" t="s">
        <v>1516</v>
      </c>
      <c r="O110" t="s">
        <v>1517</v>
      </c>
      <c r="P110" s="3">
        <f t="shared" si="7"/>
        <v>5.5555574363097548E-7</v>
      </c>
      <c r="Q110">
        <v>364</v>
      </c>
      <c r="R110">
        <v>364</v>
      </c>
      <c r="S110" s="34">
        <f t="shared" si="5"/>
        <v>0</v>
      </c>
      <c r="T110">
        <v>0</v>
      </c>
      <c r="X110" s="41" t="str">
        <f>IF(OR(B110="暫存檔",B110="目前無交易使用",B110="",LEFT(B110,2)="取消"),B110,IF(LEFT(B110,2)="L9",VLOOKUP(B110,[1]報表清單!C:Q,15,FALSE),IF(OR(LEFT(B110,3)="L80",LEFT(B110,3)="L83",LEFT(B110,3)="L84"),VLOOKUP(B110,[1]外部輸出入介面!C:U,19,FALSE),VLOOKUP(B110,[1]交易清單!E:X,12,FALSE))))</f>
        <v>陸冠全</v>
      </c>
      <c r="Y110" s="41">
        <v>44316</v>
      </c>
      <c r="AA110" s="28">
        <v>44298</v>
      </c>
      <c r="AB110" s="28"/>
      <c r="AC110" s="7" t="s">
        <v>823</v>
      </c>
    </row>
    <row r="111" spans="1:29">
      <c r="A111" t="s">
        <v>85</v>
      </c>
      <c r="B111" t="s">
        <v>775</v>
      </c>
      <c r="C111" t="s">
        <v>775</v>
      </c>
      <c r="D111" s="1" t="s">
        <v>431</v>
      </c>
      <c r="E111" t="s">
        <v>368</v>
      </c>
      <c r="F111" s="1" t="s">
        <v>633</v>
      </c>
      <c r="G111" t="s">
        <v>233</v>
      </c>
      <c r="I111" s="7">
        <v>1</v>
      </c>
      <c r="J111" s="7">
        <v>1</v>
      </c>
      <c r="K111" s="36">
        <v>8</v>
      </c>
      <c r="L111" s="36"/>
      <c r="M111" s="36" t="s">
        <v>716</v>
      </c>
      <c r="N111" t="s">
        <v>1518</v>
      </c>
      <c r="O111" t="s">
        <v>1519</v>
      </c>
      <c r="P111" s="3">
        <f t="shared" si="7"/>
        <v>3.2407842809334397E-7</v>
      </c>
      <c r="Q111">
        <v>1</v>
      </c>
      <c r="R111">
        <v>1</v>
      </c>
      <c r="S111" s="34">
        <f t="shared" si="5"/>
        <v>0</v>
      </c>
      <c r="T111">
        <v>0</v>
      </c>
      <c r="X111" s="41" t="str">
        <f>IF(OR(B111="暫存檔",B111="目前無交易使用",B111="",LEFT(B111,2)="取消"),B111,IF(LEFT(B111,2)="L9",VLOOKUP(B111,[1]報表清單!C:Q,15,FALSE),IF(OR(LEFT(B111,3)="L80",LEFT(B111,3)="L83",LEFT(B111,3)="L84"),VLOOKUP(B111,[1]外部輸出入介面!C:U,19,FALSE),VLOOKUP(B111,[1]交易清單!E:X,12,FALSE))))</f>
        <v>陸冠全</v>
      </c>
      <c r="Y111" s="41">
        <v>44316</v>
      </c>
      <c r="AA111" s="28">
        <v>44298</v>
      </c>
      <c r="AB111" s="28"/>
      <c r="AC111" s="7" t="s">
        <v>824</v>
      </c>
    </row>
    <row r="112" spans="1:29" ht="30">
      <c r="A112" t="s">
        <v>86</v>
      </c>
      <c r="B112" t="s">
        <v>776</v>
      </c>
      <c r="C112" t="s">
        <v>776</v>
      </c>
      <c r="D112" s="1" t="s">
        <v>432</v>
      </c>
      <c r="E112" t="s">
        <v>484</v>
      </c>
      <c r="F112" s="1" t="s">
        <v>634</v>
      </c>
      <c r="G112" t="s">
        <v>234</v>
      </c>
      <c r="I112" s="7">
        <v>1</v>
      </c>
      <c r="J112" s="7">
        <v>1</v>
      </c>
      <c r="K112" s="36">
        <v>8</v>
      </c>
      <c r="L112" s="36"/>
      <c r="M112" s="36" t="s">
        <v>716</v>
      </c>
      <c r="N112" t="s">
        <v>1520</v>
      </c>
      <c r="O112" t="s">
        <v>1521</v>
      </c>
      <c r="P112" s="3">
        <f t="shared" si="7"/>
        <v>2.8935028240084648E-7</v>
      </c>
      <c r="Q112">
        <v>1</v>
      </c>
      <c r="R112">
        <v>1</v>
      </c>
      <c r="S112" s="34">
        <f t="shared" si="5"/>
        <v>0</v>
      </c>
      <c r="T112">
        <v>0</v>
      </c>
      <c r="X112" s="41" t="str">
        <f>IF(OR(B112="暫存檔",B112="目前無交易使用",B112="",LEFT(B112,2)="取消"),B112,IF(LEFT(B112,2)="L9",VLOOKUP(B112,[1]報表清單!C:Q,15,FALSE),IF(OR(LEFT(B112,3)="L80",LEFT(B112,3)="L83",LEFT(B112,3)="L84"),VLOOKUP(B112,[1]外部輸出入介面!C:U,19,FALSE),VLOOKUP(B112,[1]交易清單!E:X,12,FALSE))))</f>
        <v>陸冠全</v>
      </c>
      <c r="Y112" s="41">
        <v>44316</v>
      </c>
      <c r="AA112" s="28">
        <v>44298</v>
      </c>
      <c r="AB112" s="28"/>
      <c r="AC112" s="7" t="s">
        <v>839</v>
      </c>
    </row>
    <row r="113" spans="1:30">
      <c r="A113" t="s">
        <v>782</v>
      </c>
      <c r="B113" t="s">
        <v>761</v>
      </c>
      <c r="C113" t="s">
        <v>761</v>
      </c>
      <c r="D113" s="1" t="s">
        <v>417</v>
      </c>
      <c r="E113" t="s">
        <v>368</v>
      </c>
      <c r="F113" s="1" t="s">
        <v>619</v>
      </c>
      <c r="G113" t="s">
        <v>788</v>
      </c>
      <c r="I113" s="7">
        <v>1</v>
      </c>
      <c r="J113" s="7">
        <v>1</v>
      </c>
      <c r="K113" s="36">
        <v>8</v>
      </c>
      <c r="L113" s="36"/>
      <c r="M113" s="36" t="s">
        <v>718</v>
      </c>
      <c r="N113" t="s">
        <v>1522</v>
      </c>
      <c r="O113" t="s">
        <v>1523</v>
      </c>
      <c r="P113" s="3">
        <f t="shared" si="7"/>
        <v>6.5972562879323959E-7</v>
      </c>
      <c r="Q113">
        <v>5</v>
      </c>
      <c r="R113">
        <v>5</v>
      </c>
      <c r="S113" s="34">
        <f t="shared" si="5"/>
        <v>0</v>
      </c>
      <c r="T113">
        <v>0</v>
      </c>
      <c r="X113" s="41" t="str">
        <f>IF(OR(B113="暫存檔",B113="目前無交易使用",B113="",LEFT(B113,2)="取消"),B113,IF(LEFT(B113,2)="L9",VLOOKUP(B113,[1]報表清單!C:Q,15,FALSE),IF(OR(LEFT(B113,3)="L80",LEFT(B113,3)="L83",LEFT(B113,3)="L84"),VLOOKUP(B113,[1]外部輸出入介面!C:U,19,FALSE),VLOOKUP(B113,[1]交易清單!E:X,12,FALSE))))</f>
        <v>陸冠全</v>
      </c>
      <c r="Y113" s="41">
        <v>44316</v>
      </c>
      <c r="AA113" s="28">
        <v>44298</v>
      </c>
      <c r="AC113" s="7" t="s">
        <v>862</v>
      </c>
    </row>
    <row r="114" spans="1:30" ht="30">
      <c r="A114" t="s">
        <v>783</v>
      </c>
      <c r="B114" t="s">
        <v>762</v>
      </c>
      <c r="C114" t="s">
        <v>762</v>
      </c>
      <c r="D114" s="1" t="s">
        <v>418</v>
      </c>
      <c r="E114" t="s">
        <v>368</v>
      </c>
      <c r="F114" s="1" t="s">
        <v>620</v>
      </c>
      <c r="G114" t="s">
        <v>789</v>
      </c>
      <c r="I114" s="7">
        <v>1</v>
      </c>
      <c r="J114" s="7">
        <v>1</v>
      </c>
      <c r="K114" s="36">
        <v>8</v>
      </c>
      <c r="L114" s="36"/>
      <c r="M114" s="36" t="s">
        <v>715</v>
      </c>
      <c r="N114" t="s">
        <v>1524</v>
      </c>
      <c r="O114" t="s">
        <v>1525</v>
      </c>
      <c r="P114" s="3">
        <f t="shared" si="7"/>
        <v>3.3564720069989562E-7</v>
      </c>
      <c r="Q114">
        <v>8</v>
      </c>
      <c r="R114">
        <v>8</v>
      </c>
      <c r="S114" s="34">
        <f t="shared" si="5"/>
        <v>0</v>
      </c>
      <c r="T114">
        <v>0</v>
      </c>
      <c r="X114" s="41" t="str">
        <f>IF(OR(B114="暫存檔",B114="目前無交易使用",B114="",LEFT(B114,2)="取消"),B114,IF(LEFT(B114,2)="L9",VLOOKUP(B114,[1]報表清單!C:Q,15,FALSE),IF(OR(LEFT(B114,3)="L80",LEFT(B114,3)="L83",LEFT(B114,3)="L84"),VLOOKUP(B114,[1]外部輸出入介面!C:U,19,FALSE),VLOOKUP(B114,[1]交易清單!E:X,12,FALSE))))</f>
        <v>陸冠全</v>
      </c>
      <c r="Y114" s="41">
        <v>44316</v>
      </c>
      <c r="AA114" s="28">
        <v>44298</v>
      </c>
      <c r="AC114" s="7" t="s">
        <v>867</v>
      </c>
    </row>
    <row r="115" spans="1:30">
      <c r="A115" t="s">
        <v>784</v>
      </c>
      <c r="B115" t="s">
        <v>763</v>
      </c>
      <c r="C115" t="s">
        <v>763</v>
      </c>
      <c r="D115" s="1" t="s">
        <v>419</v>
      </c>
      <c r="E115" t="s">
        <v>368</v>
      </c>
      <c r="F115" s="1" t="s">
        <v>621</v>
      </c>
      <c r="G115" t="s">
        <v>790</v>
      </c>
      <c r="I115" s="7">
        <v>1</v>
      </c>
      <c r="J115" s="7">
        <v>1</v>
      </c>
      <c r="K115" s="36">
        <v>8</v>
      </c>
      <c r="L115" s="36"/>
      <c r="M115" s="36" t="s">
        <v>716</v>
      </c>
      <c r="N115" t="s">
        <v>1526</v>
      </c>
      <c r="O115" t="s">
        <v>1527</v>
      </c>
      <c r="P115" s="3">
        <f t="shared" si="7"/>
        <v>3.3564720069989562E-7</v>
      </c>
      <c r="Q115">
        <v>34</v>
      </c>
      <c r="R115">
        <v>34</v>
      </c>
      <c r="S115" s="34">
        <f t="shared" si="5"/>
        <v>0</v>
      </c>
      <c r="T115">
        <v>0</v>
      </c>
      <c r="X115" s="41" t="str">
        <f>IF(OR(B115="暫存檔",B115="目前無交易使用",B115="",LEFT(B115,2)="取消"),B115,IF(LEFT(B115,2)="L9",VLOOKUP(B115,[1]報表清單!C:Q,15,FALSE),IF(OR(LEFT(B115,3)="L80",LEFT(B115,3)="L83",LEFT(B115,3)="L84"),VLOOKUP(B115,[1]外部輸出入介面!C:U,19,FALSE),VLOOKUP(B115,[1]交易清單!E:X,12,FALSE))))</f>
        <v>陸冠全</v>
      </c>
      <c r="Y115" s="41">
        <v>44316</v>
      </c>
      <c r="AA115" s="28">
        <v>44298</v>
      </c>
      <c r="AC115" s="7" t="s">
        <v>863</v>
      </c>
    </row>
    <row r="116" spans="1:30">
      <c r="A116" t="s">
        <v>785</v>
      </c>
      <c r="B116" t="s">
        <v>764</v>
      </c>
      <c r="C116" t="s">
        <v>764</v>
      </c>
      <c r="D116" s="1" t="s">
        <v>420</v>
      </c>
      <c r="E116" t="s">
        <v>368</v>
      </c>
      <c r="F116" s="1" t="s">
        <v>622</v>
      </c>
      <c r="G116" t="s">
        <v>791</v>
      </c>
      <c r="I116" s="7">
        <v>1</v>
      </c>
      <c r="J116" s="7">
        <v>2</v>
      </c>
      <c r="K116" s="36">
        <v>8</v>
      </c>
      <c r="L116" s="36"/>
      <c r="M116" s="36" t="s">
        <v>715</v>
      </c>
      <c r="N116" t="s">
        <v>1528</v>
      </c>
      <c r="O116" t="s">
        <v>1529</v>
      </c>
      <c r="P116" s="3">
        <f t="shared" si="7"/>
        <v>3.2407842809334397E-7</v>
      </c>
      <c r="Q116">
        <v>288</v>
      </c>
      <c r="R116">
        <v>288</v>
      </c>
      <c r="S116" s="34">
        <f t="shared" si="5"/>
        <v>0</v>
      </c>
      <c r="T116">
        <v>0</v>
      </c>
      <c r="X116" s="41" t="str">
        <f>IF(OR(B116="暫存檔",B116="目前無交易使用",B116="",LEFT(B116,2)="取消"),B116,IF(LEFT(B116,2)="L9",VLOOKUP(B116,[1]報表清單!C:Q,15,FALSE),IF(OR(LEFT(B116,3)="L80",LEFT(B116,3)="L83",LEFT(B116,3)="L84"),VLOOKUP(B116,[1]外部輸出入介面!C:U,19,FALSE),VLOOKUP(B116,[1]交易清單!E:X,12,FALSE))))</f>
        <v>陸冠全</v>
      </c>
      <c r="Y116" s="41">
        <v>44316</v>
      </c>
      <c r="AA116" s="28">
        <v>44298</v>
      </c>
      <c r="AC116" s="7" t="s">
        <v>866</v>
      </c>
    </row>
    <row r="117" spans="1:30">
      <c r="A117" t="s">
        <v>786</v>
      </c>
      <c r="B117" t="s">
        <v>765</v>
      </c>
      <c r="C117" t="s">
        <v>765</v>
      </c>
      <c r="D117" s="1" t="s">
        <v>421</v>
      </c>
      <c r="E117" t="s">
        <v>368</v>
      </c>
      <c r="F117" s="1" t="s">
        <v>623</v>
      </c>
      <c r="G117" t="s">
        <v>792</v>
      </c>
      <c r="I117" s="7">
        <v>1</v>
      </c>
      <c r="J117" s="7">
        <v>1</v>
      </c>
      <c r="K117" s="36">
        <v>8</v>
      </c>
      <c r="L117" s="36"/>
      <c r="M117" s="36" t="s">
        <v>716</v>
      </c>
      <c r="N117" t="s">
        <v>1530</v>
      </c>
      <c r="O117" t="s">
        <v>1531</v>
      </c>
      <c r="P117" s="3">
        <f t="shared" si="7"/>
        <v>2.3147731553763151E-7</v>
      </c>
      <c r="Q117">
        <v>2</v>
      </c>
      <c r="R117">
        <v>2</v>
      </c>
      <c r="S117" s="34">
        <f t="shared" si="5"/>
        <v>0</v>
      </c>
      <c r="T117">
        <v>0</v>
      </c>
      <c r="X117" s="41" t="str">
        <f>IF(OR(B117="暫存檔",B117="目前無交易使用",B117="",LEFT(B117,2)="取消"),B117,IF(LEFT(B117,2)="L9",VLOOKUP(B117,[1]報表清單!C:Q,15,FALSE),IF(OR(LEFT(B117,3)="L80",LEFT(B117,3)="L83",LEFT(B117,3)="L84"),VLOOKUP(B117,[1]外部輸出入介面!C:U,19,FALSE),VLOOKUP(B117,[1]交易清單!E:X,12,FALSE))))</f>
        <v>陸冠全</v>
      </c>
      <c r="Y117" s="41">
        <v>44316</v>
      </c>
      <c r="AA117" s="28">
        <v>44298</v>
      </c>
      <c r="AC117" s="7" t="s">
        <v>864</v>
      </c>
    </row>
    <row r="118" spans="1:30">
      <c r="A118" t="s">
        <v>787</v>
      </c>
      <c r="B118" t="s">
        <v>766</v>
      </c>
      <c r="C118" t="s">
        <v>766</v>
      </c>
      <c r="D118" s="1" t="s">
        <v>422</v>
      </c>
      <c r="E118" t="s">
        <v>368</v>
      </c>
      <c r="F118" s="1" t="s">
        <v>624</v>
      </c>
      <c r="G118" t="s">
        <v>793</v>
      </c>
      <c r="I118" s="7">
        <v>1</v>
      </c>
      <c r="J118" s="7">
        <v>1</v>
      </c>
      <c r="K118" s="36">
        <v>8</v>
      </c>
      <c r="L118" s="36"/>
      <c r="M118" s="36" t="s">
        <v>715</v>
      </c>
      <c r="N118" t="s">
        <v>1532</v>
      </c>
      <c r="O118" t="s">
        <v>1533</v>
      </c>
      <c r="P118" s="3">
        <f t="shared" si="7"/>
        <v>1.0416988516226411E-7</v>
      </c>
      <c r="Q118">
        <v>2</v>
      </c>
      <c r="R118">
        <v>2</v>
      </c>
      <c r="S118" s="34">
        <f t="shared" ref="S118:S119" si="8">Q118-R118</f>
        <v>0</v>
      </c>
      <c r="T118">
        <v>0</v>
      </c>
      <c r="X118" s="41" t="str">
        <f>IF(OR(B118="暫存檔",B118="目前無交易使用",B118="",LEFT(B118,2)="取消"),B118,IF(LEFT(B118,2)="L9",VLOOKUP(B118,[1]報表清單!C:Q,15,FALSE),IF(OR(LEFT(B118,3)="L80",LEFT(B118,3)="L83",LEFT(B118,3)="L84"),VLOOKUP(B118,[1]外部輸出入介面!C:U,19,FALSE),VLOOKUP(B118,[1]交易清單!E:X,12,FALSE))))</f>
        <v>陸冠全</v>
      </c>
      <c r="Y118" s="41">
        <v>44316</v>
      </c>
      <c r="AA118" s="28">
        <v>44298</v>
      </c>
      <c r="AC118" s="7" t="s">
        <v>865</v>
      </c>
    </row>
    <row r="119" spans="1:30" ht="90">
      <c r="A119" t="s">
        <v>30</v>
      </c>
      <c r="B119" t="s">
        <v>341</v>
      </c>
      <c r="D119" s="1" t="s">
        <v>342</v>
      </c>
      <c r="E119" t="s">
        <v>98</v>
      </c>
      <c r="F119" s="1" t="s">
        <v>581</v>
      </c>
      <c r="G119" t="s">
        <v>170</v>
      </c>
      <c r="I119" s="7">
        <v>6</v>
      </c>
      <c r="J119" s="7">
        <v>4</v>
      </c>
      <c r="K119" s="36">
        <v>3</v>
      </c>
      <c r="L119" s="36"/>
      <c r="M119" s="7" t="s">
        <v>681</v>
      </c>
      <c r="N119" t="s">
        <v>1535</v>
      </c>
      <c r="O119" t="s">
        <v>1536</v>
      </c>
      <c r="P119" s="3">
        <f>O119-N119</f>
        <v>1.8471064686309546E-4</v>
      </c>
      <c r="Q119">
        <v>198354</v>
      </c>
      <c r="R119">
        <v>198354</v>
      </c>
      <c r="S119" s="34">
        <f t="shared" si="8"/>
        <v>0</v>
      </c>
      <c r="T119">
        <v>0</v>
      </c>
      <c r="U119" s="1"/>
      <c r="X119" s="41">
        <f>IF(OR(B119="暫存檔",B119="目前無交易使用",B119="",LEFT(B119,2)="取消"),B119,IF(LEFT(B119,2)="L9",VLOOKUP(B119,[1]報表清單!C:Q,15,FALSE),IF(OR(LEFT(B119,3)="L80",LEFT(B119,3)="L83",LEFT(B119,3)="L84"),VLOOKUP(B119,[1]外部輸出入介面!C:U,19,FALSE),VLOOKUP(B119,[1]交易清單!E:X,12,FALSE))))</f>
        <v>0</v>
      </c>
      <c r="Y119" s="41">
        <v>44286</v>
      </c>
      <c r="Z119" s="40">
        <v>44260</v>
      </c>
      <c r="AB119" s="40">
        <v>44302</v>
      </c>
      <c r="AC119" s="36" t="s">
        <v>1607</v>
      </c>
    </row>
    <row r="120" spans="1:30" ht="30">
      <c r="A120" t="s">
        <v>642</v>
      </c>
      <c r="B120" t="s">
        <v>706</v>
      </c>
      <c r="D120" s="35" t="s">
        <v>717</v>
      </c>
      <c r="E120" t="s">
        <v>709</v>
      </c>
      <c r="F120" s="1" t="s">
        <v>713</v>
      </c>
      <c r="G120" t="s">
        <v>705</v>
      </c>
      <c r="I120" s="7">
        <v>2</v>
      </c>
      <c r="J120" s="7">
        <v>4</v>
      </c>
      <c r="K120" s="36">
        <v>3</v>
      </c>
      <c r="L120" s="36"/>
      <c r="M120" s="7" t="s">
        <v>712</v>
      </c>
      <c r="N120" t="s">
        <v>1537</v>
      </c>
      <c r="O120" t="s">
        <v>1538</v>
      </c>
      <c r="P120" s="3">
        <f>O120-N120</f>
        <v>1.4361747686052695E-2</v>
      </c>
      <c r="Q120">
        <v>14587801</v>
      </c>
      <c r="R120">
        <v>14587801</v>
      </c>
      <c r="S120" s="34">
        <f>Q120-R120</f>
        <v>0</v>
      </c>
      <c r="X120" s="41">
        <f>IF(OR(B120="暫存檔",B120="目前無交易使用",B120="",LEFT(B120,2)="取消"),B120,IF(LEFT(B120,2)="L9",VLOOKUP(B120,[1]報表清單!C:Q,15,FALSE),IF(OR(LEFT(B120,3)="L80",LEFT(B120,3)="L83",LEFT(B120,3)="L84"),VLOOKUP(B120,[1]外部輸出入介面!C:U,19,FALSE),VLOOKUP(B120,[1]交易清單!E:X,12,FALSE))))</f>
        <v>0</v>
      </c>
      <c r="Y120" s="41">
        <v>44286</v>
      </c>
      <c r="Z120" s="28">
        <v>44274</v>
      </c>
      <c r="AB120" s="28">
        <v>44302</v>
      </c>
      <c r="AC120" s="7" t="s">
        <v>1606</v>
      </c>
    </row>
    <row r="121" spans="1:30" ht="30">
      <c r="A121" s="34" t="s">
        <v>1292</v>
      </c>
      <c r="B121" s="34" t="s">
        <v>1295</v>
      </c>
      <c r="C121" s="34"/>
      <c r="D121" s="35" t="s">
        <v>1301</v>
      </c>
      <c r="E121" s="34" t="s">
        <v>1304</v>
      </c>
      <c r="F121" s="35" t="s">
        <v>1302</v>
      </c>
      <c r="G121" s="89" t="s">
        <v>1303</v>
      </c>
      <c r="H121" s="36" t="s">
        <v>1296</v>
      </c>
      <c r="I121" s="36">
        <v>1</v>
      </c>
      <c r="J121" s="36" t="s">
        <v>1312</v>
      </c>
      <c r="K121" s="36">
        <v>3</v>
      </c>
      <c r="L121" s="36"/>
      <c r="M121" s="36"/>
      <c r="N121" t="s">
        <v>1539</v>
      </c>
      <c r="O121" t="s">
        <v>1540</v>
      </c>
      <c r="P121" s="39">
        <f>O121-N121</f>
        <v>1.8710648146225139E-4</v>
      </c>
      <c r="Q121" s="34">
        <v>198354</v>
      </c>
      <c r="R121" s="34">
        <v>198354</v>
      </c>
      <c r="S121" s="34">
        <f>Q121-R121</f>
        <v>0</v>
      </c>
      <c r="T121" s="34">
        <v>0</v>
      </c>
      <c r="U121" s="88"/>
      <c r="V121" s="40"/>
      <c r="W121" s="40"/>
      <c r="X121" s="42"/>
      <c r="Y121" s="42"/>
      <c r="Z121" s="36"/>
      <c r="AA121" s="40"/>
      <c r="AD121" s="34"/>
    </row>
    <row r="122" spans="1:30" ht="30">
      <c r="A122" t="s">
        <v>31</v>
      </c>
      <c r="B122" t="s">
        <v>343</v>
      </c>
      <c r="D122" s="1" t="s">
        <v>344</v>
      </c>
      <c r="E122" t="s">
        <v>98</v>
      </c>
      <c r="F122" s="1" t="s">
        <v>582</v>
      </c>
      <c r="G122" t="s">
        <v>171</v>
      </c>
      <c r="I122" s="7">
        <v>2</v>
      </c>
      <c r="J122" s="7">
        <v>4</v>
      </c>
      <c r="K122" s="36">
        <v>3</v>
      </c>
      <c r="L122" s="36"/>
      <c r="M122" s="7" t="s">
        <v>685</v>
      </c>
      <c r="N122" t="s">
        <v>1541</v>
      </c>
      <c r="O122" t="s">
        <v>1542</v>
      </c>
      <c r="P122" s="3">
        <f>O122-N122</f>
        <v>5.8877318224404007E-5</v>
      </c>
      <c r="Q122">
        <v>50130</v>
      </c>
      <c r="R122">
        <v>50130</v>
      </c>
      <c r="S122" s="34">
        <f t="shared" ref="S122:S125" si="9">Q122-R122</f>
        <v>0</v>
      </c>
      <c r="T122">
        <v>0</v>
      </c>
      <c r="X122" s="41">
        <f>IF(OR(B122="暫存檔",B122="目前無交易使用",B122="",LEFT(B122,2)="取消"),B122,IF(LEFT(B122,2)="L9",VLOOKUP(B122,[1]報表清單!C:Q,15,FALSE),IF(OR(LEFT(B122,3)="L80",LEFT(B122,3)="L83",LEFT(B122,3)="L84"),VLOOKUP(B122,[1]外部輸出入介面!C:U,19,FALSE),VLOOKUP(B122,[1]交易清單!E:X,12,FALSE))))</f>
        <v>0</v>
      </c>
      <c r="Y122" s="41">
        <v>44286</v>
      </c>
      <c r="Z122" s="40">
        <v>44260</v>
      </c>
      <c r="AB122" s="28">
        <v>44286</v>
      </c>
      <c r="AC122" s="7" t="s">
        <v>1035</v>
      </c>
    </row>
    <row r="123" spans="1:30" ht="30">
      <c r="A123" t="s">
        <v>32</v>
      </c>
      <c r="B123" t="s">
        <v>106</v>
      </c>
      <c r="D123" s="1" t="s">
        <v>345</v>
      </c>
      <c r="E123" t="s">
        <v>98</v>
      </c>
      <c r="F123" s="1" t="s">
        <v>481</v>
      </c>
      <c r="G123" t="s">
        <v>172</v>
      </c>
      <c r="I123" s="7">
        <v>2</v>
      </c>
      <c r="J123" s="7">
        <v>4</v>
      </c>
      <c r="K123" s="36">
        <v>3</v>
      </c>
      <c r="L123" s="36"/>
      <c r="M123" s="7" t="s">
        <v>676</v>
      </c>
      <c r="N123" t="s">
        <v>1543</v>
      </c>
      <c r="O123" t="s">
        <v>1544</v>
      </c>
      <c r="P123" s="3">
        <f>O123-N123</f>
        <v>1.4236065908335149E-6</v>
      </c>
      <c r="Q123">
        <v>1686</v>
      </c>
      <c r="R123">
        <v>1686</v>
      </c>
      <c r="S123" s="34">
        <f t="shared" si="9"/>
        <v>0</v>
      </c>
      <c r="T123">
        <v>0</v>
      </c>
      <c r="X123" s="41">
        <f>IF(OR(B123="暫存檔",B123="目前無交易使用",B123="",LEFT(B123,2)="取消"),B123,IF(LEFT(B123,2)="L9",VLOOKUP(B123,[1]報表清單!C:Q,15,FALSE),IF(OR(LEFT(B123,3)="L80",LEFT(B123,3)="L83",LEFT(B123,3)="L84"),VLOOKUP(B123,[1]外部輸出入介面!C:U,19,FALSE),VLOOKUP(B123,[1]交易清單!E:X,12,FALSE))))</f>
        <v>0</v>
      </c>
      <c r="Y123" s="41">
        <v>44286</v>
      </c>
      <c r="Z123" s="28">
        <v>44274</v>
      </c>
      <c r="AB123" s="28">
        <v>44286</v>
      </c>
      <c r="AC123" s="7" t="s">
        <v>1036</v>
      </c>
    </row>
    <row r="124" spans="1:30" ht="60">
      <c r="A124" t="s">
        <v>33</v>
      </c>
      <c r="B124" t="s">
        <v>107</v>
      </c>
      <c r="D124" s="1" t="s">
        <v>346</v>
      </c>
      <c r="E124" t="s">
        <v>98</v>
      </c>
      <c r="F124" s="1" t="s">
        <v>583</v>
      </c>
      <c r="G124" t="s">
        <v>173</v>
      </c>
      <c r="I124" s="7">
        <v>4</v>
      </c>
      <c r="J124" s="7">
        <v>4</v>
      </c>
      <c r="K124" s="36">
        <v>3</v>
      </c>
      <c r="L124" s="36"/>
      <c r="M124" s="7" t="s">
        <v>676</v>
      </c>
      <c r="P124" s="3"/>
      <c r="Q124">
        <v>5481</v>
      </c>
      <c r="R124">
        <v>5481</v>
      </c>
      <c r="S124" s="34">
        <f t="shared" si="9"/>
        <v>0</v>
      </c>
      <c r="T124">
        <v>0</v>
      </c>
      <c r="X124" s="41">
        <f>IF(OR(B124="暫存檔",B124="目前無交易使用",B124="",LEFT(B124,2)="取消"),B124,IF(LEFT(B124,2)="L9",VLOOKUP(B124,[1]報表清單!C:Q,15,FALSE),IF(OR(LEFT(B124,3)="L80",LEFT(B124,3)="L83",LEFT(B124,3)="L84"),VLOOKUP(B124,[1]外部輸出入介面!C:U,19,FALSE),VLOOKUP(B124,[1]交易清單!E:X,12,FALSE))))</f>
        <v>0</v>
      </c>
      <c r="Y124" s="41">
        <v>44286</v>
      </c>
      <c r="Z124" s="28">
        <v>44263</v>
      </c>
      <c r="AB124" s="28">
        <v>44312</v>
      </c>
      <c r="AC124" s="7" t="s">
        <v>1650</v>
      </c>
    </row>
    <row r="125" spans="1:30" ht="135">
      <c r="A125" t="s">
        <v>34</v>
      </c>
      <c r="B125" t="s">
        <v>108</v>
      </c>
      <c r="D125" s="1" t="s">
        <v>347</v>
      </c>
      <c r="E125" t="s">
        <v>98</v>
      </c>
      <c r="F125" s="1" t="s">
        <v>702</v>
      </c>
      <c r="G125" t="s">
        <v>174</v>
      </c>
      <c r="I125" s="7">
        <v>9</v>
      </c>
      <c r="J125" s="7">
        <v>4</v>
      </c>
      <c r="K125" s="36">
        <v>3</v>
      </c>
      <c r="L125" s="36"/>
      <c r="M125" s="7" t="s">
        <v>681</v>
      </c>
      <c r="N125" t="s">
        <v>1545</v>
      </c>
      <c r="O125" t="s">
        <v>1546</v>
      </c>
      <c r="P125" s="3">
        <f t="shared" ref="P125:P158" si="10">O125-N125</f>
        <v>1.5279861108865589E-3</v>
      </c>
      <c r="Q125">
        <v>1217303</v>
      </c>
      <c r="R125">
        <f>1217303+5916</f>
        <v>1223219</v>
      </c>
      <c r="S125" s="34">
        <f t="shared" si="9"/>
        <v>-5916</v>
      </c>
      <c r="T125">
        <v>2</v>
      </c>
      <c r="U125" s="6" t="s">
        <v>471</v>
      </c>
      <c r="V125" s="28">
        <v>44232</v>
      </c>
      <c r="W125" s="28">
        <v>44231</v>
      </c>
      <c r="X125" s="41">
        <f>IF(OR(B125="暫存檔",B125="目前無交易使用",B125="",LEFT(B125,2)="取消"),B125,IF(LEFT(B125,2)="L9",VLOOKUP(B125,[1]報表清單!C:Q,15,FALSE),IF(OR(LEFT(B125,3)="L80",LEFT(B125,3)="L83",LEFT(B125,3)="L84"),VLOOKUP(B125,[1]外部輸出入介面!C:U,19,FALSE),VLOOKUP(B125,[1]交易清單!E:X,12,FALSE))))</f>
        <v>0</v>
      </c>
      <c r="Y125" s="41">
        <v>44286</v>
      </c>
      <c r="Z125" s="28">
        <v>44263</v>
      </c>
      <c r="AB125" s="28">
        <v>44305</v>
      </c>
      <c r="AC125" s="30" t="s">
        <v>1609</v>
      </c>
    </row>
    <row r="126" spans="1:30" ht="30">
      <c r="A126" t="s">
        <v>643</v>
      </c>
      <c r="B126" t="s">
        <v>834</v>
      </c>
      <c r="D126" s="1" t="s">
        <v>654</v>
      </c>
      <c r="E126" t="s">
        <v>684</v>
      </c>
      <c r="F126" s="1" t="s">
        <v>670</v>
      </c>
      <c r="G126" t="s">
        <v>669</v>
      </c>
      <c r="I126" s="7">
        <v>2</v>
      </c>
      <c r="J126" s="7">
        <v>4</v>
      </c>
      <c r="K126" s="36">
        <v>3</v>
      </c>
      <c r="L126" s="36" t="s">
        <v>1289</v>
      </c>
      <c r="M126" s="7" t="s">
        <v>681</v>
      </c>
      <c r="N126" t="s">
        <v>1534</v>
      </c>
      <c r="O126" t="s">
        <v>1547</v>
      </c>
      <c r="P126" s="3">
        <f t="shared" si="10"/>
        <v>1.8518767319619656E-7</v>
      </c>
      <c r="Q126">
        <v>0</v>
      </c>
      <c r="R126">
        <v>0</v>
      </c>
      <c r="S126" s="34">
        <f>Q126-R126</f>
        <v>0</v>
      </c>
      <c r="X126" s="41">
        <f>IF(OR(B126="暫存檔",B126="目前無交易使用",B126="",LEFT(B126,2)="取消"),B126,IF(LEFT(B126,2)="L9",VLOOKUP(B126,[1]報表清單!C:Q,15,FALSE),IF(OR(LEFT(B126,3)="L80",LEFT(B126,3)="L83",LEFT(B126,3)="L84"),VLOOKUP(B126,[1]外部輸出入介面!C:U,19,FALSE),VLOOKUP(B126,[1]交易清單!E:X,12,FALSE))))</f>
        <v>0</v>
      </c>
      <c r="Y126" s="41">
        <v>44286</v>
      </c>
      <c r="Z126" s="40">
        <v>44286</v>
      </c>
      <c r="AB126" s="28">
        <v>44300</v>
      </c>
      <c r="AC126" s="7" t="s">
        <v>1288</v>
      </c>
    </row>
    <row r="127" spans="1:30" ht="30">
      <c r="A127" t="s">
        <v>644</v>
      </c>
      <c r="B127" t="s">
        <v>835</v>
      </c>
      <c r="D127" s="1" t="s">
        <v>655</v>
      </c>
      <c r="E127" t="s">
        <v>675</v>
      </c>
      <c r="F127" s="1" t="s">
        <v>672</v>
      </c>
      <c r="G127" t="s">
        <v>671</v>
      </c>
      <c r="I127" s="7">
        <v>1</v>
      </c>
      <c r="J127" s="7">
        <v>2</v>
      </c>
      <c r="K127" s="36">
        <v>8</v>
      </c>
      <c r="L127" s="57"/>
      <c r="M127" s="7" t="s">
        <v>685</v>
      </c>
      <c r="N127" t="s">
        <v>1548</v>
      </c>
      <c r="O127" t="s">
        <v>1549</v>
      </c>
      <c r="P127" s="3">
        <f t="shared" si="10"/>
        <v>2.430555468890816E-6</v>
      </c>
      <c r="Q127">
        <v>9213</v>
      </c>
      <c r="R127">
        <v>9346</v>
      </c>
      <c r="S127" s="34">
        <f>Q127-R127</f>
        <v>-133</v>
      </c>
      <c r="T127">
        <v>2</v>
      </c>
      <c r="U127" t="s">
        <v>1599</v>
      </c>
      <c r="X127" s="41" t="str">
        <f>IF(OR(B127="暫存檔",B127="目前無交易使用",B127="",LEFT(B127,2)="取消"),B127,IF(LEFT(B127,2)="L9",VLOOKUP(B127,[1]報表清單!C:Q,15,FALSE),IF(OR(LEFT(B127,3)="L80",LEFT(B127,3)="L83",LEFT(B127,3)="L84"),VLOOKUP(B127,[1]外部輸出入介面!C:U,19,FALSE),VLOOKUP(B127,[1]交易清單!E:X,12,FALSE))))</f>
        <v>陳玫玲</v>
      </c>
      <c r="Y127" s="41">
        <v>44286</v>
      </c>
      <c r="Z127" s="40">
        <v>44286</v>
      </c>
      <c r="AA127" s="28">
        <v>44278</v>
      </c>
      <c r="AC127" s="7" t="s">
        <v>982</v>
      </c>
    </row>
    <row r="128" spans="1:30" ht="105">
      <c r="A128" t="s">
        <v>645</v>
      </c>
      <c r="B128" t="s">
        <v>871</v>
      </c>
      <c r="D128" s="1" t="s">
        <v>656</v>
      </c>
      <c r="E128" t="s">
        <v>687</v>
      </c>
      <c r="F128" s="1" t="s">
        <v>948</v>
      </c>
      <c r="G128" t="s">
        <v>673</v>
      </c>
      <c r="I128" s="7">
        <v>7</v>
      </c>
      <c r="J128" s="7">
        <v>4</v>
      </c>
      <c r="K128" s="36">
        <v>9</v>
      </c>
      <c r="L128" s="36"/>
      <c r="M128" s="7" t="s">
        <v>686</v>
      </c>
      <c r="N128" t="s">
        <v>1550</v>
      </c>
      <c r="O128" t="s">
        <v>1551</v>
      </c>
      <c r="P128" s="3">
        <f t="shared" si="10"/>
        <v>1.3682268523552921E-2</v>
      </c>
      <c r="Q128">
        <v>15764518</v>
      </c>
      <c r="R128">
        <v>15764518</v>
      </c>
      <c r="S128" s="34">
        <f>Q128-R128</f>
        <v>0</v>
      </c>
      <c r="X128" s="41">
        <f>IF(OR(B128="暫存檔",B128="目前無交易使用",B128="",LEFT(B128,2)="取消"),B128,IF(LEFT(B128,2)="L9",VLOOKUP(B128,[1]報表清單!C:Q,15,FALSE),IF(OR(LEFT(B128,3)="L80",LEFT(B128,3)="L83",LEFT(B128,3)="L84"),VLOOKUP(B128,[1]外部輸出入介面!C:U,19,FALSE),VLOOKUP(B128,[1]交易清單!E:X,12,FALSE))))</f>
        <v>0</v>
      </c>
      <c r="Y128" s="41">
        <v>44316</v>
      </c>
      <c r="AB128" s="28">
        <v>44313</v>
      </c>
      <c r="AC128" s="30" t="s">
        <v>1665</v>
      </c>
    </row>
    <row r="129" spans="1:30">
      <c r="A129" t="s">
        <v>267</v>
      </c>
      <c r="B129" t="s">
        <v>730</v>
      </c>
      <c r="D129" s="1" t="s">
        <v>470</v>
      </c>
      <c r="E129" t="s">
        <v>444</v>
      </c>
      <c r="F129" s="1" t="s">
        <v>434</v>
      </c>
      <c r="G129" t="s">
        <v>439</v>
      </c>
      <c r="I129" s="7">
        <v>1</v>
      </c>
      <c r="J129" s="7">
        <v>2</v>
      </c>
      <c r="K129" s="36">
        <v>9</v>
      </c>
      <c r="L129" s="36"/>
      <c r="M129" s="7" t="s">
        <v>676</v>
      </c>
      <c r="N129" t="s">
        <v>1552</v>
      </c>
      <c r="O129" t="s">
        <v>1553</v>
      </c>
      <c r="P129" s="3">
        <f t="shared" si="10"/>
        <v>1.2152813724242151E-6</v>
      </c>
      <c r="Q129">
        <v>4988</v>
      </c>
      <c r="R129">
        <v>4988</v>
      </c>
      <c r="S129" s="34">
        <f>Q129-R129</f>
        <v>0</v>
      </c>
      <c r="T129">
        <v>0</v>
      </c>
      <c r="X129" s="41">
        <f>IF(OR(B129="暫存檔",B129="目前無交易使用",B129="",LEFT(B129,2)="取消"),B129,IF(LEFT(B129,2)="L9",VLOOKUP(B129,[1]報表清單!C:Q,15,FALSE),IF(OR(LEFT(B129,3)="L80",LEFT(B129,3)="L83",LEFT(B129,3)="L84"),VLOOKUP(B129,[1]外部輸出入介面!C:U,19,FALSE),VLOOKUP(B129,[1]交易清單!E:X,12,FALSE))))</f>
        <v>0</v>
      </c>
      <c r="Y129" s="41">
        <v>44316</v>
      </c>
      <c r="AA129" s="28">
        <v>44273</v>
      </c>
      <c r="AC129" s="7" t="s">
        <v>856</v>
      </c>
    </row>
    <row r="130" spans="1:30">
      <c r="A130" t="s">
        <v>268</v>
      </c>
      <c r="B130" t="s">
        <v>730</v>
      </c>
      <c r="D130" s="1" t="s">
        <v>470</v>
      </c>
      <c r="E130" t="s">
        <v>444</v>
      </c>
      <c r="F130" s="1" t="s">
        <v>435</v>
      </c>
      <c r="G130" t="s">
        <v>440</v>
      </c>
      <c r="I130" s="7">
        <v>1</v>
      </c>
      <c r="J130" s="7">
        <v>2</v>
      </c>
      <c r="K130" s="36">
        <v>9</v>
      </c>
      <c r="L130" s="36"/>
      <c r="M130" s="7" t="s">
        <v>676</v>
      </c>
      <c r="N130" t="s">
        <v>1554</v>
      </c>
      <c r="O130" t="s">
        <v>1555</v>
      </c>
      <c r="P130" s="3">
        <f t="shared" si="10"/>
        <v>1.4699107850901783E-6</v>
      </c>
      <c r="Q130">
        <v>9027</v>
      </c>
      <c r="R130">
        <v>9027</v>
      </c>
      <c r="S130" s="34">
        <f t="shared" ref="S130:S132" si="11">Q130-R130</f>
        <v>0</v>
      </c>
      <c r="T130">
        <v>0</v>
      </c>
      <c r="X130" s="41">
        <f>IF(OR(B130="暫存檔",B130="目前無交易使用",B130="",LEFT(B130,2)="取消"),B130,IF(LEFT(B130,2)="L9",VLOOKUP(B130,[1]報表清單!C:Q,15,FALSE),IF(OR(LEFT(B130,3)="L80",LEFT(B130,3)="L83",LEFT(B130,3)="L84"),VLOOKUP(B130,[1]外部輸出入介面!C:U,19,FALSE),VLOOKUP(B130,[1]交易清單!E:X,12,FALSE))))</f>
        <v>0</v>
      </c>
      <c r="Y130" s="41">
        <v>44316</v>
      </c>
      <c r="AA130" s="28">
        <v>44273</v>
      </c>
      <c r="AC130" s="7" t="s">
        <v>857</v>
      </c>
    </row>
    <row r="131" spans="1:30">
      <c r="A131" t="s">
        <v>269</v>
      </c>
      <c r="B131" t="s">
        <v>730</v>
      </c>
      <c r="D131" s="1" t="s">
        <v>470</v>
      </c>
      <c r="E131" t="s">
        <v>444</v>
      </c>
      <c r="F131" s="1" t="s">
        <v>436</v>
      </c>
      <c r="G131" t="s">
        <v>441</v>
      </c>
      <c r="I131" s="7">
        <v>1</v>
      </c>
      <c r="J131" s="7">
        <v>2</v>
      </c>
      <c r="K131" s="36">
        <v>9</v>
      </c>
      <c r="L131" s="36"/>
      <c r="M131" s="36" t="s">
        <v>676</v>
      </c>
      <c r="N131" t="s">
        <v>1556</v>
      </c>
      <c r="O131" t="s">
        <v>1557</v>
      </c>
      <c r="P131" s="3">
        <f t="shared" si="10"/>
        <v>5.0925882533192635E-7</v>
      </c>
      <c r="Q131">
        <v>40</v>
      </c>
      <c r="R131">
        <v>40</v>
      </c>
      <c r="S131" s="34">
        <f t="shared" si="11"/>
        <v>0</v>
      </c>
      <c r="T131">
        <v>0</v>
      </c>
      <c r="X131" s="41">
        <f>IF(OR(B131="暫存檔",B131="目前無交易使用",B131="",LEFT(B131,2)="取消"),B131,IF(LEFT(B131,2)="L9",VLOOKUP(B131,[1]報表清單!C:Q,15,FALSE),IF(OR(LEFT(B131,3)="L80",LEFT(B131,3)="L83",LEFT(B131,3)="L84"),VLOOKUP(B131,[1]外部輸出入介面!C:U,19,FALSE),VLOOKUP(B131,[1]交易清單!E:X,12,FALSE))))</f>
        <v>0</v>
      </c>
      <c r="Y131" s="41">
        <v>44316</v>
      </c>
      <c r="AA131" s="28">
        <v>44273</v>
      </c>
      <c r="AC131" s="7" t="s">
        <v>858</v>
      </c>
    </row>
    <row r="132" spans="1:30">
      <c r="A132" t="s">
        <v>270</v>
      </c>
      <c r="B132" t="s">
        <v>731</v>
      </c>
      <c r="D132" s="1" t="s">
        <v>470</v>
      </c>
      <c r="E132" t="s">
        <v>444</v>
      </c>
      <c r="F132" s="1" t="s">
        <v>437</v>
      </c>
      <c r="G132" t="s">
        <v>442</v>
      </c>
      <c r="I132" s="7">
        <v>1</v>
      </c>
      <c r="J132" s="7">
        <v>2</v>
      </c>
      <c r="K132" s="36">
        <v>9</v>
      </c>
      <c r="L132" s="36"/>
      <c r="M132" s="7" t="s">
        <v>676</v>
      </c>
      <c r="N132" t="s">
        <v>1558</v>
      </c>
      <c r="O132" t="s">
        <v>1559</v>
      </c>
      <c r="P132" s="3">
        <f t="shared" si="10"/>
        <v>3.0173614504747093E-5</v>
      </c>
      <c r="Q132">
        <v>51048</v>
      </c>
      <c r="R132">
        <v>51048</v>
      </c>
      <c r="S132" s="34">
        <f t="shared" si="11"/>
        <v>0</v>
      </c>
      <c r="T132">
        <v>0</v>
      </c>
      <c r="X132" s="41">
        <f>IF(OR(B132="暫存檔",B132="目前無交易使用",B132="",LEFT(B132,2)="取消"),B132,IF(LEFT(B132,2)="L9",VLOOKUP(B132,[1]報表清單!C:Q,15,FALSE),IF(OR(LEFT(B132,3)="L80",LEFT(B132,3)="L83",LEFT(B132,3)="L84"),VLOOKUP(B132,[1]外部輸出入介面!C:U,19,FALSE),VLOOKUP(B132,[1]交易清單!E:X,12,FALSE))))</f>
        <v>0</v>
      </c>
      <c r="Y132" s="41">
        <v>44316</v>
      </c>
      <c r="AA132" s="28">
        <v>44272</v>
      </c>
      <c r="AC132" s="7" t="s">
        <v>850</v>
      </c>
    </row>
    <row r="133" spans="1:30" ht="120">
      <c r="A133" t="s">
        <v>646</v>
      </c>
      <c r="B133" t="s">
        <v>836</v>
      </c>
      <c r="D133" s="1" t="s">
        <v>657</v>
      </c>
      <c r="E133" t="s">
        <v>675</v>
      </c>
      <c r="F133" s="1" t="s">
        <v>674</v>
      </c>
      <c r="G133" t="s">
        <v>781</v>
      </c>
      <c r="I133" s="7">
        <v>8</v>
      </c>
      <c r="J133" s="7">
        <v>4</v>
      </c>
      <c r="K133" s="36">
        <v>9</v>
      </c>
      <c r="L133" s="36"/>
      <c r="M133" s="7" t="s">
        <v>677</v>
      </c>
      <c r="N133" t="s">
        <v>1560</v>
      </c>
      <c r="O133" t="s">
        <v>1561</v>
      </c>
      <c r="P133" s="3">
        <f t="shared" si="10"/>
        <v>1.7029861111950595E-2</v>
      </c>
      <c r="Q133">
        <v>23571147</v>
      </c>
      <c r="R133">
        <v>23571147</v>
      </c>
      <c r="S133" s="34">
        <f>Q133-R133</f>
        <v>0</v>
      </c>
      <c r="U133" t="s">
        <v>723</v>
      </c>
      <c r="X133" s="41">
        <f>IF(OR(B133="暫存檔",B133="目前無交易使用",B133="",LEFT(B133,2)="取消"),B133,IF(LEFT(B133,2)="L9",VLOOKUP(B133,[1]報表清單!C:Q,15,FALSE),IF(OR(LEFT(B133,3)="L80",LEFT(B133,3)="L83",LEFT(B133,3)="L84"),VLOOKUP(B133,[1]外部輸出入介面!C:U,19,FALSE),VLOOKUP(B133,[1]交易清單!E:X,12,FALSE))))</f>
        <v>0</v>
      </c>
      <c r="Y133" s="41">
        <v>44316</v>
      </c>
      <c r="AB133" s="28">
        <v>44305</v>
      </c>
      <c r="AC133" s="7" t="s">
        <v>1608</v>
      </c>
    </row>
    <row r="134" spans="1:30" ht="135">
      <c r="A134" t="s">
        <v>262</v>
      </c>
      <c r="B134" t="s">
        <v>375</v>
      </c>
      <c r="D134" s="1" t="s">
        <v>376</v>
      </c>
      <c r="E134" t="s">
        <v>368</v>
      </c>
      <c r="F134" s="1" t="s">
        <v>593</v>
      </c>
      <c r="G134" t="s">
        <v>192</v>
      </c>
      <c r="I134" s="7">
        <v>7</v>
      </c>
      <c r="J134" s="7">
        <v>4</v>
      </c>
      <c r="K134" s="36">
        <v>5</v>
      </c>
      <c r="L134" s="36"/>
      <c r="M134" s="36" t="s">
        <v>716</v>
      </c>
      <c r="N134" t="s">
        <v>1562</v>
      </c>
      <c r="O134" t="s">
        <v>1563</v>
      </c>
      <c r="P134" s="3">
        <f t="shared" si="10"/>
        <v>2.3004629474598914E-4</v>
      </c>
      <c r="Q134">
        <v>166839</v>
      </c>
      <c r="R134">
        <v>166839</v>
      </c>
      <c r="S134" s="34">
        <f>Q134-R134</f>
        <v>0</v>
      </c>
      <c r="T134">
        <v>0</v>
      </c>
      <c r="X134" s="41">
        <f>IF(OR(B134="暫存檔",B134="目前無交易使用",B134="",LEFT(B134,2)="取消"),B134,IF(LEFT(B134,2)="L9",VLOOKUP(B134,[1]報表清單!C:Q,15,FALSE),IF(OR(LEFT(B134,3)="L80",LEFT(B134,3)="L83",LEFT(B134,3)="L84"),VLOOKUP(B134,[1]外部輸出入介面!C:U,19,FALSE),VLOOKUP(B134,[1]交易清單!E:X,12,FALSE))))</f>
        <v>0</v>
      </c>
      <c r="Y134" s="41">
        <v>44286</v>
      </c>
      <c r="Z134" s="28">
        <v>44274</v>
      </c>
      <c r="AB134" s="28">
        <v>44298</v>
      </c>
      <c r="AC134" s="30" t="s">
        <v>1040</v>
      </c>
    </row>
    <row r="135" spans="1:30" ht="30">
      <c r="A135" t="s">
        <v>44</v>
      </c>
      <c r="B135" t="s">
        <v>370</v>
      </c>
      <c r="D135" s="1" t="s">
        <v>371</v>
      </c>
      <c r="E135" t="s">
        <v>368</v>
      </c>
      <c r="F135" s="1" t="s">
        <v>372</v>
      </c>
      <c r="G135" t="s">
        <v>189</v>
      </c>
      <c r="I135" s="7">
        <v>1</v>
      </c>
      <c r="J135" s="7">
        <v>1</v>
      </c>
      <c r="K135" s="36">
        <v>5</v>
      </c>
      <c r="L135" s="36"/>
      <c r="M135" s="36" t="s">
        <v>716</v>
      </c>
      <c r="N135" t="s">
        <v>1564</v>
      </c>
      <c r="O135" t="s">
        <v>1565</v>
      </c>
      <c r="P135" s="3">
        <f t="shared" si="10"/>
        <v>3.4722324926406145E-7</v>
      </c>
      <c r="Q135">
        <v>510</v>
      </c>
      <c r="R135">
        <v>510</v>
      </c>
      <c r="S135" s="34">
        <f t="shared" ref="S135:S157" si="12">Q135-R135</f>
        <v>0</v>
      </c>
      <c r="T135">
        <v>0</v>
      </c>
      <c r="X135" s="41">
        <f>IF(OR(B135="暫存檔",B135="目前無交易使用",B135="",LEFT(B135,2)="取消"),B135,IF(LEFT(B135,2)="L9",VLOOKUP(B135,[1]報表清單!C:Q,15,FALSE),IF(OR(LEFT(B135,3)="L80",LEFT(B135,3)="L83",LEFT(B135,3)="L84"),VLOOKUP(B135,[1]外部輸出入介面!C:U,19,FALSE),VLOOKUP(B135,[1]交易清單!E:X,12,FALSE))))</f>
        <v>0</v>
      </c>
      <c r="Y135" s="41">
        <v>44286</v>
      </c>
      <c r="Z135" s="28">
        <v>44274</v>
      </c>
      <c r="AA135" s="28">
        <v>44298</v>
      </c>
      <c r="AC135" s="7" t="s">
        <v>842</v>
      </c>
    </row>
    <row r="136" spans="1:30" s="34" customFormat="1" ht="75">
      <c r="A136" t="s">
        <v>260</v>
      </c>
      <c r="B136" t="s">
        <v>727</v>
      </c>
      <c r="C136" t="s">
        <v>739</v>
      </c>
      <c r="D136" s="1" t="s">
        <v>373</v>
      </c>
      <c r="E136" t="s">
        <v>368</v>
      </c>
      <c r="F136" s="1" t="s">
        <v>591</v>
      </c>
      <c r="G136" t="s">
        <v>190</v>
      </c>
      <c r="H136" s="7"/>
      <c r="I136" s="7">
        <v>4</v>
      </c>
      <c r="J136" s="7">
        <v>4</v>
      </c>
      <c r="K136" s="36">
        <v>5</v>
      </c>
      <c r="L136" s="36"/>
      <c r="M136" s="37" t="s">
        <v>715</v>
      </c>
      <c r="N136" t="s">
        <v>1566</v>
      </c>
      <c r="O136" t="s">
        <v>1567</v>
      </c>
      <c r="P136" s="3">
        <f t="shared" si="10"/>
        <v>1.111111487261951E-6</v>
      </c>
      <c r="Q136">
        <v>1971</v>
      </c>
      <c r="R136">
        <v>1971</v>
      </c>
      <c r="S136" s="34">
        <f t="shared" si="12"/>
        <v>0</v>
      </c>
      <c r="T136">
        <v>0</v>
      </c>
      <c r="U136"/>
      <c r="V136" s="7"/>
      <c r="W136" s="7"/>
      <c r="X136" s="41">
        <f>IF(OR(B136="暫存檔",B136="目前無交易使用",B136="",LEFT(B136,2)="取消"),B136,IF(LEFT(B136,2)="L9",VLOOKUP(B136,[1]報表清單!C:Q,15,FALSE),IF(OR(LEFT(B136,3)="L80",LEFT(B136,3)="L83",LEFT(B136,3)="L84"),VLOOKUP(B136,[1]外部輸出入介面!C:U,19,FALSE),VLOOKUP(B136,[1]交易清單!E:X,12,FALSE))))</f>
        <v>0</v>
      </c>
      <c r="Y136" s="41">
        <v>44286</v>
      </c>
      <c r="Z136" s="28">
        <v>44263</v>
      </c>
      <c r="AA136" s="7"/>
      <c r="AB136" s="28">
        <v>44298</v>
      </c>
      <c r="AC136" s="7" t="s">
        <v>1041</v>
      </c>
      <c r="AD136"/>
    </row>
    <row r="137" spans="1:30" ht="105">
      <c r="A137" t="s">
        <v>43</v>
      </c>
      <c r="B137" t="s">
        <v>944</v>
      </c>
      <c r="D137" s="1" t="s">
        <v>369</v>
      </c>
      <c r="E137" t="s">
        <v>368</v>
      </c>
      <c r="F137" s="1" t="s">
        <v>590</v>
      </c>
      <c r="G137" t="s">
        <v>188</v>
      </c>
      <c r="I137" s="7">
        <v>6</v>
      </c>
      <c r="J137" s="7">
        <v>4</v>
      </c>
      <c r="K137" s="36">
        <v>5</v>
      </c>
      <c r="L137" s="36"/>
      <c r="M137" s="36" t="s">
        <v>714</v>
      </c>
      <c r="N137" t="s">
        <v>1568</v>
      </c>
      <c r="O137" t="s">
        <v>1569</v>
      </c>
      <c r="P137" s="3">
        <f t="shared" si="10"/>
        <v>2.7199057512916625E-6</v>
      </c>
      <c r="Q137">
        <v>370</v>
      </c>
      <c r="R137">
        <v>364</v>
      </c>
      <c r="S137" s="34">
        <f t="shared" si="12"/>
        <v>6</v>
      </c>
      <c r="T137">
        <v>0</v>
      </c>
      <c r="X137" s="41">
        <f>IF(OR(B137="暫存檔",B137="目前無交易使用",B137="",LEFT(B137,2)="取消"),B137,IF(LEFT(B137,2)="L9",VLOOKUP(B137,[1]報表清單!C:Q,15,FALSE),IF(OR(LEFT(B137,3)="L80",LEFT(B137,3)="L83",LEFT(B137,3)="L84"),VLOOKUP(B137,[1]外部輸出入介面!C:U,19,FALSE),VLOOKUP(B137,[1]交易清單!E:X,12,FALSE))))</f>
        <v>0</v>
      </c>
      <c r="Y137" s="41">
        <v>44316</v>
      </c>
      <c r="Z137" s="82">
        <v>44294</v>
      </c>
      <c r="AB137" s="28">
        <v>44298</v>
      </c>
      <c r="AC137" s="7" t="s">
        <v>1042</v>
      </c>
    </row>
    <row r="138" spans="1:30" ht="45">
      <c r="A138" t="s">
        <v>42</v>
      </c>
      <c r="B138" t="s">
        <v>1112</v>
      </c>
      <c r="D138" s="1" t="s">
        <v>1066</v>
      </c>
      <c r="E138" t="s">
        <v>368</v>
      </c>
      <c r="F138" s="1" t="s">
        <v>589</v>
      </c>
      <c r="G138" t="s">
        <v>187</v>
      </c>
      <c r="H138" s="7" t="s">
        <v>1050</v>
      </c>
      <c r="I138" s="7">
        <v>2</v>
      </c>
      <c r="J138" s="7" t="s">
        <v>1049</v>
      </c>
      <c r="K138" s="36">
        <v>5</v>
      </c>
      <c r="L138" s="36"/>
      <c r="M138" s="36" t="s">
        <v>715</v>
      </c>
      <c r="N138" t="s">
        <v>1570</v>
      </c>
      <c r="O138" t="s">
        <v>1571</v>
      </c>
      <c r="P138" s="3">
        <f t="shared" si="10"/>
        <v>2.260416658828035E-5</v>
      </c>
      <c r="Q138">
        <v>51940</v>
      </c>
      <c r="R138">
        <v>51940</v>
      </c>
      <c r="S138" s="34">
        <f t="shared" si="12"/>
        <v>0</v>
      </c>
      <c r="T138">
        <v>0</v>
      </c>
      <c r="X138" s="41" t="str">
        <f>IF(OR(B138="暫存檔",B138="目前無交易使用",B138="",LEFT(B138,2)="取消"),B138,IF(LEFT(B138,2)="L9",VLOOKUP(B138,[1]報表清單!C:Q,15,FALSE),IF(OR(LEFT(B138,3)="L80",LEFT(B138,3)="L83",LEFT(B138,3)="L84"),VLOOKUP(B138,[1]外部輸出入介面!C:U,19,FALSE),VLOOKUP(B138,[1]交易清單!E:X,12,FALSE))))</f>
        <v>暫存檔</v>
      </c>
    </row>
    <row r="139" spans="1:30" ht="120">
      <c r="A139" t="s">
        <v>261</v>
      </c>
      <c r="B139" t="s">
        <v>374</v>
      </c>
      <c r="D139" s="1" t="s">
        <v>367</v>
      </c>
      <c r="E139" t="s">
        <v>368</v>
      </c>
      <c r="F139" s="1" t="s">
        <v>592</v>
      </c>
      <c r="G139" t="s">
        <v>191</v>
      </c>
      <c r="I139" s="7">
        <v>6</v>
      </c>
      <c r="J139" s="7">
        <v>4</v>
      </c>
      <c r="K139" s="36">
        <v>5</v>
      </c>
      <c r="L139" s="36"/>
      <c r="M139" s="36" t="s">
        <v>715</v>
      </c>
      <c r="N139" t="s">
        <v>1572</v>
      </c>
      <c r="O139" t="s">
        <v>1573</v>
      </c>
      <c r="P139" s="3">
        <f t="shared" si="10"/>
        <v>3.2534720958210528E-5</v>
      </c>
      <c r="Q139">
        <v>51940</v>
      </c>
      <c r="R139">
        <v>51940</v>
      </c>
      <c r="S139" s="34">
        <f t="shared" si="12"/>
        <v>0</v>
      </c>
      <c r="T139">
        <v>0</v>
      </c>
      <c r="X139" s="41">
        <f>IF(OR(B139="暫存檔",B139="目前無交易使用",B139="",LEFT(B139,2)="取消"),B139,IF(LEFT(B139,2)="L9",VLOOKUP(B139,[1]報表清單!C:Q,15,FALSE),IF(OR(LEFT(B139,3)="L80",LEFT(B139,3)="L83",LEFT(B139,3)="L84"),VLOOKUP(B139,[1]外部輸出入介面!C:U,19,FALSE),VLOOKUP(B139,[1]交易清單!E:X,12,FALSE))))</f>
        <v>0</v>
      </c>
      <c r="Y139" s="41">
        <v>44286</v>
      </c>
      <c r="Z139" s="28">
        <v>44263</v>
      </c>
      <c r="AB139" s="28">
        <v>44298</v>
      </c>
      <c r="AC139" s="7" t="s">
        <v>1043</v>
      </c>
    </row>
    <row r="140" spans="1:30" ht="60">
      <c r="A140" t="s">
        <v>263</v>
      </c>
      <c r="B140" t="s">
        <v>728</v>
      </c>
      <c r="C140" t="s">
        <v>733</v>
      </c>
      <c r="D140" s="1" t="s">
        <v>385</v>
      </c>
      <c r="E140" t="s">
        <v>98</v>
      </c>
      <c r="F140" s="1" t="s">
        <v>594</v>
      </c>
      <c r="G140" t="s">
        <v>197</v>
      </c>
      <c r="I140" s="7">
        <v>4</v>
      </c>
      <c r="J140" s="7">
        <v>4</v>
      </c>
      <c r="K140" s="36">
        <v>5</v>
      </c>
      <c r="L140" s="36"/>
      <c r="M140" s="7" t="s">
        <v>676</v>
      </c>
      <c r="N140" t="s">
        <v>1574</v>
      </c>
      <c r="O140" t="s">
        <v>1575</v>
      </c>
      <c r="P140" s="3">
        <f t="shared" si="10"/>
        <v>5.4745396482758224E-6</v>
      </c>
      <c r="Q140">
        <v>846</v>
      </c>
      <c r="R140">
        <v>846</v>
      </c>
      <c r="S140" s="34">
        <f t="shared" si="12"/>
        <v>0</v>
      </c>
      <c r="T140">
        <v>0</v>
      </c>
      <c r="X140" s="41">
        <f>IF(OR(B140="暫存檔",B140="目前無交易使用",B140="",LEFT(B140,2)="取消"),B140,IF(LEFT(B140,2)="L9",VLOOKUP(B140,[1]報表清單!C:Q,15,FALSE),IF(OR(LEFT(B140,3)="L80",LEFT(B140,3)="L83",LEFT(B140,3)="L84"),VLOOKUP(B140,[1]外部輸出入介面!C:U,19,FALSE),VLOOKUP(B140,[1]交易清單!E:X,12,FALSE))))</f>
        <v>0</v>
      </c>
      <c r="Y140" s="41">
        <v>44286</v>
      </c>
      <c r="Z140" s="28">
        <v>44274</v>
      </c>
      <c r="AB140" s="28">
        <v>44292</v>
      </c>
      <c r="AC140" s="7" t="s">
        <v>1044</v>
      </c>
    </row>
    <row r="141" spans="1:30" ht="30">
      <c r="A141" t="s">
        <v>49</v>
      </c>
      <c r="B141" t="s">
        <v>386</v>
      </c>
      <c r="D141" s="1" t="s">
        <v>387</v>
      </c>
      <c r="E141" t="s">
        <v>98</v>
      </c>
      <c r="F141" s="1" t="s">
        <v>595</v>
      </c>
      <c r="G141" t="s">
        <v>198</v>
      </c>
      <c r="I141" s="7">
        <v>2</v>
      </c>
      <c r="J141" s="7">
        <v>4</v>
      </c>
      <c r="K141" s="36">
        <v>5</v>
      </c>
      <c r="L141" s="36"/>
      <c r="M141" s="7" t="s">
        <v>676</v>
      </c>
      <c r="N141" t="s">
        <v>1576</v>
      </c>
      <c r="O141" t="s">
        <v>1577</v>
      </c>
      <c r="P141" s="3">
        <f t="shared" si="10"/>
        <v>5.39352186024189E-6</v>
      </c>
      <c r="Q141">
        <v>6086</v>
      </c>
      <c r="R141">
        <v>6086</v>
      </c>
      <c r="S141" s="34">
        <f t="shared" si="12"/>
        <v>0</v>
      </c>
      <c r="T141">
        <v>0</v>
      </c>
      <c r="X141" s="41">
        <f>IF(OR(B141="暫存檔",B141="目前無交易使用",B141="",LEFT(B141,2)="取消"),B141,IF(LEFT(B141,2)="L9",VLOOKUP(B141,[1]報表清單!C:Q,15,FALSE),IF(OR(LEFT(B141,3)="L80",LEFT(B141,3)="L83",LEFT(B141,3)="L84"),VLOOKUP(B141,[1]外部輸出入介面!C:U,19,FALSE),VLOOKUP(B141,[1]交易清單!E:X,12,FALSE))))</f>
        <v>0</v>
      </c>
      <c r="Y141" s="41">
        <v>44286</v>
      </c>
      <c r="Z141" s="28">
        <v>44273</v>
      </c>
      <c r="AB141" s="28">
        <v>44292</v>
      </c>
      <c r="AC141" s="7" t="s">
        <v>1045</v>
      </c>
    </row>
    <row r="142" spans="1:30">
      <c r="A142" t="s">
        <v>50</v>
      </c>
      <c r="B142" t="s">
        <v>386</v>
      </c>
      <c r="D142" s="1" t="s">
        <v>388</v>
      </c>
      <c r="E142" t="s">
        <v>98</v>
      </c>
      <c r="F142" s="1" t="s">
        <v>389</v>
      </c>
      <c r="G142" t="s">
        <v>199</v>
      </c>
      <c r="I142" s="7">
        <v>1</v>
      </c>
      <c r="J142" s="7">
        <v>1</v>
      </c>
      <c r="K142" s="36">
        <v>5</v>
      </c>
      <c r="L142" s="36"/>
      <c r="M142" s="7" t="s">
        <v>694</v>
      </c>
      <c r="N142" t="s">
        <v>1578</v>
      </c>
      <c r="O142" t="s">
        <v>1579</v>
      </c>
      <c r="P142" s="3">
        <f t="shared" si="10"/>
        <v>1.0300936992280185E-6</v>
      </c>
      <c r="Q142">
        <v>285</v>
      </c>
      <c r="R142">
        <v>285</v>
      </c>
      <c r="S142" s="34">
        <f t="shared" si="12"/>
        <v>0</v>
      </c>
      <c r="T142">
        <v>0</v>
      </c>
      <c r="X142" s="41">
        <f>IF(OR(B142="暫存檔",B142="目前無交易使用",B142="",LEFT(B142,2)="取消"),B142,IF(LEFT(B142,2)="L9",VLOOKUP(B142,[1]報表清單!C:Q,15,FALSE),IF(OR(LEFT(B142,3)="L80",LEFT(B142,3)="L83",LEFT(B142,3)="L84"),VLOOKUP(B142,[1]外部輸出入介面!C:U,19,FALSE),VLOOKUP(B142,[1]交易清單!E:X,12,FALSE))))</f>
        <v>0</v>
      </c>
      <c r="Y142" s="41">
        <v>44286</v>
      </c>
      <c r="Z142" s="28">
        <v>44273</v>
      </c>
      <c r="AA142" s="28">
        <v>44299</v>
      </c>
      <c r="AC142" s="7" t="s">
        <v>851</v>
      </c>
    </row>
    <row r="143" spans="1:30" ht="30">
      <c r="A143" t="s">
        <v>51</v>
      </c>
      <c r="B143" t="s">
        <v>837</v>
      </c>
      <c r="C143" t="s">
        <v>732</v>
      </c>
      <c r="D143" s="1" t="s">
        <v>390</v>
      </c>
      <c r="E143" t="s">
        <v>98</v>
      </c>
      <c r="F143" s="1" t="s">
        <v>391</v>
      </c>
      <c r="G143" t="s">
        <v>200</v>
      </c>
      <c r="I143" s="7">
        <v>1</v>
      </c>
      <c r="J143" s="7">
        <v>2</v>
      </c>
      <c r="K143" s="36">
        <v>5</v>
      </c>
      <c r="L143" s="36"/>
      <c r="M143" s="7" t="s">
        <v>676</v>
      </c>
      <c r="N143" t="s">
        <v>1580</v>
      </c>
      <c r="O143" t="s">
        <v>1581</v>
      </c>
      <c r="P143" s="3">
        <f t="shared" si="10"/>
        <v>1.1458323569968343E-6</v>
      </c>
      <c r="Q143">
        <v>293</v>
      </c>
      <c r="R143">
        <v>293</v>
      </c>
      <c r="S143" s="34">
        <f t="shared" si="12"/>
        <v>0</v>
      </c>
      <c r="T143">
        <v>0</v>
      </c>
      <c r="X143" s="41">
        <f>IF(OR(B143="暫存檔",B143="目前無交易使用",B143="",LEFT(B143,2)="取消"),B143,IF(LEFT(B143,2)="L9",VLOOKUP(B143,[1]報表清單!C:Q,15,FALSE),IF(OR(LEFT(B143,3)="L80",LEFT(B143,3)="L83",LEFT(B143,3)="L84"),VLOOKUP(B143,[1]外部輸出入介面!C:U,19,FALSE),VLOOKUP(B143,[1]交易清單!E:X,12,FALSE))))</f>
        <v>0</v>
      </c>
      <c r="Y143" s="41">
        <v>44286</v>
      </c>
      <c r="Z143" s="28">
        <v>44274</v>
      </c>
      <c r="AA143" s="28">
        <v>44274</v>
      </c>
      <c r="AC143" s="7" t="s">
        <v>884</v>
      </c>
    </row>
    <row r="144" spans="1:30" s="34" customFormat="1" ht="90">
      <c r="A144" t="s">
        <v>264</v>
      </c>
      <c r="B144" t="s">
        <v>392</v>
      </c>
      <c r="C144" s="43"/>
      <c r="D144" s="1" t="s">
        <v>393</v>
      </c>
      <c r="E144" t="s">
        <v>98</v>
      </c>
      <c r="F144" s="1" t="s">
        <v>596</v>
      </c>
      <c r="G144" t="s">
        <v>201</v>
      </c>
      <c r="H144" s="7"/>
      <c r="I144" s="7">
        <v>6</v>
      </c>
      <c r="J144" s="7">
        <v>4</v>
      </c>
      <c r="K144" s="36">
        <v>5</v>
      </c>
      <c r="L144" s="36"/>
      <c r="M144" s="7" t="s">
        <v>688</v>
      </c>
      <c r="N144" t="s">
        <v>1582</v>
      </c>
      <c r="O144" t="s">
        <v>1583</v>
      </c>
      <c r="P144" s="3">
        <f t="shared" si="10"/>
        <v>3.0092560336925089E-6</v>
      </c>
      <c r="Q144">
        <v>1002</v>
      </c>
      <c r="R144">
        <v>28</v>
      </c>
      <c r="S144" s="34">
        <f t="shared" si="12"/>
        <v>974</v>
      </c>
      <c r="T144">
        <v>0</v>
      </c>
      <c r="U144"/>
      <c r="V144" s="7"/>
      <c r="W144" s="7"/>
      <c r="X144" s="41">
        <f>IF(OR(B144="暫存檔",B144="目前無交易使用",B144="",LEFT(B144,2)="取消"),B144,IF(LEFT(B144,2)="L9",VLOOKUP(B144,[1]報表清單!C:Q,15,FALSE),IF(OR(LEFT(B144,3)="L80",LEFT(B144,3)="L83",LEFT(B144,3)="L84"),VLOOKUP(B144,[1]外部輸出入介面!C:U,19,FALSE),VLOOKUP(B144,[1]交易清單!E:X,12,FALSE))))</f>
        <v>0</v>
      </c>
      <c r="Y144" s="41">
        <v>44286</v>
      </c>
      <c r="Z144" s="28">
        <v>44274</v>
      </c>
      <c r="AA144" s="7"/>
      <c r="AB144" s="28">
        <v>44292</v>
      </c>
      <c r="AC144" s="7" t="s">
        <v>1046</v>
      </c>
      <c r="AD144"/>
    </row>
    <row r="145" spans="1:30" s="34" customFormat="1" ht="45">
      <c r="A145" t="s">
        <v>265</v>
      </c>
      <c r="B145" t="s">
        <v>734</v>
      </c>
      <c r="C145" s="43"/>
      <c r="D145" s="1" t="s">
        <v>394</v>
      </c>
      <c r="E145" t="s">
        <v>98</v>
      </c>
      <c r="F145" s="1" t="s">
        <v>597</v>
      </c>
      <c r="G145" t="s">
        <v>202</v>
      </c>
      <c r="H145" s="7"/>
      <c r="I145" s="7">
        <v>3</v>
      </c>
      <c r="J145" s="7">
        <v>4</v>
      </c>
      <c r="K145" s="36">
        <v>5</v>
      </c>
      <c r="L145" s="36"/>
      <c r="M145" s="7" t="s">
        <v>676</v>
      </c>
      <c r="N145" t="s">
        <v>1584</v>
      </c>
      <c r="O145" t="s">
        <v>1585</v>
      </c>
      <c r="P145" s="3">
        <f t="shared" si="10"/>
        <v>3.3333344617858529E-6</v>
      </c>
      <c r="Q145">
        <v>408</v>
      </c>
      <c r="R145">
        <v>408</v>
      </c>
      <c r="S145" s="34">
        <f t="shared" si="12"/>
        <v>0</v>
      </c>
      <c r="T145">
        <v>0</v>
      </c>
      <c r="U145"/>
      <c r="V145" s="7"/>
      <c r="W145" s="7"/>
      <c r="X145" s="41">
        <f>IF(OR(B145="暫存檔",B145="目前無交易使用",B145="",LEFT(B145,2)="取消"),B145,IF(LEFT(B145,2)="L9",VLOOKUP(B145,[1]報表清單!C:Q,15,FALSE),IF(OR(LEFT(B145,3)="L80",LEFT(B145,3)="L83",LEFT(B145,3)="L84"),VLOOKUP(B145,[1]外部輸出入介面!C:U,19,FALSE),VLOOKUP(B145,[1]交易清單!E:X,12,FALSE))))</f>
        <v>0</v>
      </c>
      <c r="Y145" s="41">
        <v>44286</v>
      </c>
      <c r="Z145" s="28">
        <v>44274</v>
      </c>
      <c r="AA145" s="7"/>
      <c r="AB145" s="28">
        <v>44292</v>
      </c>
      <c r="AC145" s="7" t="s">
        <v>1047</v>
      </c>
      <c r="AD145"/>
    </row>
    <row r="146" spans="1:30" s="34" customFormat="1" ht="30">
      <c r="A146" t="s">
        <v>39</v>
      </c>
      <c r="B146" t="s">
        <v>360</v>
      </c>
      <c r="C146"/>
      <c r="D146" s="1" t="s">
        <v>361</v>
      </c>
      <c r="E146" t="s">
        <v>98</v>
      </c>
      <c r="F146" s="1" t="s">
        <v>587</v>
      </c>
      <c r="G146" t="s">
        <v>184</v>
      </c>
      <c r="H146" s="7"/>
      <c r="I146" s="7">
        <v>2</v>
      </c>
      <c r="J146" s="7">
        <v>4</v>
      </c>
      <c r="K146" s="36">
        <v>4</v>
      </c>
      <c r="L146" s="36"/>
      <c r="M146" s="7" t="s">
        <v>676</v>
      </c>
      <c r="N146" t="s">
        <v>1586</v>
      </c>
      <c r="O146" t="s">
        <v>1587</v>
      </c>
      <c r="P146" s="3">
        <f t="shared" si="10"/>
        <v>1.8715276382863522E-5</v>
      </c>
      <c r="Q146">
        <v>16336</v>
      </c>
      <c r="R146">
        <v>16336</v>
      </c>
      <c r="S146" s="34">
        <f t="shared" si="12"/>
        <v>0</v>
      </c>
      <c r="T146">
        <v>0</v>
      </c>
      <c r="U146"/>
      <c r="V146" s="7"/>
      <c r="W146" s="7"/>
      <c r="X146" s="41" t="str">
        <f>IF(OR(B146="暫存檔",B146="目前無交易使用",B146="",LEFT(B146,2)="取消"),B146,IF(LEFT(B146,2)="L9",VLOOKUP(B146,[1]報表清單!C:Q,15,FALSE),IF(OR(LEFT(B146,3)="L80",LEFT(B146,3)="L83",LEFT(B146,3)="L84"),VLOOKUP(B146,[1]外部輸出入介面!C:U,19,FALSE),VLOOKUP(B146,[1]交易清單!E:X,12,FALSE))))</f>
        <v>陳玫玲</v>
      </c>
      <c r="Y146" s="41">
        <v>44316</v>
      </c>
      <c r="Z146" s="82">
        <v>44294</v>
      </c>
      <c r="AA146" s="7"/>
      <c r="AB146" s="28">
        <v>44300</v>
      </c>
      <c r="AC146" s="7" t="s">
        <v>1048</v>
      </c>
      <c r="AD146"/>
    </row>
    <row r="147" spans="1:30" s="34" customFormat="1" ht="30">
      <c r="A147" s="31" t="s">
        <v>26</v>
      </c>
      <c r="B147" s="43" t="s">
        <v>929</v>
      </c>
      <c r="C147" s="43" t="s">
        <v>927</v>
      </c>
      <c r="D147" s="1" t="s">
        <v>334</v>
      </c>
      <c r="E147" t="s">
        <v>98</v>
      </c>
      <c r="F147" s="1" t="s">
        <v>576</v>
      </c>
      <c r="G147" t="s">
        <v>164</v>
      </c>
      <c r="H147" s="7"/>
      <c r="I147" s="7">
        <v>2</v>
      </c>
      <c r="J147" s="7" t="s">
        <v>946</v>
      </c>
      <c r="K147" s="36"/>
      <c r="L147" s="36"/>
      <c r="M147" s="7" t="s">
        <v>676</v>
      </c>
      <c r="N147" s="2">
        <v>44216.433506944442</v>
      </c>
      <c r="O147" s="2">
        <v>44216.433506944442</v>
      </c>
      <c r="P147" s="3">
        <f t="shared" si="10"/>
        <v>0</v>
      </c>
      <c r="Q147">
        <v>0</v>
      </c>
      <c r="R147">
        <v>0</v>
      </c>
      <c r="S147" s="34">
        <f t="shared" si="12"/>
        <v>0</v>
      </c>
      <c r="T147">
        <v>0</v>
      </c>
      <c r="U147"/>
      <c r="V147" s="7"/>
      <c r="W147" s="7"/>
      <c r="X147" s="41" t="str">
        <f>IF(OR(B147="暫存檔",B147="目前無交易使用",B147="",LEFT(B147,2)="取消"),B147,IF(LEFT(B147,2)="L9",VLOOKUP(B147,[1]報表清單!C:Q,15,FALSE),IF(OR(LEFT(B147,3)="L80",LEFT(B147,3)="L83",LEFT(B147,3)="L84"),VLOOKUP(B147,[1]外部輸出入介面!C:U,19,FALSE),VLOOKUP(B147,[1]交易清單!E:X,12,FALSE))))</f>
        <v>取消轉換</v>
      </c>
      <c r="Y147" s="41"/>
      <c r="Z147" s="7"/>
      <c r="AA147" s="7"/>
      <c r="AB147" s="7"/>
      <c r="AC147" s="7"/>
      <c r="AD147"/>
    </row>
    <row r="148" spans="1:30" s="34" customFormat="1" ht="30">
      <c r="A148" s="31" t="s">
        <v>25</v>
      </c>
      <c r="B148" s="43" t="s">
        <v>929</v>
      </c>
      <c r="C148" s="43" t="s">
        <v>928</v>
      </c>
      <c r="D148" s="1" t="s">
        <v>333</v>
      </c>
      <c r="E148" t="s">
        <v>98</v>
      </c>
      <c r="F148" s="1" t="s">
        <v>575</v>
      </c>
      <c r="G148" t="s">
        <v>163</v>
      </c>
      <c r="H148" s="7"/>
      <c r="I148" s="7">
        <v>2</v>
      </c>
      <c r="J148" s="7" t="s">
        <v>946</v>
      </c>
      <c r="K148" s="36"/>
      <c r="L148" s="36"/>
      <c r="M148" s="7" t="s">
        <v>676</v>
      </c>
      <c r="N148" s="2">
        <v>44216.433506944442</v>
      </c>
      <c r="O148" s="2">
        <v>44216.433506944442</v>
      </c>
      <c r="P148" s="3">
        <f t="shared" si="10"/>
        <v>0</v>
      </c>
      <c r="Q148">
        <v>0</v>
      </c>
      <c r="R148">
        <v>0</v>
      </c>
      <c r="S148" s="34">
        <f t="shared" si="12"/>
        <v>0</v>
      </c>
      <c r="T148">
        <v>0</v>
      </c>
      <c r="U148"/>
      <c r="V148" s="7"/>
      <c r="W148" s="7"/>
      <c r="X148" s="41" t="str">
        <f>IF(OR(B148="暫存檔",B148="目前無交易使用",B148="",LEFT(B148,2)="取消"),B148,IF(LEFT(B148,2)="L9",VLOOKUP(B148,[1]報表清單!C:Q,15,FALSE),IF(OR(LEFT(B148,3)="L80",LEFT(B148,3)="L83",LEFT(B148,3)="L84"),VLOOKUP(B148,[1]外部輸出入介面!C:U,19,FALSE),VLOOKUP(B148,[1]交易清單!E:X,12,FALSE))))</f>
        <v>取消轉換</v>
      </c>
      <c r="Y148" s="41"/>
      <c r="Z148" s="7"/>
      <c r="AA148" s="7"/>
      <c r="AB148" s="7"/>
      <c r="AC148" s="7"/>
      <c r="AD148"/>
    </row>
    <row r="149" spans="1:30" s="34" customFormat="1" ht="30">
      <c r="A149" s="34" t="s">
        <v>29</v>
      </c>
      <c r="B149" s="86" t="s">
        <v>889</v>
      </c>
      <c r="C149" s="34" t="s">
        <v>935</v>
      </c>
      <c r="D149" s="35" t="s">
        <v>340</v>
      </c>
      <c r="E149" s="34" t="s">
        <v>98</v>
      </c>
      <c r="F149" s="35" t="s">
        <v>579</v>
      </c>
      <c r="G149" s="34" t="s">
        <v>167</v>
      </c>
      <c r="H149" s="36"/>
      <c r="I149" s="36">
        <v>2</v>
      </c>
      <c r="J149" s="36" t="s">
        <v>1168</v>
      </c>
      <c r="K149" s="36">
        <v>2</v>
      </c>
      <c r="L149" s="36"/>
      <c r="M149" s="36" t="s">
        <v>685</v>
      </c>
      <c r="N149" s="38">
        <v>44216.433506944442</v>
      </c>
      <c r="O149" s="38">
        <v>44216.433506944442</v>
      </c>
      <c r="P149" s="39">
        <f t="shared" si="10"/>
        <v>0</v>
      </c>
      <c r="Q149" s="34">
        <v>1</v>
      </c>
      <c r="R149" s="34">
        <v>1</v>
      </c>
      <c r="S149" s="34">
        <f t="shared" si="12"/>
        <v>0</v>
      </c>
      <c r="T149" s="34">
        <v>0</v>
      </c>
      <c r="V149" s="36"/>
      <c r="W149" s="36"/>
      <c r="X149" s="42" t="str">
        <f>IF(OR(B149="暫存檔",B149="目前無交易使用",B149="",LEFT(B149,2)="取消"),B149,IF(LEFT(B149,2)="L9",VLOOKUP(B149,[1]報表清單!C:Q,15,FALSE),IF(OR(LEFT(B149,3)="L80",LEFT(B149,3)="L83",LEFT(B149,3)="L84"),VLOOKUP(B149,[1]外部輸出入介面!C:U,19,FALSE),VLOOKUP(B149,[1]交易清單!E:X,12,FALSE))))</f>
        <v>取消轉換</v>
      </c>
      <c r="Y149" s="42">
        <v>44286</v>
      </c>
      <c r="Z149" s="40">
        <v>44285</v>
      </c>
      <c r="AA149" s="36"/>
      <c r="AB149" s="36"/>
      <c r="AC149" s="36"/>
    </row>
    <row r="150" spans="1:30" s="34" customFormat="1" ht="30">
      <c r="A150" s="34" t="s">
        <v>28</v>
      </c>
      <c r="B150" s="86" t="s">
        <v>889</v>
      </c>
      <c r="C150" s="34" t="s">
        <v>936</v>
      </c>
      <c r="D150" s="35" t="s">
        <v>338</v>
      </c>
      <c r="E150" s="34" t="s">
        <v>98</v>
      </c>
      <c r="F150" s="35" t="s">
        <v>578</v>
      </c>
      <c r="G150" s="34" t="s">
        <v>166</v>
      </c>
      <c r="H150" s="36"/>
      <c r="I150" s="36">
        <v>2</v>
      </c>
      <c r="J150" s="36" t="s">
        <v>1168</v>
      </c>
      <c r="K150" s="36"/>
      <c r="L150" s="36"/>
      <c r="M150" s="36" t="s">
        <v>690</v>
      </c>
      <c r="N150" s="38">
        <v>44216.433506944442</v>
      </c>
      <c r="O150" s="38">
        <v>44216.433506944442</v>
      </c>
      <c r="P150" s="39">
        <f t="shared" si="10"/>
        <v>0</v>
      </c>
      <c r="Q150" s="34">
        <v>0</v>
      </c>
      <c r="R150" s="34">
        <v>0</v>
      </c>
      <c r="S150" s="34">
        <f t="shared" si="12"/>
        <v>0</v>
      </c>
      <c r="T150" s="34">
        <v>0</v>
      </c>
      <c r="V150" s="36"/>
      <c r="W150" s="36"/>
      <c r="X150" s="42" t="str">
        <f>IF(OR(B150="暫存檔",B150="目前無交易使用",B150="",LEFT(B150,2)="取消"),B150,IF(LEFT(B150,2)="L9",VLOOKUP(B150,[1]報表清單!C:Q,15,FALSE),IF(OR(LEFT(B150,3)="L80",LEFT(B150,3)="L83",LEFT(B150,3)="L84"),VLOOKUP(B150,[1]外部輸出入介面!C:U,19,FALSE),VLOOKUP(B150,[1]交易清單!E:X,12,FALSE))))</f>
        <v>取消轉換</v>
      </c>
      <c r="Y150" s="42"/>
      <c r="Z150" s="36"/>
      <c r="AA150" s="36"/>
      <c r="AB150" s="36"/>
      <c r="AC150" s="36"/>
    </row>
    <row r="151" spans="1:30" s="34" customFormat="1">
      <c r="A151" s="34" t="s">
        <v>27</v>
      </c>
      <c r="B151" s="34" t="s">
        <v>335</v>
      </c>
      <c r="D151" s="35" t="s">
        <v>336</v>
      </c>
      <c r="E151" s="34" t="s">
        <v>98</v>
      </c>
      <c r="F151" s="35" t="s">
        <v>577</v>
      </c>
      <c r="G151" s="34" t="s">
        <v>165</v>
      </c>
      <c r="H151" s="36"/>
      <c r="I151" s="36">
        <v>1</v>
      </c>
      <c r="J151" s="36">
        <v>2</v>
      </c>
      <c r="K151" s="36">
        <v>2</v>
      </c>
      <c r="L151" s="36" t="s">
        <v>988</v>
      </c>
      <c r="M151" s="36" t="s">
        <v>676</v>
      </c>
      <c r="N151" s="38">
        <v>44216.433506944442</v>
      </c>
      <c r="O151" s="38">
        <v>44216.433506944442</v>
      </c>
      <c r="P151" s="39">
        <f t="shared" si="10"/>
        <v>0</v>
      </c>
      <c r="Q151" s="34">
        <v>1</v>
      </c>
      <c r="R151" s="34">
        <v>1</v>
      </c>
      <c r="S151" s="34">
        <f t="shared" si="12"/>
        <v>0</v>
      </c>
      <c r="T151" s="34">
        <v>0</v>
      </c>
      <c r="V151" s="36"/>
      <c r="W151" s="36"/>
      <c r="X151" s="42">
        <f>IF(OR(B151="暫存檔",B151="目前無交易使用",B151="",LEFT(B151,2)="取消"),B151,IF(LEFT(B151,2)="L9",VLOOKUP(B151,[1]報表清單!C:Q,15,FALSE),IF(OR(LEFT(B151,3)="L80",LEFT(B151,3)="L83",LEFT(B151,3)="L84"),VLOOKUP(B151,[1]外部輸出入介面!C:U,19,FALSE),VLOOKUP(B151,[1]交易清單!E:X,12,FALSE))))</f>
        <v>0</v>
      </c>
      <c r="Y151" s="42">
        <v>44286</v>
      </c>
      <c r="Z151" s="40">
        <v>44285</v>
      </c>
      <c r="AA151" s="36"/>
      <c r="AB151" s="36"/>
      <c r="AC151" s="36"/>
    </row>
    <row r="152" spans="1:30" s="34" customFormat="1">
      <c r="A152" s="34" t="s">
        <v>1280</v>
      </c>
      <c r="D152" s="35" t="s">
        <v>1281</v>
      </c>
      <c r="E152" s="34" t="s">
        <v>1282</v>
      </c>
      <c r="F152" s="35" t="s">
        <v>1283</v>
      </c>
      <c r="G152" s="89" t="s">
        <v>1284</v>
      </c>
      <c r="H152" s="36"/>
      <c r="I152" s="36">
        <v>1</v>
      </c>
      <c r="J152" s="36">
        <v>1</v>
      </c>
      <c r="K152" s="36">
        <v>9</v>
      </c>
      <c r="L152" s="36"/>
      <c r="M152" s="36" t="s">
        <v>1285</v>
      </c>
      <c r="N152" s="38" t="s">
        <v>1588</v>
      </c>
      <c r="O152" s="38" t="s">
        <v>1589</v>
      </c>
      <c r="P152" s="39">
        <f t="shared" si="10"/>
        <v>4.976900527253747E-7</v>
      </c>
      <c r="Q152" s="34">
        <v>318</v>
      </c>
      <c r="R152" s="34">
        <v>318</v>
      </c>
      <c r="S152" s="34">
        <f t="shared" si="12"/>
        <v>0</v>
      </c>
      <c r="T152" s="34">
        <v>0</v>
      </c>
      <c r="U152" s="88"/>
      <c r="V152" s="40"/>
      <c r="W152" s="40"/>
      <c r="X152" s="42"/>
      <c r="Y152" s="42"/>
      <c r="Z152" s="36"/>
      <c r="AA152" s="40">
        <v>44300</v>
      </c>
      <c r="AB152" s="36"/>
      <c r="AC152" s="36" t="s">
        <v>1286</v>
      </c>
    </row>
    <row r="153" spans="1:30" ht="30">
      <c r="A153" s="34" t="s">
        <v>1692</v>
      </c>
      <c r="B153" s="34"/>
      <c r="C153" s="34"/>
      <c r="D153" s="35" t="s">
        <v>1711</v>
      </c>
      <c r="E153" s="34" t="s">
        <v>444</v>
      </c>
      <c r="F153" s="35" t="s">
        <v>1715</v>
      </c>
      <c r="G153" s="89" t="s">
        <v>1718</v>
      </c>
      <c r="H153" s="36"/>
      <c r="I153" s="36">
        <v>1</v>
      </c>
      <c r="J153" s="36">
        <v>1</v>
      </c>
      <c r="K153" s="36">
        <v>9</v>
      </c>
      <c r="L153" s="36"/>
      <c r="M153" s="36"/>
      <c r="N153" s="130" t="s">
        <v>1705</v>
      </c>
      <c r="O153" s="132" t="s">
        <v>1708</v>
      </c>
      <c r="P153" s="39">
        <f t="shared" si="10"/>
        <v>1.3889075489714742E-7</v>
      </c>
      <c r="Q153" s="34">
        <v>43</v>
      </c>
      <c r="R153" s="34">
        <v>43</v>
      </c>
      <c r="S153" s="34">
        <f t="shared" si="12"/>
        <v>0</v>
      </c>
      <c r="T153" s="34">
        <v>0</v>
      </c>
      <c r="U153" s="88"/>
      <c r="V153" s="40"/>
      <c r="W153" s="40"/>
      <c r="X153" s="42"/>
      <c r="Y153" s="42"/>
      <c r="Z153" s="36"/>
      <c r="AA153" s="40">
        <v>44326</v>
      </c>
      <c r="AC153" s="36" t="s">
        <v>1722</v>
      </c>
      <c r="AD153" s="34"/>
    </row>
    <row r="154" spans="1:30" ht="30">
      <c r="A154" s="34" t="s">
        <v>1693</v>
      </c>
      <c r="B154" s="34"/>
      <c r="C154" s="34"/>
      <c r="D154" s="35" t="s">
        <v>1713</v>
      </c>
      <c r="E154" s="34" t="s">
        <v>1712</v>
      </c>
      <c r="F154" s="35" t="s">
        <v>1716</v>
      </c>
      <c r="G154" s="89" t="s">
        <v>1719</v>
      </c>
      <c r="H154" s="36"/>
      <c r="I154" s="36">
        <v>1</v>
      </c>
      <c r="J154" s="36">
        <v>1</v>
      </c>
      <c r="K154" s="36">
        <v>9</v>
      </c>
      <c r="L154" s="36"/>
      <c r="M154" s="36"/>
      <c r="N154" s="130" t="s">
        <v>1706</v>
      </c>
      <c r="O154" s="130" t="s">
        <v>1709</v>
      </c>
      <c r="P154" s="39">
        <f t="shared" si="10"/>
        <v>2.8935028240084648E-7</v>
      </c>
      <c r="Q154" s="34">
        <v>54</v>
      </c>
      <c r="R154" s="34">
        <v>54</v>
      </c>
      <c r="S154" s="34">
        <f t="shared" si="12"/>
        <v>0</v>
      </c>
      <c r="T154" s="34">
        <v>0</v>
      </c>
      <c r="U154" s="88"/>
      <c r="V154" s="40"/>
      <c r="W154" s="40"/>
      <c r="X154" s="42"/>
      <c r="Y154" s="42"/>
      <c r="Z154" s="36"/>
      <c r="AA154" s="40">
        <v>44326</v>
      </c>
      <c r="AB154" s="36"/>
      <c r="AC154" s="36" t="s">
        <v>1723</v>
      </c>
      <c r="AD154" s="34"/>
    </row>
    <row r="155" spans="1:30" ht="30">
      <c r="A155" s="34" t="s">
        <v>1694</v>
      </c>
      <c r="B155" s="34"/>
      <c r="C155" s="34"/>
      <c r="D155" s="35" t="s">
        <v>1714</v>
      </c>
      <c r="E155" s="34" t="s">
        <v>1712</v>
      </c>
      <c r="F155" s="35" t="s">
        <v>1717</v>
      </c>
      <c r="G155" s="89" t="s">
        <v>1720</v>
      </c>
      <c r="H155" s="36"/>
      <c r="I155" s="36">
        <v>1</v>
      </c>
      <c r="J155" s="36">
        <v>1</v>
      </c>
      <c r="K155" s="36">
        <v>9</v>
      </c>
      <c r="L155" s="36"/>
      <c r="M155" s="36"/>
      <c r="N155" s="131" t="s">
        <v>1707</v>
      </c>
      <c r="O155" s="131" t="s">
        <v>1710</v>
      </c>
      <c r="P155" s="39">
        <f t="shared" si="10"/>
        <v>4.6296190703287721E-7</v>
      </c>
      <c r="Q155" s="34">
        <v>46</v>
      </c>
      <c r="R155" s="34">
        <v>46</v>
      </c>
      <c r="S155" s="34">
        <f t="shared" si="12"/>
        <v>0</v>
      </c>
      <c r="T155" s="34">
        <v>0</v>
      </c>
      <c r="U155" s="88"/>
      <c r="V155" s="40"/>
      <c r="W155" s="40"/>
      <c r="X155" s="42"/>
      <c r="Y155" s="42"/>
      <c r="Z155" s="36"/>
      <c r="AA155" s="40">
        <v>44326</v>
      </c>
      <c r="AB155" s="36"/>
      <c r="AC155" s="36" t="s">
        <v>1724</v>
      </c>
      <c r="AD155" s="34"/>
    </row>
    <row r="156" spans="1:30" s="34" customFormat="1" ht="60">
      <c r="A156" s="34" t="s">
        <v>1293</v>
      </c>
      <c r="B156" s="34" t="s">
        <v>1295</v>
      </c>
      <c r="D156" s="35" t="s">
        <v>1305</v>
      </c>
      <c r="F156" s="35" t="s">
        <v>1307</v>
      </c>
      <c r="G156" s="89" t="s">
        <v>1308</v>
      </c>
      <c r="H156" s="36" t="s">
        <v>1296</v>
      </c>
      <c r="I156" s="36">
        <v>4</v>
      </c>
      <c r="J156" s="36" t="s">
        <v>1311</v>
      </c>
      <c r="K156" s="36" t="s">
        <v>1313</v>
      </c>
      <c r="L156" s="36"/>
      <c r="M156" s="36"/>
      <c r="N156" s="38" t="s">
        <v>1590</v>
      </c>
      <c r="O156" s="38" t="s">
        <v>1591</v>
      </c>
      <c r="P156" s="39">
        <f t="shared" si="10"/>
        <v>3.4675926144700497E-5</v>
      </c>
      <c r="Q156" s="34">
        <v>63901</v>
      </c>
      <c r="R156" s="34">
        <v>63901</v>
      </c>
      <c r="S156" s="34">
        <f t="shared" si="12"/>
        <v>0</v>
      </c>
      <c r="U156" s="88"/>
      <c r="V156" s="40"/>
      <c r="W156" s="40"/>
      <c r="X156" s="42"/>
      <c r="Y156" s="42"/>
      <c r="Z156" s="36"/>
      <c r="AA156" s="40"/>
      <c r="AB156" s="36"/>
      <c r="AC156" s="36"/>
    </row>
    <row r="157" spans="1:30" s="34" customFormat="1" ht="90">
      <c r="A157" s="34" t="s">
        <v>1294</v>
      </c>
      <c r="B157" s="34" t="s">
        <v>1295</v>
      </c>
      <c r="D157" s="35" t="s">
        <v>1306</v>
      </c>
      <c r="F157" s="35" t="s">
        <v>1309</v>
      </c>
      <c r="G157" s="89" t="s">
        <v>1310</v>
      </c>
      <c r="H157" s="36" t="s">
        <v>1296</v>
      </c>
      <c r="I157" s="36">
        <v>5</v>
      </c>
      <c r="J157" s="36" t="s">
        <v>1311</v>
      </c>
      <c r="K157" s="36" t="s">
        <v>1313</v>
      </c>
      <c r="L157" s="36"/>
      <c r="M157" s="36"/>
      <c r="N157" s="38" t="s">
        <v>1592</v>
      </c>
      <c r="O157" s="38" t="s">
        <v>1593</v>
      </c>
      <c r="P157" s="39">
        <f t="shared" si="10"/>
        <v>6.2036997405812144E-6</v>
      </c>
      <c r="Q157" s="34">
        <v>892</v>
      </c>
      <c r="R157" s="34">
        <v>892</v>
      </c>
      <c r="S157" s="34">
        <f t="shared" si="12"/>
        <v>0</v>
      </c>
      <c r="U157" s="88"/>
      <c r="V157" s="40"/>
      <c r="W157" s="40"/>
      <c r="X157" s="42"/>
      <c r="Y157" s="42"/>
      <c r="Z157" s="36"/>
      <c r="AA157" s="40"/>
      <c r="AB157" s="36"/>
      <c r="AC157" s="36"/>
    </row>
    <row r="158" spans="1:30" s="34" customFormat="1" ht="60">
      <c r="A158" s="34" t="s">
        <v>271</v>
      </c>
      <c r="B158" s="34" t="s">
        <v>830</v>
      </c>
      <c r="D158" s="35" t="s">
        <v>470</v>
      </c>
      <c r="E158" s="34" t="s">
        <v>444</v>
      </c>
      <c r="F158" s="35" t="s">
        <v>445</v>
      </c>
      <c r="G158" s="87" t="s">
        <v>443</v>
      </c>
      <c r="H158" s="36"/>
      <c r="I158" s="36">
        <v>1</v>
      </c>
      <c r="J158" s="36">
        <v>1</v>
      </c>
      <c r="K158" s="36">
        <v>9</v>
      </c>
      <c r="L158" s="36"/>
      <c r="M158" s="36" t="s">
        <v>690</v>
      </c>
      <c r="N158" s="38">
        <v>44232.424837962964</v>
      </c>
      <c r="O158" s="38">
        <v>44232.424953703703</v>
      </c>
      <c r="P158" s="39">
        <f t="shared" si="10"/>
        <v>1.1574073869269341E-4</v>
      </c>
      <c r="Q158" s="34">
        <v>911519</v>
      </c>
      <c r="R158" s="34">
        <v>1534350</v>
      </c>
      <c r="S158" s="34">
        <f>Q158-R158</f>
        <v>-622831</v>
      </c>
      <c r="U158" s="88" t="s">
        <v>472</v>
      </c>
      <c r="V158" s="40">
        <v>44232</v>
      </c>
      <c r="W158" s="40">
        <v>44232</v>
      </c>
      <c r="X158" s="42" t="str">
        <f>IF(OR(B158="暫存檔",B158="目前無交易使用",B158="",LEFT(B158,2)="取消"),B158,IF(LEFT(B158,2)="L9",VLOOKUP(B158,[1]報表清單!C:Q,15,FALSE),IF(OR(LEFT(B158,3)="L80",LEFT(B158,3)="L83",LEFT(B158,3)="L84"),VLOOKUP(B158,[1]外部輸出入介面!C:U,19,FALSE),VLOOKUP(B158,[1]交易清單!E:X,12,FALSE))))</f>
        <v>目前無交易使用</v>
      </c>
      <c r="Y158" s="42"/>
      <c r="Z158" s="36"/>
      <c r="AA158" s="40">
        <v>44274</v>
      </c>
      <c r="AB158" s="36"/>
      <c r="AC158" s="36" t="s">
        <v>868</v>
      </c>
    </row>
    <row r="159" spans="1:30">
      <c r="A159" t="s">
        <v>474</v>
      </c>
      <c r="B159" t="s">
        <v>475</v>
      </c>
      <c r="D159" s="1" t="s">
        <v>476</v>
      </c>
      <c r="E159" t="s">
        <v>477</v>
      </c>
      <c r="F159" s="1" t="s">
        <v>478</v>
      </c>
      <c r="G159" s="1" t="s">
        <v>479</v>
      </c>
      <c r="H159" s="30"/>
      <c r="I159" s="7">
        <v>1</v>
      </c>
      <c r="J159" s="36" t="s">
        <v>964</v>
      </c>
      <c r="K159" s="71"/>
      <c r="L159" s="71"/>
      <c r="M159" s="36"/>
      <c r="N159" s="2">
        <v>44216.423449074071</v>
      </c>
      <c r="O159" s="2">
        <v>44216.423449074071</v>
      </c>
      <c r="P159" s="3">
        <f t="shared" ref="P159" si="13">O159-N159</f>
        <v>0</v>
      </c>
      <c r="X159" s="41">
        <f>IF(OR(B159="暫存檔",B159="目前無交易使用",B159="",LEFT(B159,2)="取消"),B159,IF(LEFT(B159,2)="L9",VLOOKUP(B159,[1]報表清單!C:Q,15,FALSE),IF(OR(LEFT(B159,3)="L80",LEFT(B159,3)="L83",LEFT(B159,3)="L84"),VLOOKUP(B159,[1]外部輸出入介面!C:U,19,FALSE),VLOOKUP(B159,[1]交易清單!E:X,12,FALSE))))</f>
        <v>0</v>
      </c>
      <c r="Y159" s="41">
        <v>44286</v>
      </c>
      <c r="Z159" s="28">
        <v>44258</v>
      </c>
    </row>
    <row r="160" spans="1:30">
      <c r="K160" s="36"/>
      <c r="L160" s="36"/>
    </row>
  </sheetData>
  <autoFilter ref="A1:AD159" xr:uid="{00000000-0009-0000-0000-000002000000}"/>
  <sortState xmlns:xlrd2="http://schemas.microsoft.com/office/spreadsheetml/2017/richdata2" ref="A2:AD158">
    <sortCondition ref="A2:A158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7251-E56B-4C69-9B58-A2DFE37AB98B}">
  <dimension ref="A1:Y9"/>
  <sheetViews>
    <sheetView workbookViewId="0">
      <selection activeCell="X7" sqref="X7"/>
    </sheetView>
  </sheetViews>
  <sheetFormatPr defaultColWidth="8.75" defaultRowHeight="16.2"/>
  <cols>
    <col min="1" max="1" width="3.75" style="19" bestFit="1" customWidth="1"/>
    <col min="2" max="2" width="11.75" style="19" customWidth="1"/>
    <col min="3" max="3" width="11.125" style="18" bestFit="1" customWidth="1"/>
    <col min="4" max="4" width="20.125" style="18" bestFit="1" customWidth="1"/>
    <col min="5" max="6" width="25.875" style="18" hidden="1" customWidth="1"/>
    <col min="7" max="7" width="26.75" style="18" bestFit="1" customWidth="1"/>
    <col min="8" max="8" width="12.125" style="18" hidden="1" customWidth="1"/>
    <col min="9" max="9" width="18.625" style="18" hidden="1" customWidth="1"/>
    <col min="10" max="10" width="12.125" style="19" bestFit="1" customWidth="1"/>
    <col min="11" max="11" width="9" style="18" hidden="1" customWidth="1"/>
    <col min="12" max="12" width="11.125" style="18" hidden="1" customWidth="1"/>
    <col min="13" max="13" width="13.625" style="21" hidden="1" customWidth="1"/>
    <col min="14" max="14" width="14.875" style="22" hidden="1" customWidth="1"/>
    <col min="15" max="15" width="13.75" style="18" hidden="1" customWidth="1"/>
    <col min="16" max="16" width="17.625" style="24" bestFit="1" customWidth="1"/>
    <col min="17" max="17" width="13.75" style="18" bestFit="1" customWidth="1"/>
    <col min="18" max="18" width="16.375" style="23" customWidth="1"/>
    <col min="19" max="19" width="13.125" style="23" bestFit="1" customWidth="1"/>
    <col min="20" max="21" width="16.125" style="18" bestFit="1" customWidth="1"/>
    <col min="22" max="22" width="16.125" style="18" customWidth="1"/>
    <col min="23" max="23" width="11.125" style="18" bestFit="1" customWidth="1"/>
    <col min="24" max="24" width="16.125" style="18" customWidth="1"/>
    <col min="25" max="25" width="12.625" style="24" bestFit="1" customWidth="1"/>
    <col min="26" max="16384" width="8.75" style="18"/>
  </cols>
  <sheetData>
    <row r="1" spans="1:25" ht="33" thickBot="1">
      <c r="A1" s="9" t="s">
        <v>492</v>
      </c>
      <c r="B1" s="9" t="s">
        <v>493</v>
      </c>
      <c r="C1" s="9" t="s">
        <v>494</v>
      </c>
      <c r="D1" s="9" t="s">
        <v>495</v>
      </c>
      <c r="E1" s="9" t="s">
        <v>496</v>
      </c>
      <c r="F1" s="9" t="s">
        <v>497</v>
      </c>
      <c r="G1" s="9" t="s">
        <v>498</v>
      </c>
      <c r="H1" s="10" t="s">
        <v>499</v>
      </c>
      <c r="I1" s="10" t="s">
        <v>500</v>
      </c>
      <c r="J1" s="11" t="s">
        <v>501</v>
      </c>
      <c r="K1" s="10" t="s">
        <v>502</v>
      </c>
      <c r="L1" s="10" t="s">
        <v>503</v>
      </c>
      <c r="M1" s="10" t="s">
        <v>504</v>
      </c>
      <c r="N1" s="12" t="s">
        <v>505</v>
      </c>
      <c r="O1" s="12" t="s">
        <v>506</v>
      </c>
      <c r="P1" s="55" t="s">
        <v>887</v>
      </c>
      <c r="Q1" s="13" t="s">
        <v>507</v>
      </c>
      <c r="R1" s="14" t="s">
        <v>508</v>
      </c>
      <c r="S1" s="15" t="s">
        <v>509</v>
      </c>
      <c r="T1" s="16" t="s">
        <v>510</v>
      </c>
      <c r="U1" s="10" t="s">
        <v>511</v>
      </c>
      <c r="V1" s="10" t="s">
        <v>512</v>
      </c>
      <c r="W1" s="11" t="s">
        <v>513</v>
      </c>
      <c r="X1" s="9" t="s">
        <v>514</v>
      </c>
      <c r="Y1" s="17" t="s">
        <v>515</v>
      </c>
    </row>
    <row r="2" spans="1:25">
      <c r="A2" s="19">
        <v>1</v>
      </c>
      <c r="B2" s="20" t="s">
        <v>516</v>
      </c>
      <c r="C2" s="18" t="s">
        <v>517</v>
      </c>
      <c r="D2" s="25" t="s">
        <v>518</v>
      </c>
      <c r="E2" s="25"/>
      <c r="F2" s="25"/>
      <c r="G2" s="25" t="s">
        <v>519</v>
      </c>
      <c r="H2" s="25"/>
      <c r="I2" s="25"/>
      <c r="J2" s="19" t="s">
        <v>520</v>
      </c>
      <c r="K2" s="25"/>
      <c r="L2" s="25"/>
      <c r="N2" s="21"/>
      <c r="P2" s="24">
        <f>IF(OR(D2="暫存檔",D2="目前無交易使用",D2="",LEFT(D2,2)="取消"),D2,IF(LEFT(D2,2)="L9",VLOOKUP(D2,[1]報表清單!C:Q,15,FALSE),IF(OR(LEFT(D2,3)="L80",LEFT(D2,3)="L83",LEFT(D2,3)="L84"),VLOOKUP(D2,[1]外部輸出入介面!C:U,19,FALSE),VLOOKUP(D2,[1]交易清單!E:X,12,FALSE))))</f>
        <v>0</v>
      </c>
      <c r="Q2" s="21">
        <f t="shared" ref="Q2:Q9" si="0">P2+7</f>
        <v>7</v>
      </c>
      <c r="R2" s="23">
        <v>44231</v>
      </c>
      <c r="S2" s="23">
        <v>44277</v>
      </c>
      <c r="T2" s="26">
        <v>44281</v>
      </c>
      <c r="U2" s="25"/>
      <c r="V2" s="25"/>
      <c r="W2" s="25"/>
      <c r="X2" s="23" t="s">
        <v>934</v>
      </c>
    </row>
    <row r="3" spans="1:25">
      <c r="A3" s="19">
        <f t="shared" ref="A3:A9" si="1">A2+1</f>
        <v>2</v>
      </c>
      <c r="B3" s="20" t="s">
        <v>516</v>
      </c>
      <c r="C3" s="18" t="s">
        <v>517</v>
      </c>
      <c r="D3" s="25" t="s">
        <v>522</v>
      </c>
      <c r="E3" s="25"/>
      <c r="F3" s="25"/>
      <c r="G3" s="25" t="s">
        <v>523</v>
      </c>
      <c r="H3" s="27"/>
      <c r="I3" s="27"/>
      <c r="J3" s="19" t="s">
        <v>524</v>
      </c>
      <c r="K3" s="27"/>
      <c r="L3" s="27"/>
      <c r="M3" s="21">
        <v>44160</v>
      </c>
      <c r="N3" s="21">
        <v>44187</v>
      </c>
      <c r="P3" s="24">
        <f>IF(OR(D3="暫存檔",D3="目前無交易使用",D3="",LEFT(D3,2)="取消"),D3,IF(LEFT(D3,2)="L9",VLOOKUP(D3,[1]報表清單!C:Q,15,FALSE),IF(OR(LEFT(D3,3)="L80",LEFT(D3,3)="L83",LEFT(D3,3)="L84"),VLOOKUP(D3,[1]外部輸出入介面!C:U,19,FALSE),VLOOKUP(D3,[1]交易清單!E:X,12,FALSE))))</f>
        <v>0</v>
      </c>
      <c r="Q3" s="21">
        <f t="shared" si="0"/>
        <v>7</v>
      </c>
      <c r="R3" s="23">
        <v>44228</v>
      </c>
      <c r="S3" s="23">
        <v>44244</v>
      </c>
      <c r="T3" s="26">
        <v>44274</v>
      </c>
      <c r="U3" s="25"/>
      <c r="V3" s="25"/>
      <c r="W3" s="25"/>
      <c r="X3" s="25"/>
    </row>
    <row r="4" spans="1:25">
      <c r="A4" s="19">
        <f t="shared" si="1"/>
        <v>3</v>
      </c>
      <c r="B4" s="20" t="s">
        <v>516</v>
      </c>
      <c r="C4" s="18" t="s">
        <v>517</v>
      </c>
      <c r="D4" s="25" t="s">
        <v>526</v>
      </c>
      <c r="E4" s="25"/>
      <c r="F4" s="25"/>
      <c r="G4" s="25" t="s">
        <v>527</v>
      </c>
      <c r="H4" s="25"/>
      <c r="I4" s="25"/>
      <c r="J4" s="19" t="s">
        <v>524</v>
      </c>
      <c r="K4" s="25"/>
      <c r="L4" s="25"/>
      <c r="N4" s="21"/>
      <c r="P4" s="24">
        <f>IF(OR(D4="暫存檔",D4="目前無交易使用",D4="",LEFT(D4,2)="取消"),D4,IF(LEFT(D4,2)="L9",VLOOKUP(D4,[1]報表清單!C:Q,15,FALSE),IF(OR(LEFT(D4,3)="L80",LEFT(D4,3)="L83",LEFT(D4,3)="L84"),VLOOKUP(D4,[1]外部輸出入介面!C:U,19,FALSE),VLOOKUP(D4,[1]交易清單!E:X,12,FALSE))))</f>
        <v>0</v>
      </c>
      <c r="Q4" s="21">
        <f t="shared" si="0"/>
        <v>7</v>
      </c>
      <c r="R4" s="23">
        <v>44236</v>
      </c>
      <c r="S4" s="23">
        <v>44244</v>
      </c>
      <c r="T4" s="26">
        <v>44274</v>
      </c>
      <c r="U4" s="25"/>
      <c r="V4" s="25"/>
      <c r="W4" s="25"/>
      <c r="X4" s="25"/>
    </row>
    <row r="5" spans="1:25">
      <c r="A5" s="19">
        <f t="shared" si="1"/>
        <v>4</v>
      </c>
      <c r="B5" s="20" t="s">
        <v>516</v>
      </c>
      <c r="C5" s="18" t="s">
        <v>517</v>
      </c>
      <c r="D5" s="25" t="s">
        <v>529</v>
      </c>
      <c r="E5" s="25"/>
      <c r="F5" s="25"/>
      <c r="G5" s="25" t="s">
        <v>530</v>
      </c>
      <c r="H5" s="25"/>
      <c r="I5" s="25"/>
      <c r="J5" s="19" t="s">
        <v>524</v>
      </c>
      <c r="K5" s="25"/>
      <c r="L5" s="25"/>
      <c r="N5" s="21"/>
      <c r="P5" s="24">
        <f>IF(OR(D5="暫存檔",D5="目前無交易使用",D5="",LEFT(D5,2)="取消"),D5,IF(LEFT(D5,2)="L9",VLOOKUP(D5,[1]報表清單!C:Q,15,FALSE),IF(OR(LEFT(D5,3)="L80",LEFT(D5,3)="L83",LEFT(D5,3)="L84"),VLOOKUP(D5,[1]外部輸出入介面!C:U,19,FALSE),VLOOKUP(D5,[1]交易清單!E:X,12,FALSE))))</f>
        <v>0</v>
      </c>
      <c r="Q5" s="21">
        <f t="shared" si="0"/>
        <v>7</v>
      </c>
      <c r="R5" s="66">
        <v>44249</v>
      </c>
      <c r="S5" s="66">
        <v>44250</v>
      </c>
      <c r="T5" s="26">
        <v>44274</v>
      </c>
      <c r="U5" s="25"/>
      <c r="V5" s="25"/>
      <c r="W5" s="25"/>
      <c r="X5" s="25" t="s">
        <v>531</v>
      </c>
    </row>
    <row r="6" spans="1:25">
      <c r="A6" s="19">
        <f t="shared" si="1"/>
        <v>5</v>
      </c>
      <c r="B6" s="20" t="s">
        <v>516</v>
      </c>
      <c r="C6" s="18" t="s">
        <v>517</v>
      </c>
      <c r="D6" s="25" t="s">
        <v>533</v>
      </c>
      <c r="E6" s="25"/>
      <c r="F6" s="25"/>
      <c r="G6" s="25" t="s">
        <v>534</v>
      </c>
      <c r="H6" s="25"/>
      <c r="I6" s="25"/>
      <c r="J6" s="19" t="s">
        <v>524</v>
      </c>
      <c r="K6" s="25"/>
      <c r="L6" s="25"/>
      <c r="N6" s="21"/>
      <c r="P6" s="24">
        <f>IF(OR(D6="暫存檔",D6="目前無交易使用",D6="",LEFT(D6,2)="取消"),D6,IF(LEFT(D6,2)="L9",VLOOKUP(D6,[1]報表清單!C:Q,15,FALSE),IF(OR(LEFT(D6,3)="L80",LEFT(D6,3)="L83",LEFT(D6,3)="L84"),VLOOKUP(D6,[1]外部輸出入介面!C:U,19,FALSE),VLOOKUP(D6,[1]交易清單!E:X,12,FALSE))))</f>
        <v>0</v>
      </c>
      <c r="Q6" s="21">
        <f t="shared" si="0"/>
        <v>7</v>
      </c>
      <c r="R6" s="23">
        <v>44327</v>
      </c>
      <c r="S6" s="23">
        <v>44329</v>
      </c>
      <c r="T6" s="26">
        <v>44286</v>
      </c>
      <c r="U6" s="25"/>
      <c r="V6" s="25"/>
      <c r="W6" s="25"/>
      <c r="X6" s="23" t="s">
        <v>779</v>
      </c>
    </row>
    <row r="7" spans="1:25" s="24" customFormat="1">
      <c r="A7" s="19">
        <f t="shared" si="1"/>
        <v>6</v>
      </c>
      <c r="B7" s="20" t="s">
        <v>516</v>
      </c>
      <c r="C7" s="18" t="s">
        <v>517</v>
      </c>
      <c r="D7" s="25" t="s">
        <v>535</v>
      </c>
      <c r="E7" s="25"/>
      <c r="F7" s="25"/>
      <c r="G7" s="25" t="s">
        <v>536</v>
      </c>
      <c r="H7" s="25"/>
      <c r="I7" s="25"/>
      <c r="J7" s="19" t="s">
        <v>520</v>
      </c>
      <c r="K7" s="25"/>
      <c r="L7" s="25"/>
      <c r="M7" s="21"/>
      <c r="N7" s="21"/>
      <c r="O7" s="18"/>
      <c r="P7" s="24">
        <f>IF(OR(D7="暫存檔",D7="目前無交易使用",D7="",LEFT(D7,2)="取消"),D7,IF(LEFT(D7,2)="L9",VLOOKUP(D7,[1]報表清單!C:Q,15,FALSE),IF(OR(LEFT(D7,3)="L80",LEFT(D7,3)="L83",LEFT(D7,3)="L84"),VLOOKUP(D7,[1]外部輸出入介面!C:U,19,FALSE),VLOOKUP(D7,[1]交易清單!E:X,12,FALSE))))</f>
        <v>0</v>
      </c>
      <c r="Q7" s="21">
        <f t="shared" si="0"/>
        <v>7</v>
      </c>
      <c r="R7" s="23">
        <v>44251</v>
      </c>
      <c r="S7" s="24">
        <v>44285</v>
      </c>
      <c r="T7" s="26">
        <v>44286</v>
      </c>
      <c r="U7" s="25" t="s">
        <v>537</v>
      </c>
      <c r="V7" s="25"/>
      <c r="W7" s="25"/>
      <c r="X7" s="23" t="s">
        <v>780</v>
      </c>
    </row>
    <row r="8" spans="1:25" s="24" customFormat="1">
      <c r="A8" s="19">
        <f t="shared" si="1"/>
        <v>7</v>
      </c>
      <c r="B8" s="20" t="s">
        <v>516</v>
      </c>
      <c r="C8" s="18" t="s">
        <v>517</v>
      </c>
      <c r="D8" s="25" t="s">
        <v>535</v>
      </c>
      <c r="E8" s="25"/>
      <c r="F8" s="25"/>
      <c r="G8" s="25" t="s">
        <v>539</v>
      </c>
      <c r="H8" s="25"/>
      <c r="I8" s="25"/>
      <c r="J8" s="19" t="s">
        <v>520</v>
      </c>
      <c r="K8" s="25"/>
      <c r="L8" s="25"/>
      <c r="M8" s="21"/>
      <c r="N8" s="21"/>
      <c r="O8" s="18"/>
      <c r="P8" s="24">
        <f>IF(OR(D8="暫存檔",D8="目前無交易使用",D8="",LEFT(D8,2)="取消"),D8,IF(LEFT(D8,2)="L9",VLOOKUP(D8,[1]報表清單!C:Q,15,FALSE),IF(OR(LEFT(D8,3)="L80",LEFT(D8,3)="L83",LEFT(D8,3)="L84"),VLOOKUP(D8,[1]外部輸出入介面!C:U,19,FALSE),VLOOKUP(D8,[1]交易清單!E:X,12,FALSE))))</f>
        <v>0</v>
      </c>
      <c r="Q8" s="21">
        <f t="shared" si="0"/>
        <v>7</v>
      </c>
      <c r="R8" s="23">
        <v>44251</v>
      </c>
      <c r="S8" s="24">
        <v>44285</v>
      </c>
      <c r="T8" s="26">
        <v>44286</v>
      </c>
      <c r="U8" s="25" t="s">
        <v>537</v>
      </c>
      <c r="V8" s="25"/>
      <c r="W8" s="25"/>
      <c r="X8" s="45">
        <v>44251</v>
      </c>
    </row>
    <row r="9" spans="1:25" s="24" customFormat="1">
      <c r="A9" s="19">
        <f t="shared" si="1"/>
        <v>8</v>
      </c>
      <c r="B9" s="20" t="s">
        <v>516</v>
      </c>
      <c r="C9" s="18" t="s">
        <v>517</v>
      </c>
      <c r="D9" s="25" t="s">
        <v>535</v>
      </c>
      <c r="E9" s="25"/>
      <c r="F9" s="25"/>
      <c r="G9" s="25" t="s">
        <v>542</v>
      </c>
      <c r="H9" s="25"/>
      <c r="I9" s="25"/>
      <c r="J9" s="19" t="s">
        <v>520</v>
      </c>
      <c r="K9" s="25"/>
      <c r="L9" s="25"/>
      <c r="M9" s="21"/>
      <c r="N9" s="21"/>
      <c r="O9" s="18"/>
      <c r="P9" s="24">
        <f>IF(OR(D9="暫存檔",D9="目前無交易使用",D9="",LEFT(D9,2)="取消"),D9,IF(LEFT(D9,2)="L9",VLOOKUP(D9,[1]報表清單!C:Q,15,FALSE),IF(OR(LEFT(D9,3)="L80",LEFT(D9,3)="L83",LEFT(D9,3)="L84"),VLOOKUP(D9,[1]外部輸出入介面!C:U,19,FALSE),VLOOKUP(D9,[1]交易清單!E:X,12,FALSE))))</f>
        <v>0</v>
      </c>
      <c r="Q9" s="21">
        <f t="shared" si="0"/>
        <v>7</v>
      </c>
      <c r="R9" s="23">
        <v>44251</v>
      </c>
      <c r="S9" s="24">
        <v>44285</v>
      </c>
      <c r="T9" s="26">
        <v>44286</v>
      </c>
      <c r="U9" s="25" t="s">
        <v>537</v>
      </c>
      <c r="V9" s="25"/>
      <c r="W9" s="25"/>
      <c r="X9" s="45">
        <v>44251</v>
      </c>
    </row>
  </sheetData>
  <phoneticPr fontId="5" type="noConversion"/>
  <conditionalFormatting sqref="R10:R16">
    <cfRule type="cellIs" dxfId="19" priority="8" operator="greaterThanOrEqual">
      <formula>Q10</formula>
    </cfRule>
  </conditionalFormatting>
  <conditionalFormatting sqref="R2:R4">
    <cfRule type="cellIs" dxfId="18" priority="7" operator="greaterThanOrEqual">
      <formula>Q2</formula>
    </cfRule>
  </conditionalFormatting>
  <conditionalFormatting sqref="S3:S4">
    <cfRule type="cellIs" dxfId="17" priority="6" operator="greaterThanOrEqual">
      <formula>Q3</formula>
    </cfRule>
  </conditionalFormatting>
  <conditionalFormatting sqref="R8">
    <cfRule type="cellIs" dxfId="16" priority="5" operator="greaterThanOrEqual">
      <formula>Q8</formula>
    </cfRule>
  </conditionalFormatting>
  <conditionalFormatting sqref="R9">
    <cfRule type="cellIs" dxfId="15" priority="4" operator="greaterThanOrEqual">
      <formula>Q9</formula>
    </cfRule>
  </conditionalFormatting>
  <conditionalFormatting sqref="S5">
    <cfRule type="cellIs" dxfId="14" priority="3" operator="greaterThanOrEqual">
      <formula>Q5</formula>
    </cfRule>
  </conditionalFormatting>
  <conditionalFormatting sqref="R5">
    <cfRule type="cellIs" dxfId="13" priority="2" operator="greaterThanOrEqual">
      <formula>Q5</formula>
    </cfRule>
  </conditionalFormatting>
  <conditionalFormatting sqref="X6:X7 X2">
    <cfRule type="cellIs" dxfId="12" priority="9" operator="greaterThanOrEqual">
      <formula>Q2</formula>
    </cfRule>
  </conditionalFormatting>
  <conditionalFormatting sqref="R7">
    <cfRule type="cellIs" dxfId="11" priority="1" operator="greaterThanOrEqual">
      <formula>Q7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44B4-A4EC-4146-B18E-3E2A044448E9}">
  <dimension ref="A1:R65"/>
  <sheetViews>
    <sheetView topLeftCell="A19" workbookViewId="0">
      <selection activeCell="A33" sqref="A33"/>
    </sheetView>
  </sheetViews>
  <sheetFormatPr defaultColWidth="8.75" defaultRowHeight="14.4"/>
  <cols>
    <col min="1" max="1" width="19.875" style="127" bestFit="1" customWidth="1"/>
    <col min="2" max="2" width="12.75" style="127" bestFit="1" customWidth="1"/>
    <col min="3" max="3" width="2.625" style="127" bestFit="1" customWidth="1"/>
    <col min="4" max="4" width="3.75" style="127" bestFit="1" customWidth="1"/>
    <col min="5" max="5" width="2.625" style="127" bestFit="1" customWidth="1"/>
    <col min="6" max="7" width="3.75" style="127" bestFit="1" customWidth="1"/>
    <col min="8" max="9" width="2.625" style="127" bestFit="1" customWidth="1"/>
    <col min="10" max="10" width="5.75" style="147" bestFit="1" customWidth="1"/>
    <col min="11" max="11" width="3" style="127" customWidth="1"/>
    <col min="12" max="12" width="40.375" style="127" bestFit="1" customWidth="1"/>
    <col min="13" max="13" width="17" style="127" bestFit="1" customWidth="1"/>
    <col min="14" max="14" width="14.375" style="127" bestFit="1" customWidth="1"/>
    <col min="15" max="15" width="17" style="127" bestFit="1" customWidth="1"/>
    <col min="16" max="16" width="14.375" style="127" bestFit="1" customWidth="1"/>
    <col min="17" max="17" width="24.75" style="127" bestFit="1" customWidth="1"/>
    <col min="18" max="18" width="22.125" style="127" bestFit="1" customWidth="1"/>
    <col min="19" max="16384" width="8.75" style="127"/>
  </cols>
  <sheetData>
    <row r="1" spans="1:12">
      <c r="A1" s="152"/>
      <c r="B1" s="237" t="str">
        <f t="shared" ref="B1" si="0">B26</f>
        <v>資料處理</v>
      </c>
      <c r="C1" s="237"/>
      <c r="D1" s="237"/>
      <c r="E1" s="237"/>
      <c r="F1" s="237"/>
      <c r="G1" s="237"/>
      <c r="H1" s="237"/>
      <c r="I1" s="237"/>
      <c r="J1" s="237"/>
      <c r="K1" s="155"/>
      <c r="L1" s="150" t="s">
        <v>2267</v>
      </c>
    </row>
    <row r="2" spans="1:12">
      <c r="A2" s="148" t="str">
        <f t="shared" ref="A2:J2" si="1">A27</f>
        <v>資料來源</v>
      </c>
      <c r="B2" s="150">
        <f t="shared" si="1"/>
        <v>0</v>
      </c>
      <c r="C2" s="150">
        <f t="shared" si="1"/>
        <v>1</v>
      </c>
      <c r="D2" s="150">
        <f t="shared" si="1"/>
        <v>2</v>
      </c>
      <c r="E2" s="150">
        <f t="shared" si="1"/>
        <v>3</v>
      </c>
      <c r="F2" s="150">
        <f t="shared" si="1"/>
        <v>4</v>
      </c>
      <c r="G2" s="150">
        <f t="shared" si="1"/>
        <v>5</v>
      </c>
      <c r="H2" s="150">
        <f t="shared" si="1"/>
        <v>6</v>
      </c>
      <c r="I2" s="150">
        <f t="shared" si="1"/>
        <v>9</v>
      </c>
      <c r="J2" s="151" t="str">
        <f t="shared" si="1"/>
        <v>總計</v>
      </c>
      <c r="K2" s="156"/>
      <c r="L2" s="153" t="s">
        <v>2257</v>
      </c>
    </row>
    <row r="3" spans="1:12">
      <c r="A3" s="149" t="str">
        <f t="shared" ref="A3:J3" si="2">A28</f>
        <v>AS400</v>
      </c>
      <c r="B3" s="153">
        <f t="shared" si="2"/>
        <v>82</v>
      </c>
      <c r="C3" s="153">
        <f t="shared" si="2"/>
        <v>9</v>
      </c>
      <c r="D3" s="153">
        <f t="shared" si="2"/>
        <v>85</v>
      </c>
      <c r="E3" s="153">
        <f t="shared" si="2"/>
        <v>5</v>
      </c>
      <c r="F3" s="153">
        <f t="shared" si="2"/>
        <v>13</v>
      </c>
      <c r="G3" s="153">
        <f t="shared" si="2"/>
        <v>24</v>
      </c>
      <c r="H3" s="153">
        <f t="shared" si="2"/>
        <v>0</v>
      </c>
      <c r="I3" s="153">
        <f t="shared" si="2"/>
        <v>7</v>
      </c>
      <c r="J3" s="154">
        <f t="shared" si="2"/>
        <v>225</v>
      </c>
      <c r="K3" s="156"/>
      <c r="L3" s="153" t="s">
        <v>2258</v>
      </c>
    </row>
    <row r="4" spans="1:12">
      <c r="A4" s="149" t="str">
        <f t="shared" ref="A4:J4" si="3">A29</f>
        <v>利關人系統</v>
      </c>
      <c r="B4" s="153">
        <f t="shared" si="3"/>
        <v>3</v>
      </c>
      <c r="C4" s="153">
        <f t="shared" si="3"/>
        <v>0</v>
      </c>
      <c r="D4" s="153">
        <f t="shared" si="3"/>
        <v>0</v>
      </c>
      <c r="E4" s="153">
        <f t="shared" si="3"/>
        <v>0</v>
      </c>
      <c r="F4" s="153">
        <f t="shared" si="3"/>
        <v>0</v>
      </c>
      <c r="G4" s="153">
        <f t="shared" si="3"/>
        <v>0</v>
      </c>
      <c r="H4" s="153">
        <f t="shared" si="3"/>
        <v>0</v>
      </c>
      <c r="I4" s="153">
        <f t="shared" si="3"/>
        <v>0</v>
      </c>
      <c r="J4" s="154">
        <f t="shared" si="3"/>
        <v>3</v>
      </c>
      <c r="K4" s="156"/>
      <c r="L4" s="153" t="s">
        <v>2259</v>
      </c>
    </row>
    <row r="5" spans="1:12">
      <c r="A5" s="149" t="str">
        <f t="shared" ref="A5:J5" si="4">A30</f>
        <v>核心系統</v>
      </c>
      <c r="B5" s="153">
        <f t="shared" si="4"/>
        <v>1</v>
      </c>
      <c r="C5" s="153">
        <f t="shared" si="4"/>
        <v>0</v>
      </c>
      <c r="D5" s="153">
        <f t="shared" si="4"/>
        <v>0</v>
      </c>
      <c r="E5" s="153">
        <f t="shared" si="4"/>
        <v>0</v>
      </c>
      <c r="F5" s="153">
        <f t="shared" si="4"/>
        <v>0</v>
      </c>
      <c r="G5" s="153">
        <f t="shared" si="4"/>
        <v>0</v>
      </c>
      <c r="H5" s="153">
        <f t="shared" si="4"/>
        <v>0</v>
      </c>
      <c r="I5" s="153">
        <f t="shared" si="4"/>
        <v>0</v>
      </c>
      <c r="J5" s="154">
        <f t="shared" si="4"/>
        <v>1</v>
      </c>
      <c r="K5" s="156"/>
      <c r="L5" s="153" t="s">
        <v>2260</v>
      </c>
    </row>
    <row r="6" spans="1:12">
      <c r="A6" s="149" t="str">
        <f t="shared" ref="A6:J6" si="5">A31</f>
        <v>催收</v>
      </c>
      <c r="B6" s="153">
        <f t="shared" si="5"/>
        <v>4</v>
      </c>
      <c r="C6" s="153">
        <f t="shared" si="5"/>
        <v>0</v>
      </c>
      <c r="D6" s="153">
        <f t="shared" si="5"/>
        <v>0</v>
      </c>
      <c r="E6" s="153">
        <f t="shared" si="5"/>
        <v>0</v>
      </c>
      <c r="F6" s="153">
        <f t="shared" si="5"/>
        <v>0</v>
      </c>
      <c r="G6" s="153">
        <f t="shared" si="5"/>
        <v>0</v>
      </c>
      <c r="H6" s="153">
        <f t="shared" si="5"/>
        <v>0</v>
      </c>
      <c r="I6" s="153">
        <f t="shared" si="5"/>
        <v>0</v>
      </c>
      <c r="J6" s="154">
        <f t="shared" si="5"/>
        <v>4</v>
      </c>
      <c r="K6" s="156"/>
      <c r="L6" s="153" t="s">
        <v>2261</v>
      </c>
    </row>
    <row r="7" spans="1:12">
      <c r="A7" s="149" t="str">
        <f t="shared" ref="A7:J7" si="6">A32</f>
        <v>債務協商</v>
      </c>
      <c r="B7" s="153">
        <f t="shared" si="6"/>
        <v>63</v>
      </c>
      <c r="C7" s="153">
        <f t="shared" si="6"/>
        <v>0</v>
      </c>
      <c r="D7" s="153">
        <f t="shared" si="6"/>
        <v>0</v>
      </c>
      <c r="E7" s="153">
        <f t="shared" si="6"/>
        <v>0</v>
      </c>
      <c r="F7" s="153">
        <f t="shared" si="6"/>
        <v>0</v>
      </c>
      <c r="G7" s="153">
        <f t="shared" si="6"/>
        <v>0</v>
      </c>
      <c r="H7" s="153">
        <f t="shared" si="6"/>
        <v>0</v>
      </c>
      <c r="I7" s="153">
        <f t="shared" si="6"/>
        <v>0</v>
      </c>
      <c r="J7" s="154">
        <f t="shared" si="6"/>
        <v>63</v>
      </c>
      <c r="K7" s="156"/>
      <c r="L7" s="153" t="s">
        <v>2262</v>
      </c>
    </row>
    <row r="8" spans="1:12">
      <c r="A8" s="149" t="str">
        <f t="shared" ref="A8:J8" si="7">A33</f>
        <v>新放款系統</v>
      </c>
      <c r="B8" s="153">
        <f t="shared" si="7"/>
        <v>3</v>
      </c>
      <c r="C8" s="153">
        <f t="shared" si="7"/>
        <v>0</v>
      </c>
      <c r="D8" s="153">
        <f t="shared" si="7"/>
        <v>0</v>
      </c>
      <c r="E8" s="153">
        <f t="shared" si="7"/>
        <v>0</v>
      </c>
      <c r="F8" s="153">
        <f t="shared" si="7"/>
        <v>0</v>
      </c>
      <c r="G8" s="153">
        <f t="shared" si="7"/>
        <v>17</v>
      </c>
      <c r="H8" s="153">
        <f t="shared" si="7"/>
        <v>0</v>
      </c>
      <c r="I8" s="153">
        <f t="shared" si="7"/>
        <v>0</v>
      </c>
      <c r="J8" s="154">
        <f t="shared" si="7"/>
        <v>20</v>
      </c>
      <c r="K8" s="156"/>
      <c r="L8" s="153" t="s">
        <v>2263</v>
      </c>
    </row>
    <row r="9" spans="1:12">
      <c r="A9" s="149" t="str">
        <f t="shared" ref="A9:J9" si="8">A34</f>
        <v>新放款系統,AS400</v>
      </c>
      <c r="B9" s="153">
        <f t="shared" si="8"/>
        <v>0</v>
      </c>
      <c r="C9" s="153">
        <f t="shared" si="8"/>
        <v>0</v>
      </c>
      <c r="D9" s="153">
        <f t="shared" si="8"/>
        <v>0</v>
      </c>
      <c r="E9" s="153">
        <f t="shared" si="8"/>
        <v>0</v>
      </c>
      <c r="F9" s="153">
        <f t="shared" si="8"/>
        <v>0</v>
      </c>
      <c r="G9" s="153">
        <f t="shared" si="8"/>
        <v>0</v>
      </c>
      <c r="H9" s="153">
        <f t="shared" si="8"/>
        <v>5</v>
      </c>
      <c r="I9" s="153">
        <f t="shared" si="8"/>
        <v>0</v>
      </c>
      <c r="J9" s="154">
        <f t="shared" si="8"/>
        <v>5</v>
      </c>
      <c r="K9" s="156"/>
      <c r="L9" s="153" t="s">
        <v>2264</v>
      </c>
    </row>
    <row r="10" spans="1:12">
      <c r="A10" s="149" t="str">
        <f t="shared" ref="A10:J10" si="9">A35</f>
        <v>轉換工作檔</v>
      </c>
      <c r="B10" s="153">
        <f t="shared" si="9"/>
        <v>23</v>
      </c>
      <c r="C10" s="153">
        <f t="shared" si="9"/>
        <v>0</v>
      </c>
      <c r="D10" s="153">
        <f t="shared" si="9"/>
        <v>0</v>
      </c>
      <c r="E10" s="153">
        <f t="shared" si="9"/>
        <v>0</v>
      </c>
      <c r="F10" s="153">
        <f t="shared" si="9"/>
        <v>0</v>
      </c>
      <c r="G10" s="153">
        <f t="shared" si="9"/>
        <v>0</v>
      </c>
      <c r="H10" s="153">
        <f t="shared" si="9"/>
        <v>0</v>
      </c>
      <c r="I10" s="153">
        <f t="shared" si="9"/>
        <v>0</v>
      </c>
      <c r="J10" s="154">
        <f t="shared" si="9"/>
        <v>23</v>
      </c>
      <c r="K10" s="156"/>
      <c r="L10" s="153" t="s">
        <v>2265</v>
      </c>
    </row>
    <row r="11" spans="1:12">
      <c r="A11" s="148" t="str">
        <f t="shared" ref="A11:J11" si="10">A36</f>
        <v>總計</v>
      </c>
      <c r="B11" s="150">
        <f t="shared" si="10"/>
        <v>179</v>
      </c>
      <c r="C11" s="150">
        <f t="shared" si="10"/>
        <v>9</v>
      </c>
      <c r="D11" s="150">
        <f t="shared" si="10"/>
        <v>85</v>
      </c>
      <c r="E11" s="150">
        <f t="shared" si="10"/>
        <v>5</v>
      </c>
      <c r="F11" s="150">
        <f t="shared" si="10"/>
        <v>13</v>
      </c>
      <c r="G11" s="150">
        <f t="shared" si="10"/>
        <v>41</v>
      </c>
      <c r="H11" s="150">
        <f t="shared" si="10"/>
        <v>5</v>
      </c>
      <c r="I11" s="150">
        <f t="shared" si="10"/>
        <v>7</v>
      </c>
      <c r="J11" s="151">
        <f t="shared" si="10"/>
        <v>344</v>
      </c>
      <c r="K11" s="156"/>
      <c r="L11" s="153" t="s">
        <v>2266</v>
      </c>
    </row>
    <row r="12" spans="1:12">
      <c r="K12" s="156"/>
    </row>
    <row r="26" spans="1:18" ht="15">
      <c r="A26" s="230" t="s">
        <v>2268</v>
      </c>
      <c r="B26" s="230" t="s">
        <v>2256</v>
      </c>
      <c r="C26" s="232"/>
      <c r="D26" s="232"/>
      <c r="E26" s="232"/>
      <c r="F26" s="232"/>
      <c r="G26" s="232"/>
      <c r="H26" s="232"/>
      <c r="I26" s="232"/>
      <c r="J26" s="232"/>
      <c r="K26"/>
      <c r="L26"/>
      <c r="M26"/>
      <c r="N26"/>
      <c r="O26"/>
      <c r="P26"/>
      <c r="Q26"/>
      <c r="R26"/>
    </row>
    <row r="27" spans="1:18" ht="15">
      <c r="A27" s="230" t="s">
        <v>2255</v>
      </c>
      <c r="B27" s="232">
        <v>0</v>
      </c>
      <c r="C27" s="232">
        <v>1</v>
      </c>
      <c r="D27" s="232">
        <v>2</v>
      </c>
      <c r="E27" s="232">
        <v>3</v>
      </c>
      <c r="F27" s="232">
        <v>4</v>
      </c>
      <c r="G27" s="232">
        <v>5</v>
      </c>
      <c r="H27" s="232">
        <v>6</v>
      </c>
      <c r="I27" s="232">
        <v>9</v>
      </c>
      <c r="J27" s="232" t="s">
        <v>2246</v>
      </c>
      <c r="K27"/>
      <c r="L27"/>
      <c r="M27"/>
      <c r="N27"/>
      <c r="O27"/>
      <c r="P27"/>
      <c r="Q27"/>
      <c r="R27"/>
    </row>
    <row r="28" spans="1:18" ht="15">
      <c r="A28" s="233" t="s">
        <v>98</v>
      </c>
      <c r="B28" s="231">
        <v>82</v>
      </c>
      <c r="C28" s="231">
        <v>9</v>
      </c>
      <c r="D28" s="231">
        <v>85</v>
      </c>
      <c r="E28" s="231">
        <v>5</v>
      </c>
      <c r="F28" s="231">
        <v>13</v>
      </c>
      <c r="G28" s="231">
        <v>24</v>
      </c>
      <c r="H28" s="231"/>
      <c r="I28" s="231">
        <v>7</v>
      </c>
      <c r="J28" s="234">
        <v>225</v>
      </c>
      <c r="K28"/>
      <c r="L28"/>
      <c r="M28"/>
      <c r="N28"/>
      <c r="O28"/>
      <c r="P28"/>
      <c r="Q28"/>
      <c r="R28"/>
    </row>
    <row r="29" spans="1:18" ht="15">
      <c r="A29" s="128" t="s">
        <v>2253</v>
      </c>
      <c r="B29" s="231">
        <v>3</v>
      </c>
      <c r="C29" s="231"/>
      <c r="D29" s="231"/>
      <c r="E29" s="231"/>
      <c r="F29" s="231"/>
      <c r="G29" s="231"/>
      <c r="H29" s="231"/>
      <c r="I29" s="231"/>
      <c r="J29" s="234">
        <v>3</v>
      </c>
      <c r="K29"/>
      <c r="L29"/>
      <c r="M29"/>
      <c r="N29"/>
      <c r="O29"/>
      <c r="P29"/>
      <c r="Q29"/>
      <c r="R29"/>
    </row>
    <row r="30" spans="1:18" ht="15">
      <c r="A30" s="128" t="s">
        <v>2254</v>
      </c>
      <c r="B30" s="231">
        <v>1</v>
      </c>
      <c r="C30" s="231"/>
      <c r="D30" s="231"/>
      <c r="E30" s="231"/>
      <c r="F30" s="231"/>
      <c r="G30" s="231"/>
      <c r="H30" s="231"/>
      <c r="I30" s="231"/>
      <c r="J30" s="234">
        <v>1</v>
      </c>
      <c r="K30"/>
      <c r="L30"/>
      <c r="M30"/>
      <c r="N30"/>
      <c r="O30"/>
      <c r="P30"/>
      <c r="Q30"/>
      <c r="R30"/>
    </row>
    <row r="31" spans="1:18" ht="15">
      <c r="A31" s="128" t="s">
        <v>377</v>
      </c>
      <c r="B31" s="231">
        <v>4</v>
      </c>
      <c r="C31" s="231"/>
      <c r="D31" s="231"/>
      <c r="E31" s="231"/>
      <c r="F31" s="231"/>
      <c r="G31" s="231"/>
      <c r="H31" s="231"/>
      <c r="I31" s="231"/>
      <c r="J31" s="234">
        <v>4</v>
      </c>
      <c r="K31"/>
      <c r="L31"/>
      <c r="M31"/>
      <c r="N31"/>
      <c r="O31"/>
      <c r="P31"/>
      <c r="Q31"/>
      <c r="R31"/>
    </row>
    <row r="32" spans="1:18" ht="15">
      <c r="A32" s="128" t="s">
        <v>368</v>
      </c>
      <c r="B32" s="231">
        <v>63</v>
      </c>
      <c r="C32" s="231"/>
      <c r="D32" s="231"/>
      <c r="E32" s="231"/>
      <c r="F32" s="231"/>
      <c r="G32" s="231"/>
      <c r="H32" s="231"/>
      <c r="I32" s="231"/>
      <c r="J32" s="234">
        <v>63</v>
      </c>
      <c r="K32"/>
      <c r="L32"/>
      <c r="M32"/>
      <c r="N32"/>
      <c r="O32"/>
      <c r="P32"/>
      <c r="Q32"/>
      <c r="R32"/>
    </row>
    <row r="33" spans="1:18" ht="15">
      <c r="A33" s="128" t="s">
        <v>315</v>
      </c>
      <c r="B33" s="231">
        <v>3</v>
      </c>
      <c r="C33" s="231"/>
      <c r="D33" s="231"/>
      <c r="E33" s="231"/>
      <c r="F33" s="231"/>
      <c r="G33" s="231">
        <v>17</v>
      </c>
      <c r="H33" s="231"/>
      <c r="I33" s="231"/>
      <c r="J33" s="234">
        <v>20</v>
      </c>
      <c r="K33"/>
      <c r="L33"/>
      <c r="M33"/>
      <c r="N33"/>
      <c r="O33"/>
      <c r="P33"/>
      <c r="Q33"/>
      <c r="R33"/>
    </row>
    <row r="34" spans="1:18" ht="15">
      <c r="A34" s="128" t="s">
        <v>359</v>
      </c>
      <c r="B34" s="231"/>
      <c r="C34" s="231"/>
      <c r="D34" s="231"/>
      <c r="E34" s="231"/>
      <c r="F34" s="231"/>
      <c r="G34" s="231"/>
      <c r="H34" s="231">
        <v>5</v>
      </c>
      <c r="I34" s="231"/>
      <c r="J34" s="234">
        <v>5</v>
      </c>
      <c r="K34"/>
      <c r="L34"/>
      <c r="M34"/>
      <c r="N34"/>
      <c r="O34"/>
      <c r="P34"/>
      <c r="Q34"/>
      <c r="R34"/>
    </row>
    <row r="35" spans="1:18" ht="15">
      <c r="A35" s="128" t="s">
        <v>312</v>
      </c>
      <c r="B35" s="231">
        <v>23</v>
      </c>
      <c r="C35" s="231"/>
      <c r="D35" s="231"/>
      <c r="E35" s="231"/>
      <c r="F35" s="231"/>
      <c r="G35" s="231"/>
      <c r="H35" s="231"/>
      <c r="I35" s="231"/>
      <c r="J35" s="234">
        <v>23</v>
      </c>
      <c r="K35"/>
      <c r="L35"/>
      <c r="M35"/>
      <c r="N35"/>
      <c r="O35"/>
      <c r="P35"/>
      <c r="Q35"/>
      <c r="R35"/>
    </row>
    <row r="36" spans="1:18" ht="15">
      <c r="A36" s="233" t="s">
        <v>2246</v>
      </c>
      <c r="B36" s="231">
        <v>179</v>
      </c>
      <c r="C36" s="231">
        <v>9</v>
      </c>
      <c r="D36" s="231">
        <v>85</v>
      </c>
      <c r="E36" s="231">
        <v>5</v>
      </c>
      <c r="F36" s="231">
        <v>13</v>
      </c>
      <c r="G36" s="231">
        <v>41</v>
      </c>
      <c r="H36" s="231">
        <v>5</v>
      </c>
      <c r="I36" s="231">
        <v>7</v>
      </c>
      <c r="J36" s="234">
        <v>344</v>
      </c>
      <c r="K36"/>
      <c r="L36"/>
      <c r="M36"/>
      <c r="N36"/>
      <c r="O36"/>
      <c r="P36"/>
      <c r="Q36"/>
      <c r="R36"/>
    </row>
    <row r="37" spans="1:18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ht="15">
      <c r="A38"/>
      <c r="B38"/>
      <c r="C38"/>
      <c r="D38"/>
      <c r="E38"/>
      <c r="F38"/>
      <c r="G38"/>
      <c r="H38"/>
      <c r="I38"/>
      <c r="J38"/>
    </row>
    <row r="39" spans="1:18" ht="15">
      <c r="A39"/>
      <c r="B39"/>
      <c r="C39"/>
      <c r="D39"/>
      <c r="E39"/>
      <c r="F39"/>
      <c r="G39"/>
      <c r="H39"/>
      <c r="I39"/>
      <c r="J39"/>
    </row>
    <row r="40" spans="1:18" ht="15">
      <c r="A40"/>
      <c r="B40"/>
      <c r="C40"/>
      <c r="D40"/>
      <c r="E40"/>
      <c r="F40"/>
      <c r="G40"/>
      <c r="H40"/>
      <c r="I40"/>
      <c r="J40"/>
    </row>
    <row r="41" spans="1:18" ht="15">
      <c r="A41"/>
      <c r="B41"/>
      <c r="C41"/>
      <c r="D41"/>
      <c r="E41"/>
      <c r="F41"/>
      <c r="G41"/>
      <c r="H41"/>
      <c r="I41"/>
      <c r="J41"/>
    </row>
    <row r="42" spans="1:18" ht="15">
      <c r="A42"/>
      <c r="B42"/>
      <c r="C42"/>
      <c r="D42"/>
      <c r="E42"/>
      <c r="F42"/>
      <c r="G42"/>
      <c r="H42"/>
      <c r="I42"/>
      <c r="J42"/>
    </row>
    <row r="43" spans="1:18" ht="15">
      <c r="A43"/>
      <c r="B43"/>
      <c r="C43"/>
      <c r="D43"/>
      <c r="E43"/>
      <c r="F43"/>
      <c r="G43"/>
      <c r="H43"/>
      <c r="I43"/>
      <c r="J43"/>
    </row>
    <row r="44" spans="1:18" ht="15">
      <c r="A44"/>
      <c r="B44"/>
      <c r="C44"/>
      <c r="D44"/>
      <c r="E44"/>
      <c r="F44"/>
      <c r="G44"/>
      <c r="H44"/>
      <c r="I44"/>
      <c r="J44"/>
    </row>
    <row r="45" spans="1:18" ht="15">
      <c r="A45"/>
      <c r="B45"/>
      <c r="C45"/>
      <c r="D45"/>
      <c r="E45"/>
      <c r="F45"/>
      <c r="G45"/>
      <c r="H45"/>
      <c r="I45"/>
      <c r="J45"/>
    </row>
    <row r="46" spans="1:18" ht="15">
      <c r="A46"/>
      <c r="B46"/>
      <c r="C46"/>
      <c r="D46"/>
      <c r="E46"/>
      <c r="F46"/>
      <c r="G46"/>
      <c r="H46"/>
      <c r="I46"/>
      <c r="J46"/>
    </row>
    <row r="47" spans="1:18" ht="15">
      <c r="A47"/>
      <c r="B47"/>
      <c r="C47"/>
      <c r="D47"/>
      <c r="E47"/>
      <c r="F47"/>
      <c r="G47"/>
      <c r="H47"/>
      <c r="I47"/>
      <c r="J47"/>
    </row>
    <row r="48" spans="1:18" ht="15">
      <c r="A48"/>
      <c r="B48"/>
      <c r="C48"/>
      <c r="D48"/>
      <c r="E48"/>
      <c r="F48"/>
      <c r="G48"/>
      <c r="H48"/>
      <c r="I48"/>
      <c r="J48"/>
    </row>
    <row r="49" spans="1:10" ht="15">
      <c r="A49"/>
      <c r="B49"/>
      <c r="C49"/>
      <c r="D49"/>
      <c r="E49"/>
      <c r="F49"/>
      <c r="G49"/>
      <c r="H49"/>
      <c r="I49"/>
      <c r="J49"/>
    </row>
    <row r="50" spans="1:10" ht="15">
      <c r="A50"/>
      <c r="B50"/>
      <c r="C50"/>
      <c r="D50"/>
      <c r="E50"/>
      <c r="F50"/>
      <c r="G50"/>
      <c r="H50"/>
      <c r="I50"/>
      <c r="J50"/>
    </row>
    <row r="51" spans="1:10" ht="15">
      <c r="A51"/>
      <c r="B51"/>
      <c r="C51"/>
      <c r="D51"/>
      <c r="E51"/>
      <c r="F51"/>
      <c r="G51"/>
      <c r="H51"/>
      <c r="I51"/>
      <c r="J51"/>
    </row>
    <row r="52" spans="1:10" ht="15">
      <c r="A52"/>
      <c r="B52"/>
      <c r="C52"/>
      <c r="D52"/>
      <c r="E52"/>
      <c r="F52"/>
      <c r="G52"/>
      <c r="H52"/>
      <c r="I52"/>
      <c r="J52"/>
    </row>
    <row r="53" spans="1:10" ht="15">
      <c r="A53"/>
      <c r="B53"/>
      <c r="C53"/>
      <c r="D53"/>
      <c r="E53"/>
      <c r="F53"/>
      <c r="G53"/>
      <c r="H53"/>
      <c r="I53"/>
      <c r="J53"/>
    </row>
    <row r="54" spans="1:10" ht="15">
      <c r="A54"/>
      <c r="B54"/>
      <c r="C54"/>
      <c r="D54"/>
      <c r="E54"/>
      <c r="F54"/>
      <c r="G54"/>
      <c r="H54"/>
      <c r="I54"/>
      <c r="J54"/>
    </row>
    <row r="55" spans="1:10" ht="15">
      <c r="A55"/>
      <c r="B55"/>
      <c r="C55"/>
      <c r="D55"/>
      <c r="E55"/>
      <c r="F55"/>
      <c r="G55"/>
      <c r="H55"/>
      <c r="I55"/>
      <c r="J55"/>
    </row>
    <row r="56" spans="1:10" ht="15">
      <c r="A56"/>
      <c r="B56"/>
      <c r="C56"/>
      <c r="D56"/>
      <c r="E56"/>
      <c r="F56"/>
      <c r="G56"/>
      <c r="H56"/>
      <c r="I56"/>
      <c r="J56"/>
    </row>
    <row r="57" spans="1:10" ht="15">
      <c r="A57"/>
      <c r="B57"/>
      <c r="C57"/>
      <c r="D57"/>
      <c r="E57"/>
      <c r="F57"/>
      <c r="G57"/>
      <c r="H57"/>
      <c r="I57"/>
      <c r="J57"/>
    </row>
    <row r="58" spans="1:10" ht="15">
      <c r="A58"/>
      <c r="B58"/>
      <c r="C58"/>
      <c r="D58"/>
      <c r="E58"/>
      <c r="F58"/>
      <c r="G58"/>
      <c r="H58"/>
      <c r="I58"/>
      <c r="J58"/>
    </row>
    <row r="59" spans="1:10" ht="15">
      <c r="A59"/>
      <c r="B59"/>
      <c r="C59"/>
      <c r="D59"/>
      <c r="E59"/>
      <c r="F59"/>
      <c r="G59"/>
      <c r="H59"/>
      <c r="I59"/>
      <c r="J59"/>
    </row>
    <row r="60" spans="1:10" ht="15">
      <c r="A60"/>
      <c r="B60"/>
      <c r="C60"/>
      <c r="D60"/>
      <c r="E60"/>
      <c r="F60"/>
      <c r="G60"/>
      <c r="H60"/>
      <c r="I60"/>
      <c r="J60"/>
    </row>
    <row r="61" spans="1:10" ht="15">
      <c r="A61"/>
      <c r="B61"/>
      <c r="C61"/>
      <c r="D61"/>
      <c r="E61"/>
      <c r="F61"/>
      <c r="G61"/>
      <c r="H61"/>
      <c r="I61"/>
      <c r="J61"/>
    </row>
    <row r="62" spans="1:10" ht="15">
      <c r="A62"/>
      <c r="B62"/>
      <c r="C62"/>
      <c r="D62"/>
      <c r="E62"/>
      <c r="F62"/>
      <c r="G62"/>
      <c r="H62"/>
      <c r="I62"/>
      <c r="J62"/>
    </row>
    <row r="63" spans="1:10" ht="15">
      <c r="A63"/>
      <c r="B63"/>
      <c r="C63"/>
      <c r="D63"/>
      <c r="E63"/>
      <c r="F63"/>
      <c r="G63"/>
      <c r="H63"/>
      <c r="I63"/>
      <c r="J63"/>
    </row>
    <row r="64" spans="1:10" ht="15">
      <c r="A64"/>
      <c r="B64"/>
      <c r="C64"/>
      <c r="D64"/>
      <c r="E64"/>
      <c r="F64"/>
      <c r="G64"/>
      <c r="H64"/>
      <c r="I64"/>
      <c r="J64"/>
    </row>
    <row r="65" spans="1:10" ht="15">
      <c r="A65"/>
      <c r="B65"/>
      <c r="C65"/>
      <c r="D65"/>
      <c r="E65"/>
      <c r="F65"/>
      <c r="G65"/>
      <c r="H65"/>
      <c r="I65"/>
      <c r="J65"/>
    </row>
  </sheetData>
  <mergeCells count="1">
    <mergeCell ref="B1:J1"/>
  </mergeCells>
  <phoneticPr fontId="5" type="noConversion"/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E340-9B92-4C42-92D8-04D3F9756BCB}">
  <dimension ref="A1:AF156"/>
  <sheetViews>
    <sheetView zoomScaleNormal="100" workbookViewId="0">
      <pane xSplit="1" ySplit="1" topLeftCell="W18" activePane="bottomRight" state="frozen"/>
      <selection pane="topRight" activeCell="B1" sqref="B1"/>
      <selection pane="bottomLeft" activeCell="A2" sqref="A2"/>
      <selection pane="bottomRight" activeCell="X33" sqref="X33"/>
    </sheetView>
  </sheetViews>
  <sheetFormatPr defaultRowHeight="15"/>
  <cols>
    <col min="1" max="1" width="32.125" bestFit="1" customWidth="1"/>
    <col min="2" max="2" width="17.375" bestFit="1" customWidth="1"/>
    <col min="3" max="3" width="12.875" customWidth="1"/>
    <col min="4" max="4" width="24.625" style="1" customWidth="1"/>
    <col min="5" max="5" width="19.125" customWidth="1"/>
    <col min="6" max="6" width="15.75" style="1" customWidth="1"/>
    <col min="7" max="7" width="20.625" customWidth="1"/>
    <col min="8" max="8" width="11.875" style="7" customWidth="1"/>
    <col min="9" max="9" width="13" style="7" customWidth="1"/>
    <col min="10" max="10" width="15.125" style="7" customWidth="1"/>
    <col min="11" max="11" width="23.125" style="7" customWidth="1"/>
    <col min="12" max="12" width="20" style="7" customWidth="1"/>
    <col min="13" max="13" width="15.125" style="7" customWidth="1"/>
    <col min="14" max="14" width="32.625" customWidth="1"/>
    <col min="15" max="15" width="36.875" customWidth="1"/>
    <col min="16" max="16" width="27.875" customWidth="1"/>
    <col min="17" max="18" width="15.125" customWidth="1"/>
    <col min="19" max="19" width="15" customWidth="1"/>
    <col min="20" max="20" width="22.125" customWidth="1"/>
    <col min="21" max="21" width="69.375" customWidth="1"/>
    <col min="22" max="22" width="27" bestFit="1" customWidth="1"/>
    <col min="23" max="24" width="27" customWidth="1"/>
    <col min="25" max="26" width="17.625" style="7" customWidth="1"/>
    <col min="27" max="27" width="16.375" style="41" hidden="1" customWidth="1"/>
    <col min="28" max="28" width="12.75" style="7" bestFit="1" customWidth="1"/>
    <col min="29" max="30" width="31.75" style="7" bestFit="1" customWidth="1"/>
    <col min="31" max="31" width="29.125" style="7" customWidth="1"/>
    <col min="32" max="32" width="49.75" bestFit="1" customWidth="1"/>
  </cols>
  <sheetData>
    <row r="1" spans="1:32" ht="30">
      <c r="A1" s="29" t="s">
        <v>237</v>
      </c>
      <c r="B1" s="48" t="s">
        <v>87</v>
      </c>
      <c r="C1" s="48" t="s">
        <v>931</v>
      </c>
      <c r="D1" s="49" t="s">
        <v>88</v>
      </c>
      <c r="E1" s="48" t="s">
        <v>89</v>
      </c>
      <c r="F1" s="50" t="s">
        <v>90</v>
      </c>
      <c r="G1" s="48" t="s">
        <v>126</v>
      </c>
      <c r="H1" s="51" t="s">
        <v>544</v>
      </c>
      <c r="I1" s="51" t="s">
        <v>489</v>
      </c>
      <c r="J1" s="51" t="s">
        <v>490</v>
      </c>
      <c r="K1" s="51" t="s">
        <v>778</v>
      </c>
      <c r="L1" s="51" t="s">
        <v>799</v>
      </c>
      <c r="M1" s="51" t="s">
        <v>491</v>
      </c>
      <c r="N1" s="48" t="s">
        <v>53</v>
      </c>
      <c r="O1" s="48" t="s">
        <v>54</v>
      </c>
      <c r="P1" s="52" t="s">
        <v>55</v>
      </c>
      <c r="Q1" s="48" t="s">
        <v>110</v>
      </c>
      <c r="R1" s="48" t="s">
        <v>111</v>
      </c>
      <c r="S1" s="50" t="s">
        <v>112</v>
      </c>
      <c r="T1" s="50" t="s">
        <v>123</v>
      </c>
      <c r="U1" s="53" t="s">
        <v>113</v>
      </c>
      <c r="V1" s="53" t="s">
        <v>2285</v>
      </c>
      <c r="W1" s="157" t="s">
        <v>2288</v>
      </c>
      <c r="X1" s="53" t="s">
        <v>2286</v>
      </c>
      <c r="Y1" s="47" t="s">
        <v>124</v>
      </c>
      <c r="Z1" s="47" t="s">
        <v>125</v>
      </c>
      <c r="AA1" s="54" t="s">
        <v>932</v>
      </c>
      <c r="AB1" s="47" t="s">
        <v>933</v>
      </c>
      <c r="AC1" s="47" t="s">
        <v>840</v>
      </c>
      <c r="AD1" s="47" t="s">
        <v>841</v>
      </c>
      <c r="AE1" s="47" t="s">
        <v>796</v>
      </c>
      <c r="AF1" s="29" t="s">
        <v>795</v>
      </c>
    </row>
    <row r="2" spans="1:32" ht="165">
      <c r="A2" s="34" t="s">
        <v>635</v>
      </c>
      <c r="B2" s="34" t="s">
        <v>827</v>
      </c>
      <c r="C2" s="34"/>
      <c r="D2" s="35" t="s">
        <v>647</v>
      </c>
      <c r="E2" s="34" t="s">
        <v>444</v>
      </c>
      <c r="F2" s="35" t="s">
        <v>660</v>
      </c>
      <c r="G2" s="34" t="s">
        <v>658</v>
      </c>
      <c r="H2" s="36"/>
      <c r="I2" s="36">
        <v>3</v>
      </c>
      <c r="J2" s="36">
        <v>4</v>
      </c>
      <c r="K2" s="36">
        <v>6</v>
      </c>
      <c r="L2" s="36"/>
      <c r="M2" s="36" t="s">
        <v>676</v>
      </c>
      <c r="N2" s="164" t="e">
        <f ca="1">INDIRECT("'[DataTransfer_Result_20210806_001.xlsx]20210806'!D"&amp;MATCH($G2,'[2]20210806'!$C:$C,0))</f>
        <v>#REF!</v>
      </c>
      <c r="O2" s="164" t="e">
        <f ca="1">INDIRECT("'[DataTransfer_Result_20210806_001.xlsx]20210806'!E"&amp;MATCH($G2,'[2]20210806'!$C:$C,0))</f>
        <v>#REF!</v>
      </c>
      <c r="P2" s="166" t="e">
        <f ca="1">INDIRECT("'[DataTransfer_Result_20210806_001.xlsx]20210806'!F"&amp;MATCH($G2,'[2]20210806'!$C:$C,0))</f>
        <v>#REF!</v>
      </c>
      <c r="Q2" s="165" t="e">
        <f ca="1">INDIRECT("'[DataTransfer_Result_20210806_001.xlsx]20210806'!G"&amp;MATCH($G2,'[2]20210806'!$C:$C,0))</f>
        <v>#REF!</v>
      </c>
      <c r="R2" s="34"/>
      <c r="S2" s="34"/>
      <c r="T2" s="34">
        <v>2</v>
      </c>
      <c r="U2" s="35" t="s">
        <v>2334</v>
      </c>
      <c r="V2" s="35">
        <f>VLOOKUP(A2,資料轉換_20201231!A:S,19,FALSE)</f>
        <v>-464444</v>
      </c>
      <c r="W2" s="35">
        <f>S2-V2</f>
        <v>464444</v>
      </c>
      <c r="X2" s="35" t="s">
        <v>2287</v>
      </c>
      <c r="Y2" s="36"/>
      <c r="Z2" s="36"/>
      <c r="AA2" s="41">
        <v>44316</v>
      </c>
      <c r="AB2" s="36"/>
      <c r="AC2" s="36"/>
      <c r="AD2" s="40">
        <v>44355</v>
      </c>
      <c r="AE2" s="36" t="s">
        <v>1068</v>
      </c>
      <c r="AF2" s="34"/>
    </row>
    <row r="3" spans="1:32" ht="105">
      <c r="A3" t="s">
        <v>636</v>
      </c>
      <c r="B3" s="34" t="s">
        <v>828</v>
      </c>
      <c r="D3" s="1" t="s">
        <v>648</v>
      </c>
      <c r="E3" t="s">
        <v>444</v>
      </c>
      <c r="F3" s="1" t="s">
        <v>885</v>
      </c>
      <c r="G3" t="s">
        <v>659</v>
      </c>
      <c r="I3" s="7">
        <v>7</v>
      </c>
      <c r="J3" s="7">
        <v>4</v>
      </c>
      <c r="K3" s="36">
        <v>6</v>
      </c>
      <c r="L3" s="36"/>
      <c r="M3" s="7" t="s">
        <v>676</v>
      </c>
      <c r="N3" s="164" t="e">
        <f ca="1">INDIRECT("'[DataTransfer_Result_20210806_001.xlsx]20210806'!D"&amp;MATCH($G3,'[2]20210806'!$C:$C,0))</f>
        <v>#REF!</v>
      </c>
      <c r="O3" s="164" t="e">
        <f ca="1">INDIRECT("'[DataTransfer_Result_20210806_001.xlsx]20210806'!E"&amp;MATCH($G3,'[2]20210806'!$C:$C,0))</f>
        <v>#REF!</v>
      </c>
      <c r="P3" s="166" t="e">
        <f ca="1">INDIRECT("'[DataTransfer_Result_20210806_001.xlsx]20210806'!F"&amp;MATCH($G3,'[2]20210806'!$C:$C,0))</f>
        <v>#REF!</v>
      </c>
      <c r="Q3" s="165" t="e">
        <f ca="1">INDIRECT("'[DataTransfer_Result_20210806_001.xlsx]20210806'!G"&amp;MATCH($G3,'[2]20210806'!$C:$C,0))</f>
        <v>#REF!</v>
      </c>
      <c r="S3" s="34"/>
      <c r="T3">
        <v>2</v>
      </c>
      <c r="U3" s="35" t="s">
        <v>2185</v>
      </c>
      <c r="V3" s="35">
        <f>VLOOKUP(A3,資料轉換_20201231!A:S,19,FALSE)</f>
        <v>-25802274</v>
      </c>
      <c r="W3" s="35">
        <f>S3-V3</f>
        <v>25802274</v>
      </c>
      <c r="X3" s="35" t="s">
        <v>2287</v>
      </c>
      <c r="AA3" s="41">
        <v>44316</v>
      </c>
      <c r="AB3" s="82"/>
      <c r="AD3" s="40">
        <v>44356</v>
      </c>
      <c r="AE3" s="30" t="s">
        <v>2201</v>
      </c>
    </row>
    <row r="4" spans="1:32" ht="60">
      <c r="A4" t="s">
        <v>486</v>
      </c>
      <c r="B4" t="s">
        <v>348</v>
      </c>
      <c r="D4" s="1" t="s">
        <v>488</v>
      </c>
      <c r="E4" t="s">
        <v>444</v>
      </c>
      <c r="F4" s="1" t="s">
        <v>584</v>
      </c>
      <c r="G4" t="s">
        <v>485</v>
      </c>
      <c r="I4" s="7">
        <v>2</v>
      </c>
      <c r="J4" s="7">
        <v>4</v>
      </c>
      <c r="K4" s="36">
        <v>4</v>
      </c>
      <c r="L4" s="36"/>
      <c r="M4" s="7" t="s">
        <v>676</v>
      </c>
      <c r="N4" s="164" t="e">
        <f ca="1">INDIRECT("'[DataTransfer_Result_20210806_001.xlsx]20210806'!D"&amp;MATCH($G4,'[2]20210806'!$C:$C,0))</f>
        <v>#REF!</v>
      </c>
      <c r="O4" s="164" t="e">
        <f ca="1">INDIRECT("'[DataTransfer_Result_20210806_001.xlsx]20210806'!E"&amp;MATCH($G4,'[2]20210806'!$C:$C,0))</f>
        <v>#REF!</v>
      </c>
      <c r="P4" s="166" t="e">
        <f ca="1">INDIRECT("'[DataTransfer_Result_20210806_001.xlsx]20210806'!F"&amp;MATCH($G4,'[2]20210806'!$C:$C,0))</f>
        <v>#REF!</v>
      </c>
      <c r="Q4" s="165" t="e">
        <f ca="1">INDIRECT("'[DataTransfer_Result_20210806_001.xlsx]20210806'!G"&amp;MATCH($G4,'[2]20210806'!$C:$C,0))</f>
        <v>#REF!</v>
      </c>
      <c r="S4" s="34"/>
      <c r="T4">
        <v>2</v>
      </c>
      <c r="U4" s="5" t="s">
        <v>462</v>
      </c>
      <c r="V4" s="35">
        <f>VLOOKUP(A4,資料轉換_20201231!A:S,19,FALSE)</f>
        <v>-4</v>
      </c>
      <c r="W4" s="35">
        <f t="shared" ref="W4:W68" si="0">V4-S4</f>
        <v>-4</v>
      </c>
      <c r="X4" s="35"/>
      <c r="AA4" s="41">
        <v>44286</v>
      </c>
      <c r="AB4" s="28"/>
      <c r="AD4" s="40">
        <v>44355</v>
      </c>
      <c r="AE4" s="7" t="s">
        <v>997</v>
      </c>
    </row>
    <row r="5" spans="1:32" ht="30">
      <c r="A5" t="s">
        <v>35</v>
      </c>
      <c r="B5" t="s">
        <v>349</v>
      </c>
      <c r="D5" s="1" t="s">
        <v>350</v>
      </c>
      <c r="E5" t="s">
        <v>98</v>
      </c>
      <c r="F5" s="1" t="s">
        <v>351</v>
      </c>
      <c r="G5" t="s">
        <v>175</v>
      </c>
      <c r="I5" s="7">
        <v>1</v>
      </c>
      <c r="J5" s="7">
        <v>2</v>
      </c>
      <c r="K5" s="73">
        <v>4</v>
      </c>
      <c r="L5" s="73"/>
      <c r="M5" s="7" t="s">
        <v>676</v>
      </c>
      <c r="N5" s="164" t="e">
        <f ca="1">INDIRECT("'[DataTransfer_Result_20210806_001.xlsx]20210806'!D"&amp;MATCH($G5,'[2]20210806'!$C:$C,0))</f>
        <v>#REF!</v>
      </c>
      <c r="O5" s="164" t="e">
        <f ca="1">INDIRECT("'[DataTransfer_Result_20210806_001.xlsx]20210806'!E"&amp;MATCH($G5,'[2]20210806'!$C:$C,0))</f>
        <v>#REF!</v>
      </c>
      <c r="P5" s="166" t="e">
        <f ca="1">INDIRECT("'[DataTransfer_Result_20210806_001.xlsx]20210806'!F"&amp;MATCH($G5,'[2]20210806'!$C:$C,0))</f>
        <v>#REF!</v>
      </c>
      <c r="Q5" s="165" t="e">
        <f ca="1">INDIRECT("'[DataTransfer_Result_20210806_001.xlsx]20210806'!G"&amp;MATCH($G5,'[2]20210806'!$C:$C,0))</f>
        <v>#REF!</v>
      </c>
      <c r="S5" s="34"/>
      <c r="T5">
        <v>0</v>
      </c>
      <c r="V5" s="35">
        <f>VLOOKUP(A5,資料轉換_20201231!A:S,19,FALSE)</f>
        <v>0</v>
      </c>
      <c r="W5" s="35">
        <f t="shared" si="0"/>
        <v>0</v>
      </c>
      <c r="X5" s="35"/>
      <c r="AA5" s="41">
        <v>44316</v>
      </c>
      <c r="AC5" s="28">
        <v>44356</v>
      </c>
      <c r="AE5" s="30" t="s">
        <v>2202</v>
      </c>
    </row>
    <row r="6" spans="1:32" ht="30">
      <c r="A6" t="s">
        <v>9</v>
      </c>
      <c r="B6" t="s">
        <v>103</v>
      </c>
      <c r="D6" s="1" t="s">
        <v>288</v>
      </c>
      <c r="E6" t="s">
        <v>98</v>
      </c>
      <c r="F6" s="1" t="s">
        <v>552</v>
      </c>
      <c r="G6" t="s">
        <v>137</v>
      </c>
      <c r="I6" s="7">
        <v>2</v>
      </c>
      <c r="J6" s="7">
        <v>4</v>
      </c>
      <c r="K6" s="36">
        <v>6</v>
      </c>
      <c r="L6" s="36"/>
      <c r="M6" s="7" t="s">
        <v>676</v>
      </c>
      <c r="N6" s="164" t="e">
        <f ca="1">INDIRECT("'[DataTransfer_Result_20210806_001.xlsx]20210806'!D"&amp;MATCH($G6,'[2]20210806'!$C:$C,0))</f>
        <v>#REF!</v>
      </c>
      <c r="O6" s="164" t="e">
        <f ca="1">INDIRECT("'[DataTransfer_Result_20210806_001.xlsx]20210806'!E"&amp;MATCH($G6,'[2]20210806'!$C:$C,0))</f>
        <v>#REF!</v>
      </c>
      <c r="P6" s="166" t="e">
        <f ca="1">INDIRECT("'[DataTransfer_Result_20210806_001.xlsx]20210806'!F"&amp;MATCH($G6,'[2]20210806'!$C:$C,0))</f>
        <v>#REF!</v>
      </c>
      <c r="Q6" s="165" t="e">
        <f ca="1">INDIRECT("'[DataTransfer_Result_20210806_001.xlsx]20210806'!G"&amp;MATCH($G6,'[2]20210806'!$C:$C,0))</f>
        <v>#REF!</v>
      </c>
      <c r="S6" s="34"/>
      <c r="T6">
        <v>1</v>
      </c>
      <c r="U6" t="s">
        <v>448</v>
      </c>
      <c r="V6" s="35">
        <f>VLOOKUP(A6,資料轉換_20201231!A:S,19,FALSE)</f>
        <v>-10</v>
      </c>
      <c r="W6" s="35">
        <f t="shared" si="0"/>
        <v>-10</v>
      </c>
      <c r="X6" s="35"/>
      <c r="AA6" s="41">
        <v>44316</v>
      </c>
      <c r="AB6" s="82"/>
      <c r="AD6" s="40">
        <v>44355</v>
      </c>
      <c r="AE6" s="7" t="s">
        <v>998</v>
      </c>
    </row>
    <row r="7" spans="1:32" ht="45">
      <c r="A7" t="s">
        <v>637</v>
      </c>
      <c r="B7" t="s">
        <v>1060</v>
      </c>
      <c r="D7" s="1" t="s">
        <v>649</v>
      </c>
      <c r="E7" t="s">
        <v>444</v>
      </c>
      <c r="F7" s="1" t="s">
        <v>660</v>
      </c>
      <c r="G7" t="s">
        <v>661</v>
      </c>
      <c r="I7" s="7">
        <v>3</v>
      </c>
      <c r="J7" s="7">
        <v>4</v>
      </c>
      <c r="K7" s="36">
        <v>6</v>
      </c>
      <c r="L7" s="36"/>
      <c r="M7" s="7" t="s">
        <v>677</v>
      </c>
      <c r="N7" s="164" t="e">
        <f ca="1">INDIRECT("'[DataTransfer_Result_20210806_001.xlsx]20210806'!D"&amp;MATCH($G7,'[2]20210806'!$C:$C,0))</f>
        <v>#REF!</v>
      </c>
      <c r="O7" s="164" t="e">
        <f ca="1">INDIRECT("'[DataTransfer_Result_20210806_001.xlsx]20210806'!E"&amp;MATCH($G7,'[2]20210806'!$C:$C,0))</f>
        <v>#REF!</v>
      </c>
      <c r="P7" s="166" t="e">
        <f ca="1">INDIRECT("'[DataTransfer_Result_20210806_001.xlsx]20210806'!F"&amp;MATCH($G7,'[2]20210806'!$C:$C,0))</f>
        <v>#REF!</v>
      </c>
      <c r="Q7" s="165" t="e">
        <f ca="1">INDIRECT("'[DataTransfer_Result_20210806_001.xlsx]20210806'!G"&amp;MATCH($G7,'[2]20210806'!$C:$C,0))</f>
        <v>#REF!</v>
      </c>
      <c r="S7" s="34"/>
      <c r="T7">
        <v>2</v>
      </c>
      <c r="U7" s="35" t="s">
        <v>1594</v>
      </c>
      <c r="V7" s="35">
        <f>VLOOKUP(A7,資料轉換_20201231!A:S,19,FALSE)</f>
        <v>-5350457</v>
      </c>
      <c r="W7" s="35">
        <f t="shared" ref="W7:W10" si="1">S7-V7</f>
        <v>5350457</v>
      </c>
      <c r="X7" s="35" t="s">
        <v>2287</v>
      </c>
      <c r="AA7" s="41">
        <v>44316</v>
      </c>
      <c r="AB7" s="82"/>
      <c r="AD7" s="40">
        <v>44355</v>
      </c>
      <c r="AE7" s="7" t="s">
        <v>1721</v>
      </c>
    </row>
    <row r="8" spans="1:32" ht="180">
      <c r="A8" t="s">
        <v>52</v>
      </c>
      <c r="B8" t="s">
        <v>109</v>
      </c>
      <c r="D8" s="1" t="s">
        <v>395</v>
      </c>
      <c r="E8" t="s">
        <v>98</v>
      </c>
      <c r="F8" s="1" t="s">
        <v>703</v>
      </c>
      <c r="G8" t="s">
        <v>203</v>
      </c>
      <c r="I8" s="7">
        <v>12</v>
      </c>
      <c r="J8" s="7">
        <v>4</v>
      </c>
      <c r="K8" s="36">
        <v>6</v>
      </c>
      <c r="L8" s="36"/>
      <c r="M8" s="7" t="s">
        <v>676</v>
      </c>
      <c r="N8" s="164" t="e">
        <f ca="1">INDIRECT("'[DataTransfer_Result_20210806_001.xlsx]20210806'!D"&amp;MATCH($G8,'[2]20210806'!$C:$C,0))</f>
        <v>#REF!</v>
      </c>
      <c r="O8" s="164" t="e">
        <f ca="1">INDIRECT("'[DataTransfer_Result_20210806_001.xlsx]20210806'!E"&amp;MATCH($G8,'[2]20210806'!$C:$C,0))</f>
        <v>#REF!</v>
      </c>
      <c r="P8" s="166" t="e">
        <f ca="1">INDIRECT("'[DataTransfer_Result_20210806_001.xlsx]20210806'!F"&amp;MATCH($G8,'[2]20210806'!$C:$C,0))</f>
        <v>#REF!</v>
      </c>
      <c r="Q8" s="165" t="e">
        <f ca="1">INDIRECT("'[DataTransfer_Result_20210806_001.xlsx]20210806'!G"&amp;MATCH($G8,'[2]20210806'!$C:$C,0))</f>
        <v>#REF!</v>
      </c>
      <c r="S8" s="34"/>
      <c r="T8">
        <v>2</v>
      </c>
      <c r="U8" t="s">
        <v>2186</v>
      </c>
      <c r="V8" s="35">
        <f>VLOOKUP(A8,資料轉換_20201231!A:S,19,FALSE)</f>
        <v>-9601</v>
      </c>
      <c r="W8" s="35">
        <f t="shared" si="1"/>
        <v>9601</v>
      </c>
      <c r="X8" s="35" t="s">
        <v>2289</v>
      </c>
      <c r="AA8" s="41">
        <v>44286</v>
      </c>
      <c r="AB8" s="28"/>
      <c r="AD8" s="40">
        <v>44355</v>
      </c>
      <c r="AE8" s="30" t="s">
        <v>2203</v>
      </c>
    </row>
    <row r="9" spans="1:32">
      <c r="A9" t="s">
        <v>253</v>
      </c>
      <c r="B9" t="s">
        <v>829</v>
      </c>
      <c r="D9" s="1" t="s">
        <v>323</v>
      </c>
      <c r="E9" t="s">
        <v>315</v>
      </c>
      <c r="F9" s="1" t="s">
        <v>157</v>
      </c>
      <c r="G9" t="s">
        <v>168</v>
      </c>
      <c r="H9" s="7" t="s">
        <v>545</v>
      </c>
      <c r="I9" s="7">
        <v>1</v>
      </c>
      <c r="J9" s="7" t="s">
        <v>945</v>
      </c>
      <c r="K9" s="36"/>
      <c r="L9" s="36"/>
      <c r="M9" s="36" t="s">
        <v>676</v>
      </c>
      <c r="N9" s="164" t="e">
        <f ca="1">INDIRECT("'[DataTransfer_Result_20210806_001.xlsx]20210806'!D"&amp;MATCH($G9,'[2]20210806'!$C:$C,0))</f>
        <v>#REF!</v>
      </c>
      <c r="O9" s="164" t="e">
        <f ca="1">INDIRECT("'[DataTransfer_Result_20210806_001.xlsx]20210806'!E"&amp;MATCH($G9,'[2]20210806'!$C:$C,0))</f>
        <v>#REF!</v>
      </c>
      <c r="P9" s="166" t="e">
        <f ca="1">INDIRECT("'[DataTransfer_Result_20210806_001.xlsx]20210806'!F"&amp;MATCH($G9,'[2]20210806'!$C:$C,0))</f>
        <v>#REF!</v>
      </c>
      <c r="Q9" s="165" t="e">
        <f ca="1">INDIRECT("'[DataTransfer_Result_20210806_001.xlsx]20210806'!G"&amp;MATCH($G9,'[2]20210806'!$C:$C,0))</f>
        <v>#REF!</v>
      </c>
      <c r="S9" s="34"/>
      <c r="T9">
        <v>0</v>
      </c>
      <c r="V9" s="35">
        <f>VLOOKUP(A9,資料轉換_20201231!A:S,19,FALSE)</f>
        <v>0</v>
      </c>
      <c r="W9" s="35">
        <f t="shared" si="1"/>
        <v>0</v>
      </c>
      <c r="X9" s="35"/>
    </row>
    <row r="10" spans="1:32" s="34" customFormat="1" ht="75">
      <c r="A10" s="34" t="s">
        <v>36</v>
      </c>
      <c r="B10" s="34" t="s">
        <v>1019</v>
      </c>
      <c r="C10" s="34" t="s">
        <v>1020</v>
      </c>
      <c r="D10" s="35" t="s">
        <v>352</v>
      </c>
      <c r="E10" s="34" t="s">
        <v>98</v>
      </c>
      <c r="F10" s="35" t="s">
        <v>463</v>
      </c>
      <c r="G10" s="34" t="s">
        <v>176</v>
      </c>
      <c r="H10" s="36"/>
      <c r="I10" s="36">
        <v>1</v>
      </c>
      <c r="J10" s="36">
        <v>2</v>
      </c>
      <c r="K10" s="36">
        <v>6</v>
      </c>
      <c r="L10" s="57"/>
      <c r="M10" s="36" t="s">
        <v>676</v>
      </c>
      <c r="N10" s="164" t="e">
        <f ca="1">INDIRECT("'[DataTransfer_Result_20210806_001.xlsx]20210806'!D"&amp;MATCH($G10,'[2]20210806'!$C:$C,0))</f>
        <v>#REF!</v>
      </c>
      <c r="O10" s="164" t="e">
        <f ca="1">INDIRECT("'[DataTransfer_Result_20210806_001.xlsx]20210806'!E"&amp;MATCH($G10,'[2]20210806'!$C:$C,0))</f>
        <v>#REF!</v>
      </c>
      <c r="P10" s="166" t="e">
        <f ca="1">INDIRECT("'[DataTransfer_Result_20210806_001.xlsx]20210806'!F"&amp;MATCH($G10,'[2]20210806'!$C:$C,0))</f>
        <v>#REF!</v>
      </c>
      <c r="Q10" s="165" t="e">
        <f ca="1">INDIRECT("'[DataTransfer_Result_20210806_001.xlsx]20210806'!G"&amp;MATCH($G10,'[2]20210806'!$C:$C,0))</f>
        <v>#REF!</v>
      </c>
      <c r="T10" s="34">
        <v>3</v>
      </c>
      <c r="U10" s="35" t="s">
        <v>2280</v>
      </c>
      <c r="V10" s="35">
        <f>VLOOKUP(A10,資料轉換_20201231!A:S,19,FALSE)</f>
        <v>0</v>
      </c>
      <c r="W10" s="35">
        <f t="shared" si="1"/>
        <v>0</v>
      </c>
      <c r="X10" s="35" t="s">
        <v>2289</v>
      </c>
      <c r="Y10" s="36"/>
      <c r="Z10" s="36"/>
      <c r="AA10" s="42">
        <v>44286</v>
      </c>
      <c r="AB10" s="40"/>
      <c r="AC10" s="40">
        <v>44355</v>
      </c>
      <c r="AD10" s="36"/>
      <c r="AE10" s="57" t="s">
        <v>2212</v>
      </c>
    </row>
    <row r="11" spans="1:32" ht="60">
      <c r="A11" t="s">
        <v>37</v>
      </c>
      <c r="B11" t="s">
        <v>353</v>
      </c>
      <c r="D11" s="1" t="s">
        <v>354</v>
      </c>
      <c r="E11" t="s">
        <v>98</v>
      </c>
      <c r="F11" s="1" t="s">
        <v>585</v>
      </c>
      <c r="G11" t="s">
        <v>177</v>
      </c>
      <c r="I11" s="7">
        <v>2</v>
      </c>
      <c r="J11" s="7">
        <v>4</v>
      </c>
      <c r="K11" s="36">
        <v>4</v>
      </c>
      <c r="L11" s="36"/>
      <c r="M11" s="7" t="s">
        <v>676</v>
      </c>
      <c r="N11" s="164" t="e">
        <f ca="1">INDIRECT("'[DataTransfer_Result_20210806_001.xlsx]20210806'!D"&amp;MATCH($G11,'[2]20210806'!$C:$C,0))</f>
        <v>#REF!</v>
      </c>
      <c r="O11" s="164" t="e">
        <f ca="1">INDIRECT("'[DataTransfer_Result_20210806_001.xlsx]20210806'!E"&amp;MATCH($G11,'[2]20210806'!$C:$C,0))</f>
        <v>#REF!</v>
      </c>
      <c r="P11" s="166" t="e">
        <f ca="1">INDIRECT("'[DataTransfer_Result_20210806_001.xlsx]20210806'!F"&amp;MATCH($G11,'[2]20210806'!$C:$C,0))</f>
        <v>#REF!</v>
      </c>
      <c r="Q11" s="165" t="e">
        <f ca="1">INDIRECT("'[DataTransfer_Result_20210806_001.xlsx]20210806'!G"&amp;MATCH($G11,'[2]20210806'!$C:$C,0))</f>
        <v>#REF!</v>
      </c>
      <c r="R11" s="34"/>
      <c r="S11" s="34"/>
      <c r="T11">
        <v>2</v>
      </c>
      <c r="U11" s="5" t="s">
        <v>465</v>
      </c>
      <c r="V11" s="35">
        <f>VLOOKUP(A11,資料轉換_20201231!A:S,19,FALSE)</f>
        <v>-330</v>
      </c>
      <c r="W11" s="35">
        <f t="shared" si="0"/>
        <v>-330</v>
      </c>
      <c r="X11" s="35"/>
      <c r="AA11" s="41">
        <v>44286</v>
      </c>
      <c r="AB11" s="28"/>
      <c r="AD11" s="28">
        <v>44356</v>
      </c>
      <c r="AE11" s="30" t="s">
        <v>2275</v>
      </c>
    </row>
    <row r="12" spans="1:32" ht="45">
      <c r="A12" s="34" t="s">
        <v>951</v>
      </c>
      <c r="B12" s="34" t="s">
        <v>1021</v>
      </c>
      <c r="C12" s="34" t="s">
        <v>1025</v>
      </c>
      <c r="D12" s="35" t="s">
        <v>960</v>
      </c>
      <c r="E12" s="34" t="s">
        <v>961</v>
      </c>
      <c r="F12" s="35" t="s">
        <v>958</v>
      </c>
      <c r="G12" s="89" t="s">
        <v>956</v>
      </c>
      <c r="H12" s="36"/>
      <c r="I12" s="36">
        <v>1</v>
      </c>
      <c r="J12" s="36">
        <v>2</v>
      </c>
      <c r="K12" s="36">
        <v>1</v>
      </c>
      <c r="L12" s="36"/>
      <c r="M12" s="36" t="s">
        <v>676</v>
      </c>
      <c r="N12" s="164" t="e">
        <f ca="1">INDIRECT("'[DataTransfer_Result_20210806_001.xlsx]20210806'!D"&amp;MATCH($G12,'[2]20210806'!$C:$C,0))</f>
        <v>#N/A</v>
      </c>
      <c r="O12" s="164" t="e">
        <f ca="1">INDIRECT("'[DataTransfer_Result_20210806_001.xlsx]20210806'!E"&amp;MATCH($G12,'[2]20210806'!$C:$C,0))</f>
        <v>#N/A</v>
      </c>
      <c r="P12" s="166" t="e">
        <f ca="1">INDIRECT("'[DataTransfer_Result_20210806_001.xlsx]20210806'!F"&amp;MATCH($G12,'[2]20210806'!$C:$C,0))</f>
        <v>#N/A</v>
      </c>
      <c r="Q12" s="165" t="e">
        <f ca="1">INDIRECT("'[DataTransfer_Result_20210806_001.xlsx]20210806'!G"&amp;MATCH($G12,'[2]20210806'!$C:$C,0))</f>
        <v>#N/A</v>
      </c>
      <c r="R12" s="34"/>
      <c r="S12" s="34"/>
      <c r="T12" s="34">
        <v>0</v>
      </c>
      <c r="U12" s="88"/>
      <c r="V12" s="35">
        <f>VLOOKUP(A12,資料轉換_20201231!A:S,19,FALSE)</f>
        <v>0</v>
      </c>
      <c r="W12" s="35">
        <f t="shared" si="0"/>
        <v>0</v>
      </c>
      <c r="X12" s="35"/>
      <c r="Y12" s="40"/>
      <c r="Z12" s="40"/>
      <c r="AA12" s="42"/>
      <c r="AB12" s="36"/>
      <c r="AC12" s="40">
        <v>44355</v>
      </c>
      <c r="AD12" s="36"/>
      <c r="AE12" s="36" t="s">
        <v>967</v>
      </c>
      <c r="AF12" s="34"/>
    </row>
    <row r="13" spans="1:32" ht="45">
      <c r="A13" s="34" t="s">
        <v>950</v>
      </c>
      <c r="B13" s="34" t="s">
        <v>1021</v>
      </c>
      <c r="C13" s="34" t="s">
        <v>1025</v>
      </c>
      <c r="D13" s="35" t="s">
        <v>959</v>
      </c>
      <c r="E13" s="34" t="s">
        <v>961</v>
      </c>
      <c r="F13" s="35" t="s">
        <v>957</v>
      </c>
      <c r="G13" s="89" t="s">
        <v>955</v>
      </c>
      <c r="H13" s="36"/>
      <c r="I13" s="36">
        <v>1</v>
      </c>
      <c r="J13" s="36">
        <v>2</v>
      </c>
      <c r="K13" s="36">
        <v>1</v>
      </c>
      <c r="L13" s="36"/>
      <c r="M13" s="36" t="s">
        <v>676</v>
      </c>
      <c r="N13" s="164" t="e">
        <f ca="1">INDIRECT("'[DataTransfer_Result_20210806_001.xlsx]20210806'!D"&amp;MATCH($G13,'[2]20210806'!$C:$C,0))</f>
        <v>#N/A</v>
      </c>
      <c r="O13" s="164" t="e">
        <f ca="1">INDIRECT("'[DataTransfer_Result_20210806_001.xlsx]20210806'!E"&amp;MATCH($G13,'[2]20210806'!$C:$C,0))</f>
        <v>#N/A</v>
      </c>
      <c r="P13" s="166" t="e">
        <f ca="1">INDIRECT("'[DataTransfer_Result_20210806_001.xlsx]20210806'!F"&amp;MATCH($G13,'[2]20210806'!$C:$C,0))</f>
        <v>#N/A</v>
      </c>
      <c r="Q13" s="165" t="e">
        <f ca="1">INDIRECT("'[DataTransfer_Result_20210806_001.xlsx]20210806'!G"&amp;MATCH($G13,'[2]20210806'!$C:$C,0))</f>
        <v>#N/A</v>
      </c>
      <c r="R13" s="34"/>
      <c r="S13" s="34"/>
      <c r="T13" s="34">
        <v>0</v>
      </c>
      <c r="U13" s="88"/>
      <c r="V13" s="35">
        <f>VLOOKUP(A13,資料轉換_20201231!A:S,19,FALSE)</f>
        <v>0</v>
      </c>
      <c r="W13" s="35">
        <f t="shared" si="0"/>
        <v>0</v>
      </c>
      <c r="X13" s="35"/>
      <c r="Y13" s="40"/>
      <c r="Z13" s="40"/>
      <c r="AA13" s="42"/>
      <c r="AB13" s="36"/>
      <c r="AC13" s="40">
        <v>44355</v>
      </c>
      <c r="AD13" s="36"/>
      <c r="AE13" s="36" t="s">
        <v>966</v>
      </c>
      <c r="AF13" s="34"/>
    </row>
    <row r="14" spans="1:32" ht="30">
      <c r="A14" s="34" t="s">
        <v>949</v>
      </c>
      <c r="B14" s="34" t="s">
        <v>1021</v>
      </c>
      <c r="C14" s="34" t="s">
        <v>1025</v>
      </c>
      <c r="D14" s="35" t="s">
        <v>952</v>
      </c>
      <c r="E14" s="34" t="s">
        <v>961</v>
      </c>
      <c r="F14" s="35" t="s">
        <v>953</v>
      </c>
      <c r="G14" s="89" t="s">
        <v>954</v>
      </c>
      <c r="H14" s="36"/>
      <c r="I14" s="36">
        <v>1</v>
      </c>
      <c r="J14" s="36">
        <v>2</v>
      </c>
      <c r="K14" s="36">
        <v>1</v>
      </c>
      <c r="L14" s="36"/>
      <c r="M14" s="36" t="s">
        <v>676</v>
      </c>
      <c r="N14" s="164" t="e">
        <f ca="1">INDIRECT("'[DataTransfer_Result_20210806_001.xlsx]20210806'!D"&amp;MATCH($G14,'[2]20210806'!$C:$C,0))</f>
        <v>#N/A</v>
      </c>
      <c r="O14" s="164" t="e">
        <f ca="1">INDIRECT("'[DataTransfer_Result_20210806_001.xlsx]20210806'!E"&amp;MATCH($G14,'[2]20210806'!$C:$C,0))</f>
        <v>#N/A</v>
      </c>
      <c r="P14" s="166" t="e">
        <f ca="1">INDIRECT("'[DataTransfer_Result_20210806_001.xlsx]20210806'!F"&amp;MATCH($G14,'[2]20210806'!$C:$C,0))</f>
        <v>#N/A</v>
      </c>
      <c r="Q14" s="165" t="e">
        <f ca="1">INDIRECT("'[DataTransfer_Result_20210806_001.xlsx]20210806'!G"&amp;MATCH($G14,'[2]20210806'!$C:$C,0))</f>
        <v>#N/A</v>
      </c>
      <c r="R14" s="34"/>
      <c r="S14" s="34"/>
      <c r="T14" s="34">
        <v>0</v>
      </c>
      <c r="U14" s="88"/>
      <c r="V14" s="35">
        <f>VLOOKUP(A14,資料轉換_20201231!A:S,19,FALSE)</f>
        <v>0</v>
      </c>
      <c r="W14" s="35">
        <f t="shared" si="0"/>
        <v>0</v>
      </c>
      <c r="X14" s="35"/>
      <c r="Y14" s="40"/>
      <c r="Z14" s="40"/>
      <c r="AA14" s="42"/>
      <c r="AB14" s="36"/>
      <c r="AC14" s="40">
        <v>44355</v>
      </c>
      <c r="AD14" s="36"/>
      <c r="AE14" s="36" t="s">
        <v>965</v>
      </c>
      <c r="AF14" s="34"/>
    </row>
    <row r="15" spans="1:32" ht="30">
      <c r="A15" t="s">
        <v>255</v>
      </c>
      <c r="B15" t="s">
        <v>852</v>
      </c>
      <c r="D15" s="1" t="s">
        <v>117</v>
      </c>
      <c r="E15" t="s">
        <v>98</v>
      </c>
      <c r="F15" s="1" t="s">
        <v>482</v>
      </c>
      <c r="G15" t="s">
        <v>178</v>
      </c>
      <c r="I15" s="7">
        <v>2</v>
      </c>
      <c r="J15" s="7">
        <v>4</v>
      </c>
      <c r="K15" s="36">
        <v>4</v>
      </c>
      <c r="L15" s="36"/>
      <c r="M15" s="7" t="s">
        <v>676</v>
      </c>
      <c r="N15" s="164" t="e">
        <f ca="1">INDIRECT("'[DataTransfer_Result_20210806_001.xlsx]20210806'!D"&amp;MATCH($G15,'[2]20210806'!$C:$C,0))</f>
        <v>#REF!</v>
      </c>
      <c r="O15" s="164" t="e">
        <f ca="1">INDIRECT("'[DataTransfer_Result_20210806_001.xlsx]20210806'!E"&amp;MATCH($G15,'[2]20210806'!$C:$C,0))</f>
        <v>#REF!</v>
      </c>
      <c r="P15" s="166" t="e">
        <f ca="1">INDIRECT("'[DataTransfer_Result_20210806_001.xlsx]20210806'!F"&amp;MATCH($G15,'[2]20210806'!$C:$C,0))</f>
        <v>#REF!</v>
      </c>
      <c r="Q15" s="165" t="e">
        <f ca="1">INDIRECT("'[DataTransfer_Result_20210806_001.xlsx]20210806'!G"&amp;MATCH($G15,'[2]20210806'!$C:$C,0))</f>
        <v>#REF!</v>
      </c>
      <c r="R15" s="34"/>
      <c r="S15" s="34"/>
      <c r="T15">
        <v>0</v>
      </c>
      <c r="V15" s="35">
        <f>VLOOKUP(A15,資料轉換_20201231!A:S,19,FALSE)</f>
        <v>0</v>
      </c>
      <c r="W15" s="35">
        <f t="shared" si="0"/>
        <v>0</v>
      </c>
      <c r="X15" s="35"/>
      <c r="AA15" s="41">
        <v>44286</v>
      </c>
      <c r="AB15" s="28"/>
      <c r="AD15" s="40">
        <v>44355</v>
      </c>
      <c r="AE15" s="30" t="s">
        <v>2205</v>
      </c>
    </row>
    <row r="16" spans="1:32" ht="45">
      <c r="A16" t="s">
        <v>238</v>
      </c>
      <c r="B16" t="s">
        <v>235</v>
      </c>
      <c r="D16" s="1" t="s">
        <v>114</v>
      </c>
      <c r="E16" t="s">
        <v>98</v>
      </c>
      <c r="F16" s="1" t="s">
        <v>550</v>
      </c>
      <c r="G16" t="s">
        <v>127</v>
      </c>
      <c r="I16" s="7">
        <v>3</v>
      </c>
      <c r="J16" s="7">
        <v>4</v>
      </c>
      <c r="K16" s="36">
        <v>6</v>
      </c>
      <c r="L16" s="36"/>
      <c r="M16" s="7" t="s">
        <v>676</v>
      </c>
      <c r="N16" s="164" t="e">
        <f ca="1">INDIRECT("'[DataTransfer_Result_20210806_001.xlsx]20210806'!D"&amp;MATCH($G16,'[2]20210806'!$C:$C,0))</f>
        <v>#REF!</v>
      </c>
      <c r="O16" s="164" t="e">
        <f ca="1">INDIRECT("'[DataTransfer_Result_20210806_001.xlsx]20210806'!E"&amp;MATCH($G16,'[2]20210806'!$C:$C,0))</f>
        <v>#REF!</v>
      </c>
      <c r="P16" s="166" t="e">
        <f ca="1">INDIRECT("'[DataTransfer_Result_20210806_001.xlsx]20210806'!F"&amp;MATCH($G16,'[2]20210806'!$C:$C,0))</f>
        <v>#REF!</v>
      </c>
      <c r="Q16" s="165" t="e">
        <f ca="1">INDIRECT("'[DataTransfer_Result_20210806_001.xlsx]20210806'!G"&amp;MATCH($G16,'[2]20210806'!$C:$C,0))</f>
        <v>#REF!</v>
      </c>
      <c r="R16" s="34"/>
      <c r="S16" s="34"/>
      <c r="T16">
        <v>0</v>
      </c>
      <c r="V16" s="35">
        <f>VLOOKUP(A16,資料轉換_20201231!A:S,19,FALSE)</f>
        <v>0</v>
      </c>
      <c r="W16" s="35">
        <f t="shared" si="0"/>
        <v>0</v>
      </c>
      <c r="X16" s="35"/>
      <c r="AA16" s="41">
        <v>44286</v>
      </c>
      <c r="AB16" s="28"/>
      <c r="AD16" s="40">
        <v>44355</v>
      </c>
      <c r="AE16" s="7" t="s">
        <v>1000</v>
      </c>
    </row>
    <row r="17" spans="1:32" ht="30">
      <c r="A17" t="s">
        <v>797</v>
      </c>
      <c r="B17" t="s">
        <v>101</v>
      </c>
      <c r="D17" s="1" t="s">
        <v>285</v>
      </c>
      <c r="E17" t="s">
        <v>315</v>
      </c>
      <c r="F17" s="1" t="s">
        <v>479</v>
      </c>
      <c r="G17" t="s">
        <v>473</v>
      </c>
      <c r="I17" s="7">
        <v>1</v>
      </c>
      <c r="J17" s="7">
        <v>1</v>
      </c>
      <c r="K17" s="36">
        <v>6</v>
      </c>
      <c r="L17" s="36"/>
      <c r="M17" s="36" t="s">
        <v>676</v>
      </c>
      <c r="N17" s="164" t="e">
        <f ca="1">INDIRECT("'[DataTransfer_Result_20210806_001.xlsx]20210806'!D"&amp;MATCH($G17,'[2]20210806'!$C:$C,0))</f>
        <v>#REF!</v>
      </c>
      <c r="O17" s="164" t="e">
        <f ca="1">INDIRECT("'[DataTransfer_Result_20210806_001.xlsx]20210806'!E"&amp;MATCH($G17,'[2]20210806'!$C:$C,0))</f>
        <v>#REF!</v>
      </c>
      <c r="P17" s="166" t="e">
        <f ca="1">INDIRECT("'[DataTransfer_Result_20210806_001.xlsx]20210806'!F"&amp;MATCH($G17,'[2]20210806'!$C:$C,0))</f>
        <v>#REF!</v>
      </c>
      <c r="Q17" s="165" t="e">
        <f ca="1">INDIRECT("'[DataTransfer_Result_20210806_001.xlsx]20210806'!G"&amp;MATCH($G17,'[2]20210806'!$C:$C,0))</f>
        <v>#REF!</v>
      </c>
      <c r="R17" s="34"/>
      <c r="S17" s="34"/>
      <c r="T17">
        <v>0</v>
      </c>
      <c r="V17" s="35">
        <f>VLOOKUP(A17,資料轉換_20201231!A:S,19,FALSE)</f>
        <v>0</v>
      </c>
      <c r="W17" s="35">
        <f t="shared" si="0"/>
        <v>0</v>
      </c>
      <c r="X17" s="35"/>
      <c r="AA17" s="41">
        <v>44286</v>
      </c>
      <c r="AB17" s="28"/>
      <c r="AC17" s="40">
        <v>44355</v>
      </c>
      <c r="AD17" s="28"/>
      <c r="AE17" s="28" t="s">
        <v>798</v>
      </c>
    </row>
    <row r="18" spans="1:32">
      <c r="A18" t="s">
        <v>241</v>
      </c>
      <c r="B18" t="s">
        <v>830</v>
      </c>
      <c r="D18" s="1" t="s">
        <v>291</v>
      </c>
      <c r="E18" t="s">
        <v>98</v>
      </c>
      <c r="F18" s="1" t="s">
        <v>292</v>
      </c>
      <c r="G18" s="33" t="s">
        <v>140</v>
      </c>
      <c r="I18" s="7">
        <v>1</v>
      </c>
      <c r="J18" s="7">
        <v>1</v>
      </c>
      <c r="K18" s="36">
        <v>6</v>
      </c>
      <c r="L18" s="36"/>
      <c r="M18" s="7" t="s">
        <v>676</v>
      </c>
      <c r="N18" s="164" t="e">
        <f ca="1">INDIRECT("'[DataTransfer_Result_20210806_001.xlsx]20210806'!D"&amp;MATCH($G18,'[2]20210806'!$C:$C,0))</f>
        <v>#REF!</v>
      </c>
      <c r="O18" s="164" t="e">
        <f ca="1">INDIRECT("'[DataTransfer_Result_20210806_001.xlsx]20210806'!E"&amp;MATCH($G18,'[2]20210806'!$C:$C,0))</f>
        <v>#REF!</v>
      </c>
      <c r="P18" s="166" t="e">
        <f ca="1">INDIRECT("'[DataTransfer_Result_20210806_001.xlsx]20210806'!F"&amp;MATCH($G18,'[2]20210806'!$C:$C,0))</f>
        <v>#REF!</v>
      </c>
      <c r="Q18" s="165" t="e">
        <f ca="1">INDIRECT("'[DataTransfer_Result_20210806_001.xlsx]20210806'!G"&amp;MATCH($G18,'[2]20210806'!$C:$C,0))</f>
        <v>#REF!</v>
      </c>
      <c r="R18" s="34"/>
      <c r="S18" s="34"/>
      <c r="T18">
        <v>0</v>
      </c>
      <c r="V18" s="35">
        <f>VLOOKUP(A18,資料轉換_20201231!A:S,19,FALSE)</f>
        <v>0</v>
      </c>
      <c r="W18" s="35">
        <f t="shared" si="0"/>
        <v>0</v>
      </c>
      <c r="X18" s="35"/>
      <c r="AC18" s="40">
        <v>44355</v>
      </c>
      <c r="AE18" s="7" t="s">
        <v>872</v>
      </c>
    </row>
    <row r="19" spans="1:32">
      <c r="A19" t="s">
        <v>240</v>
      </c>
      <c r="B19" t="s">
        <v>888</v>
      </c>
      <c r="D19" s="1" t="s">
        <v>115</v>
      </c>
      <c r="E19" t="s">
        <v>98</v>
      </c>
      <c r="F19" s="1" t="s">
        <v>290</v>
      </c>
      <c r="G19" s="32" t="s">
        <v>139</v>
      </c>
      <c r="I19" s="7">
        <v>1</v>
      </c>
      <c r="J19" s="7">
        <v>1</v>
      </c>
      <c r="K19" s="36">
        <v>6</v>
      </c>
      <c r="L19" s="36"/>
      <c r="M19" s="7" t="s">
        <v>676</v>
      </c>
      <c r="N19" s="164" t="e">
        <f ca="1">INDIRECT("'[DataTransfer_Result_20210806_001.xlsx]20210806'!D"&amp;MATCH($G19,'[2]20210806'!$C:$C,0))</f>
        <v>#REF!</v>
      </c>
      <c r="O19" s="164" t="e">
        <f ca="1">INDIRECT("'[DataTransfer_Result_20210806_001.xlsx]20210806'!E"&amp;MATCH($G19,'[2]20210806'!$C:$C,0))</f>
        <v>#REF!</v>
      </c>
      <c r="P19" s="166" t="e">
        <f ca="1">INDIRECT("'[DataTransfer_Result_20210806_001.xlsx]20210806'!F"&amp;MATCH($G19,'[2]20210806'!$C:$C,0))</f>
        <v>#REF!</v>
      </c>
      <c r="Q19" s="165" t="e">
        <f ca="1">INDIRECT("'[DataTransfer_Result_20210806_001.xlsx]20210806'!G"&amp;MATCH($G19,'[2]20210806'!$C:$C,0))</f>
        <v>#REF!</v>
      </c>
      <c r="R19" s="34"/>
      <c r="S19" s="34"/>
      <c r="T19">
        <v>0</v>
      </c>
      <c r="V19" s="35">
        <f>VLOOKUP(A19,資料轉換_20201231!A:S,19,FALSE)</f>
        <v>0</v>
      </c>
      <c r="W19" s="35">
        <f t="shared" si="0"/>
        <v>0</v>
      </c>
      <c r="X19" s="35"/>
      <c r="AC19" s="40">
        <v>44355</v>
      </c>
      <c r="AE19" s="7" t="s">
        <v>2213</v>
      </c>
    </row>
    <row r="20" spans="1:32" ht="30">
      <c r="A20" t="s">
        <v>7</v>
      </c>
      <c r="B20" t="s">
        <v>100</v>
      </c>
      <c r="D20" s="1" t="s">
        <v>284</v>
      </c>
      <c r="E20" t="s">
        <v>98</v>
      </c>
      <c r="F20" s="1" t="s">
        <v>480</v>
      </c>
      <c r="G20" t="s">
        <v>135</v>
      </c>
      <c r="I20" s="7">
        <v>2</v>
      </c>
      <c r="J20" s="7">
        <v>4</v>
      </c>
      <c r="K20" s="71">
        <v>6</v>
      </c>
      <c r="L20" s="71"/>
      <c r="M20" s="7" t="s">
        <v>676</v>
      </c>
      <c r="N20" s="164" t="e">
        <f ca="1">INDIRECT("'[DataTransfer_Result_20210806_001.xlsx]20210806'!D"&amp;MATCH($G20,'[2]20210806'!$C:$C,0))</f>
        <v>#REF!</v>
      </c>
      <c r="O20" s="164" t="e">
        <f ca="1">INDIRECT("'[DataTransfer_Result_20210806_001.xlsx]20210806'!E"&amp;MATCH($G20,'[2]20210806'!$C:$C,0))</f>
        <v>#REF!</v>
      </c>
      <c r="P20" s="166" t="e">
        <f ca="1">INDIRECT("'[DataTransfer_Result_20210806_001.xlsx]20210806'!F"&amp;MATCH($G20,'[2]20210806'!$C:$C,0))</f>
        <v>#REF!</v>
      </c>
      <c r="Q20" s="165" t="e">
        <f ca="1">INDIRECT("'[DataTransfer_Result_20210806_001.xlsx]20210806'!G"&amp;MATCH($G20,'[2]20210806'!$C:$C,0))</f>
        <v>#REF!</v>
      </c>
      <c r="R20" s="34"/>
      <c r="S20" s="34"/>
      <c r="T20">
        <v>2</v>
      </c>
      <c r="U20" t="s">
        <v>447</v>
      </c>
      <c r="V20" s="35">
        <f>VLOOKUP(A20,資料轉換_20201231!A:S,19,FALSE)</f>
        <v>-3738</v>
      </c>
      <c r="W20" s="35">
        <f>S20-V20</f>
        <v>3738</v>
      </c>
      <c r="X20" s="35" t="s">
        <v>2289</v>
      </c>
      <c r="AA20" s="41">
        <v>44286</v>
      </c>
      <c r="AB20" s="28"/>
      <c r="AD20" s="40">
        <v>44355</v>
      </c>
      <c r="AE20" s="30" t="s">
        <v>2204</v>
      </c>
    </row>
    <row r="21" spans="1:32">
      <c r="A21" t="s">
        <v>0</v>
      </c>
      <c r="B21" t="s">
        <v>91</v>
      </c>
      <c r="D21" s="1" t="s">
        <v>272</v>
      </c>
      <c r="E21" t="s">
        <v>98</v>
      </c>
      <c r="F21" s="1" t="s">
        <v>549</v>
      </c>
      <c r="G21" t="s">
        <v>128</v>
      </c>
      <c r="I21" s="7">
        <v>1</v>
      </c>
      <c r="J21" s="7">
        <v>2</v>
      </c>
      <c r="K21" s="36">
        <v>6</v>
      </c>
      <c r="L21" s="36"/>
      <c r="M21" s="7" t="s">
        <v>676</v>
      </c>
      <c r="N21" s="164" t="e">
        <f ca="1">INDIRECT("'[DataTransfer_Result_20210806_001.xlsx]20210806'!D"&amp;MATCH($G21,'[2]20210806'!$C:$C,0))</f>
        <v>#REF!</v>
      </c>
      <c r="O21" s="164" t="e">
        <f ca="1">INDIRECT("'[DataTransfer_Result_20210806_001.xlsx]20210806'!E"&amp;MATCH($G21,'[2]20210806'!$C:$C,0))</f>
        <v>#REF!</v>
      </c>
      <c r="P21" s="166" t="e">
        <f ca="1">INDIRECT("'[DataTransfer_Result_20210806_001.xlsx]20210806'!F"&amp;MATCH($G21,'[2]20210806'!$C:$C,0))</f>
        <v>#REF!</v>
      </c>
      <c r="Q21" s="165" t="e">
        <f ca="1">INDIRECT("'[DataTransfer_Result_20210806_001.xlsx]20210806'!G"&amp;MATCH($G21,'[2]20210806'!$C:$C,0))</f>
        <v>#REF!</v>
      </c>
      <c r="R21" s="34"/>
      <c r="S21" s="34"/>
      <c r="T21">
        <v>0</v>
      </c>
      <c r="V21" s="35">
        <f>VLOOKUP(A21,資料轉換_20201231!A:S,19,FALSE)</f>
        <v>0</v>
      </c>
      <c r="W21" s="35">
        <f t="shared" si="0"/>
        <v>0</v>
      </c>
      <c r="X21" s="35"/>
      <c r="AA21" s="41">
        <v>44286</v>
      </c>
      <c r="AB21" s="28"/>
      <c r="AC21" s="40">
        <v>44355</v>
      </c>
      <c r="AE21" s="7" t="s">
        <v>874</v>
      </c>
    </row>
    <row r="22" spans="1:32" s="34" customFormat="1">
      <c r="A22" t="s">
        <v>1</v>
      </c>
      <c r="B22" t="s">
        <v>92</v>
      </c>
      <c r="C22"/>
      <c r="D22" s="1" t="s">
        <v>273</v>
      </c>
      <c r="E22" t="s">
        <v>98</v>
      </c>
      <c r="F22" s="1" t="s">
        <v>274</v>
      </c>
      <c r="G22" t="s">
        <v>129</v>
      </c>
      <c r="H22" s="7"/>
      <c r="I22" s="7">
        <v>1</v>
      </c>
      <c r="J22" s="7">
        <v>1</v>
      </c>
      <c r="K22" s="71">
        <v>6</v>
      </c>
      <c r="L22" s="72"/>
      <c r="M22" s="7" t="s">
        <v>676</v>
      </c>
      <c r="N22" s="164" t="e">
        <f ca="1">INDIRECT("'[DataTransfer_Result_20210806_001.xlsx]20210806'!D"&amp;MATCH($G22,'[2]20210806'!$C:$C,0))</f>
        <v>#REF!</v>
      </c>
      <c r="O22" s="164" t="e">
        <f ca="1">INDIRECT("'[DataTransfer_Result_20210806_001.xlsx]20210806'!E"&amp;MATCH($G22,'[2]20210806'!$C:$C,0))</f>
        <v>#REF!</v>
      </c>
      <c r="P22" s="166" t="e">
        <f ca="1">INDIRECT("'[DataTransfer_Result_20210806_001.xlsx]20210806'!F"&amp;MATCH($G22,'[2]20210806'!$C:$C,0))</f>
        <v>#REF!</v>
      </c>
      <c r="Q22" s="165" t="e">
        <f ca="1">INDIRECT("'[DataTransfer_Result_20210806_001.xlsx]20210806'!G"&amp;MATCH($G22,'[2]20210806'!$C:$C,0))</f>
        <v>#REF!</v>
      </c>
      <c r="T22">
        <v>2</v>
      </c>
      <c r="U22" s="4" t="s">
        <v>446</v>
      </c>
      <c r="V22" s="35">
        <f>VLOOKUP(A22,資料轉換_20201231!A:S,19,FALSE)</f>
        <v>-293</v>
      </c>
      <c r="W22" s="35">
        <f t="shared" si="0"/>
        <v>-293</v>
      </c>
      <c r="X22" s="35"/>
      <c r="Y22" s="7"/>
      <c r="Z22" s="7"/>
      <c r="AA22" s="41">
        <v>44286</v>
      </c>
      <c r="AB22" s="28"/>
      <c r="AC22" s="40">
        <v>44355</v>
      </c>
      <c r="AD22" s="7"/>
      <c r="AE22" s="7" t="s">
        <v>985</v>
      </c>
      <c r="AF22"/>
    </row>
    <row r="23" spans="1:32">
      <c r="A23" t="s">
        <v>2</v>
      </c>
      <c r="B23" t="s">
        <v>93</v>
      </c>
      <c r="D23" s="1" t="s">
        <v>275</v>
      </c>
      <c r="E23" t="s">
        <v>98</v>
      </c>
      <c r="F23" s="1" t="s">
        <v>276</v>
      </c>
      <c r="G23" t="s">
        <v>130</v>
      </c>
      <c r="I23" s="7">
        <v>1</v>
      </c>
      <c r="J23" s="7">
        <v>1</v>
      </c>
      <c r="K23" s="36">
        <v>6</v>
      </c>
      <c r="L23" s="36"/>
      <c r="M23" s="7" t="s">
        <v>676</v>
      </c>
      <c r="N23" s="164" t="e">
        <f ca="1">INDIRECT("'[DataTransfer_Result_20210806_001.xlsx]20210806'!D"&amp;MATCH($G23,'[2]20210806'!$C:$C,0))</f>
        <v>#REF!</v>
      </c>
      <c r="O23" s="164" t="e">
        <f ca="1">INDIRECT("'[DataTransfer_Result_20210806_001.xlsx]20210806'!E"&amp;MATCH($G23,'[2]20210806'!$C:$C,0))</f>
        <v>#REF!</v>
      </c>
      <c r="P23" s="166" t="e">
        <f ca="1">INDIRECT("'[DataTransfer_Result_20210806_001.xlsx]20210806'!F"&amp;MATCH($G23,'[2]20210806'!$C:$C,0))</f>
        <v>#REF!</v>
      </c>
      <c r="Q23" s="165" t="e">
        <f ca="1">INDIRECT("'[DataTransfer_Result_20210806_001.xlsx]20210806'!G"&amp;MATCH($G23,'[2]20210806'!$C:$C,0))</f>
        <v>#REF!</v>
      </c>
      <c r="R23" s="34"/>
      <c r="S23" s="34"/>
      <c r="T23">
        <v>0</v>
      </c>
      <c r="V23" s="35">
        <f>VLOOKUP(A23,資料轉換_20201231!A:S,19,FALSE)</f>
        <v>0</v>
      </c>
      <c r="W23" s="35">
        <f t="shared" si="0"/>
        <v>0</v>
      </c>
      <c r="X23" s="35"/>
      <c r="AA23" s="41">
        <v>44286</v>
      </c>
      <c r="AB23" s="28"/>
      <c r="AC23" s="40">
        <v>44355</v>
      </c>
      <c r="AE23" s="7" t="s">
        <v>987</v>
      </c>
    </row>
    <row r="24" spans="1:32" ht="45">
      <c r="A24" t="s">
        <v>1653</v>
      </c>
      <c r="D24" s="1" t="s">
        <v>1654</v>
      </c>
      <c r="E24" t="s">
        <v>444</v>
      </c>
      <c r="F24" s="1" t="s">
        <v>1655</v>
      </c>
      <c r="G24" t="s">
        <v>1656</v>
      </c>
      <c r="I24" s="7">
        <v>3</v>
      </c>
      <c r="J24" s="7">
        <v>4</v>
      </c>
      <c r="K24" s="36">
        <v>6</v>
      </c>
      <c r="L24" s="36"/>
      <c r="M24" s="7" t="s">
        <v>676</v>
      </c>
      <c r="N24" s="164" t="e">
        <f ca="1">INDIRECT("'[DataTransfer_Result_20210806_001.xlsx]20210806'!D"&amp;MATCH($G24,'[2]20210806'!$C:$C,0))</f>
        <v>#REF!</v>
      </c>
      <c r="O24" s="164" t="e">
        <f ca="1">INDIRECT("'[DataTransfer_Result_20210806_001.xlsx]20210806'!E"&amp;MATCH($G24,'[2]20210806'!$C:$C,0))</f>
        <v>#REF!</v>
      </c>
      <c r="P24" s="166" t="e">
        <f ca="1">INDIRECT("'[DataTransfer_Result_20210806_001.xlsx]20210806'!F"&amp;MATCH($G24,'[2]20210806'!$C:$C,0))</f>
        <v>#REF!</v>
      </c>
      <c r="Q24" s="165" t="e">
        <f ca="1">INDIRECT("'[DataTransfer_Result_20210806_001.xlsx]20210806'!G"&amp;MATCH($G24,'[2]20210806'!$C:$C,0))</f>
        <v>#REF!</v>
      </c>
      <c r="R24" s="34"/>
      <c r="S24" s="34"/>
      <c r="T24">
        <v>0</v>
      </c>
      <c r="U24" s="1" t="s">
        <v>2187</v>
      </c>
      <c r="V24" s="35">
        <f>VLOOKUP(A24,資料轉換_20201231!A:S,19,FALSE)</f>
        <v>0</v>
      </c>
      <c r="W24" s="35">
        <f>S24-V24</f>
        <v>0</v>
      </c>
      <c r="X24" s="35" t="s">
        <v>2290</v>
      </c>
      <c r="AB24" s="28"/>
      <c r="AC24" s="28"/>
      <c r="AD24" s="40">
        <v>44355</v>
      </c>
      <c r="AE24" s="7" t="s">
        <v>2206</v>
      </c>
    </row>
    <row r="25" spans="1:32">
      <c r="A25" t="s">
        <v>3</v>
      </c>
      <c r="B25" t="s">
        <v>94</v>
      </c>
      <c r="D25" s="1" t="s">
        <v>277</v>
      </c>
      <c r="E25" t="s">
        <v>98</v>
      </c>
      <c r="F25" s="1" t="s">
        <v>278</v>
      </c>
      <c r="G25" t="s">
        <v>131</v>
      </c>
      <c r="I25" s="7">
        <v>1</v>
      </c>
      <c r="J25" s="7">
        <v>2</v>
      </c>
      <c r="K25" s="36">
        <v>6</v>
      </c>
      <c r="L25" s="36"/>
      <c r="M25" s="7" t="s">
        <v>676</v>
      </c>
      <c r="N25" s="164" t="e">
        <f ca="1">INDIRECT("'[DataTransfer_Result_20210806_001.xlsx]20210806'!D"&amp;MATCH($G25,'[2]20210806'!$C:$C,0))</f>
        <v>#REF!</v>
      </c>
      <c r="O25" s="164" t="e">
        <f ca="1">INDIRECT("'[DataTransfer_Result_20210806_001.xlsx]20210806'!E"&amp;MATCH($G25,'[2]20210806'!$C:$C,0))</f>
        <v>#REF!</v>
      </c>
      <c r="P25" s="166" t="e">
        <f ca="1">INDIRECT("'[DataTransfer_Result_20210806_001.xlsx]20210806'!F"&amp;MATCH($G25,'[2]20210806'!$C:$C,0))</f>
        <v>#REF!</v>
      </c>
      <c r="Q25" s="165" t="e">
        <f ca="1">INDIRECT("'[DataTransfer_Result_20210806_001.xlsx]20210806'!G"&amp;MATCH($G25,'[2]20210806'!$C:$C,0))</f>
        <v>#REF!</v>
      </c>
      <c r="R25" s="34"/>
      <c r="S25" s="34"/>
      <c r="T25">
        <v>0</v>
      </c>
      <c r="V25" s="35">
        <f>VLOOKUP(A25,資料轉換_20201231!A:S,19,FALSE)</f>
        <v>0</v>
      </c>
      <c r="W25" s="35">
        <f t="shared" si="0"/>
        <v>0</v>
      </c>
      <c r="X25" s="35"/>
      <c r="AA25" s="41">
        <v>44286</v>
      </c>
      <c r="AB25" s="28"/>
      <c r="AC25" s="40">
        <v>44355</v>
      </c>
      <c r="AE25" s="7" t="s">
        <v>875</v>
      </c>
    </row>
    <row r="26" spans="1:32">
      <c r="A26" t="s">
        <v>239</v>
      </c>
      <c r="B26" t="s">
        <v>236</v>
      </c>
      <c r="D26" s="1" t="s">
        <v>289</v>
      </c>
      <c r="E26" t="s">
        <v>98</v>
      </c>
      <c r="F26" s="1" t="s">
        <v>551</v>
      </c>
      <c r="G26" t="s">
        <v>138</v>
      </c>
      <c r="I26" s="7">
        <v>1</v>
      </c>
      <c r="J26" s="7">
        <v>1</v>
      </c>
      <c r="K26" s="36">
        <v>6</v>
      </c>
      <c r="L26" s="36"/>
      <c r="M26" s="7" t="s">
        <v>676</v>
      </c>
      <c r="N26" s="164" t="e">
        <f ca="1">INDIRECT("'[DataTransfer_Result_20210806_001.xlsx]20210806'!D"&amp;MATCH($G26,'[2]20210806'!$C:$C,0))</f>
        <v>#REF!</v>
      </c>
      <c r="O26" s="164" t="e">
        <f ca="1">INDIRECT("'[DataTransfer_Result_20210806_001.xlsx]20210806'!E"&amp;MATCH($G26,'[2]20210806'!$C:$C,0))</f>
        <v>#REF!</v>
      </c>
      <c r="P26" s="166" t="e">
        <f ca="1">INDIRECT("'[DataTransfer_Result_20210806_001.xlsx]20210806'!F"&amp;MATCH($G26,'[2]20210806'!$C:$C,0))</f>
        <v>#REF!</v>
      </c>
      <c r="Q26" s="165" t="e">
        <f ca="1">INDIRECT("'[DataTransfer_Result_20210806_001.xlsx]20210806'!G"&amp;MATCH($G26,'[2]20210806'!$C:$C,0))</f>
        <v>#REF!</v>
      </c>
      <c r="R26" s="34"/>
      <c r="S26" s="34"/>
      <c r="T26">
        <v>0</v>
      </c>
      <c r="V26" s="35">
        <f>VLOOKUP(A26,資料轉換_20201231!A:S,19,FALSE)</f>
        <v>0</v>
      </c>
      <c r="W26" s="35">
        <f t="shared" si="0"/>
        <v>0</v>
      </c>
      <c r="X26" s="35"/>
      <c r="AA26" s="41">
        <v>44286</v>
      </c>
      <c r="AB26" s="28"/>
      <c r="AC26" s="40">
        <v>44355</v>
      </c>
      <c r="AE26" s="7" t="s">
        <v>876</v>
      </c>
    </row>
    <row r="27" spans="1:32">
      <c r="A27" t="s">
        <v>4</v>
      </c>
      <c r="B27" t="s">
        <v>95</v>
      </c>
      <c r="D27" s="1" t="s">
        <v>279</v>
      </c>
      <c r="E27" t="s">
        <v>98</v>
      </c>
      <c r="F27" s="1" t="s">
        <v>280</v>
      </c>
      <c r="G27" t="s">
        <v>132</v>
      </c>
      <c r="I27" s="7">
        <v>1</v>
      </c>
      <c r="J27" s="7">
        <v>2</v>
      </c>
      <c r="K27" s="36">
        <v>6</v>
      </c>
      <c r="L27" s="36"/>
      <c r="M27" s="7" t="s">
        <v>676</v>
      </c>
      <c r="N27" s="164" t="e">
        <f ca="1">INDIRECT("'[DataTransfer_Result_20210806_001.xlsx]20210806'!D"&amp;MATCH($G27,'[2]20210806'!$C:$C,0))</f>
        <v>#REF!</v>
      </c>
      <c r="O27" s="164" t="e">
        <f ca="1">INDIRECT("'[DataTransfer_Result_20210806_001.xlsx]20210806'!E"&amp;MATCH($G27,'[2]20210806'!$C:$C,0))</f>
        <v>#REF!</v>
      </c>
      <c r="P27" s="166" t="e">
        <f ca="1">INDIRECT("'[DataTransfer_Result_20210806_001.xlsx]20210806'!F"&amp;MATCH($G27,'[2]20210806'!$C:$C,0))</f>
        <v>#REF!</v>
      </c>
      <c r="Q27" s="165" t="e">
        <f ca="1">INDIRECT("'[DataTransfer_Result_20210806_001.xlsx]20210806'!G"&amp;MATCH($G27,'[2]20210806'!$C:$C,0))</f>
        <v>#REF!</v>
      </c>
      <c r="R27" s="34"/>
      <c r="S27" s="34"/>
      <c r="T27">
        <v>0</v>
      </c>
      <c r="V27" s="35">
        <f>VLOOKUP(A27,資料轉換_20201231!A:S,19,FALSE)</f>
        <v>0</v>
      </c>
      <c r="W27" s="35">
        <f t="shared" si="0"/>
        <v>0</v>
      </c>
      <c r="X27" s="35"/>
      <c r="AA27" s="41">
        <v>44286</v>
      </c>
      <c r="AB27" s="40"/>
      <c r="AC27" s="40">
        <v>44355</v>
      </c>
      <c r="AE27" s="7" t="s">
        <v>877</v>
      </c>
    </row>
    <row r="28" spans="1:32">
      <c r="A28" t="s">
        <v>2367</v>
      </c>
      <c r="B28" t="s">
        <v>2369</v>
      </c>
      <c r="D28" s="1" t="s">
        <v>2368</v>
      </c>
      <c r="E28" t="s">
        <v>444</v>
      </c>
      <c r="F28" s="1" t="s">
        <v>2370</v>
      </c>
      <c r="G28" t="s">
        <v>2364</v>
      </c>
      <c r="I28" s="7">
        <v>1</v>
      </c>
      <c r="J28" s="7">
        <v>2</v>
      </c>
      <c r="K28" s="36">
        <v>6</v>
      </c>
      <c r="L28" s="36"/>
      <c r="M28" s="7" t="s">
        <v>676</v>
      </c>
      <c r="N28" s="164" t="e">
        <f ca="1">INDIRECT("'[DataTransfer_Result_20210806_001.xlsx]20210806'!D"&amp;MATCH($G28,'[2]20210806'!$C:$C,0))</f>
        <v>#REF!</v>
      </c>
      <c r="O28" s="164" t="e">
        <f ca="1">INDIRECT("'[DataTransfer_Result_20210806_001.xlsx]20210806'!E"&amp;MATCH($G28,'[2]20210806'!$C:$C,0))</f>
        <v>#REF!</v>
      </c>
      <c r="P28" s="166" t="e">
        <f ca="1">INDIRECT("'[DataTransfer_Result_20210806_001.xlsx]20210806'!F"&amp;MATCH($G28,'[2]20210806'!$C:$C,0))</f>
        <v>#REF!</v>
      </c>
      <c r="Q28" s="165" t="e">
        <f ca="1">INDIRECT("'[DataTransfer_Result_20210806_001.xlsx]20210806'!G"&amp;MATCH($G28,'[2]20210806'!$C:$C,0))</f>
        <v>#REF!</v>
      </c>
      <c r="R28" s="34"/>
      <c r="S28" s="34"/>
      <c r="T28">
        <v>0</v>
      </c>
      <c r="V28" s="35"/>
      <c r="W28" s="35"/>
      <c r="X28" s="35" t="s">
        <v>2375</v>
      </c>
      <c r="AB28" s="40"/>
      <c r="AC28" s="40">
        <v>44405</v>
      </c>
      <c r="AE28" s="7" t="s">
        <v>2376</v>
      </c>
    </row>
    <row r="29" spans="1:32">
      <c r="A29" t="s">
        <v>5</v>
      </c>
      <c r="B29" t="s">
        <v>96</v>
      </c>
      <c r="D29" s="1" t="s">
        <v>281</v>
      </c>
      <c r="E29" t="s">
        <v>98</v>
      </c>
      <c r="F29" s="1" t="s">
        <v>282</v>
      </c>
      <c r="G29" t="s">
        <v>133</v>
      </c>
      <c r="I29" s="7">
        <v>1</v>
      </c>
      <c r="J29" s="7">
        <v>1</v>
      </c>
      <c r="K29" s="36">
        <v>6</v>
      </c>
      <c r="L29" s="36"/>
      <c r="M29" s="7" t="s">
        <v>676</v>
      </c>
      <c r="N29" s="164" t="e">
        <f ca="1">INDIRECT("'[DataTransfer_Result_20210806_001.xlsx]20210806'!D"&amp;MATCH($G29,'[2]20210806'!$C:$C,0))</f>
        <v>#REF!</v>
      </c>
      <c r="O29" s="164" t="e">
        <f ca="1">INDIRECT("'[DataTransfer_Result_20210806_001.xlsx]20210806'!E"&amp;MATCH($G29,'[2]20210806'!$C:$C,0))</f>
        <v>#REF!</v>
      </c>
      <c r="P29" s="166" t="e">
        <f ca="1">INDIRECT("'[DataTransfer_Result_20210806_001.xlsx]20210806'!F"&amp;MATCH($G29,'[2]20210806'!$C:$C,0))</f>
        <v>#REF!</v>
      </c>
      <c r="Q29" s="165" t="e">
        <f ca="1">INDIRECT("'[DataTransfer_Result_20210806_001.xlsx]20210806'!G"&amp;MATCH($G29,'[2]20210806'!$C:$C,0))</f>
        <v>#REF!</v>
      </c>
      <c r="R29" s="34"/>
      <c r="S29" s="34"/>
      <c r="T29">
        <v>0</v>
      </c>
      <c r="V29" s="35">
        <f>VLOOKUP(A29,資料轉換_20201231!A:S,19,FALSE)</f>
        <v>0</v>
      </c>
      <c r="W29" s="35">
        <f t="shared" si="0"/>
        <v>0</v>
      </c>
      <c r="X29" s="35"/>
      <c r="AA29" s="41">
        <v>44286</v>
      </c>
      <c r="AB29" s="28"/>
      <c r="AC29" s="40">
        <v>44355</v>
      </c>
      <c r="AE29" s="7" t="s">
        <v>878</v>
      </c>
    </row>
    <row r="30" spans="1:32" s="34" customFormat="1">
      <c r="A30" t="s">
        <v>6</v>
      </c>
      <c r="B30" t="s">
        <v>283</v>
      </c>
      <c r="C30"/>
      <c r="D30" s="1" t="s">
        <v>97</v>
      </c>
      <c r="E30" t="s">
        <v>98</v>
      </c>
      <c r="F30" s="1" t="s">
        <v>99</v>
      </c>
      <c r="G30" t="s">
        <v>134</v>
      </c>
      <c r="H30" s="7"/>
      <c r="I30" s="7">
        <v>1</v>
      </c>
      <c r="J30" s="7">
        <v>2</v>
      </c>
      <c r="K30" s="36">
        <v>6</v>
      </c>
      <c r="L30" s="36"/>
      <c r="M30" s="7" t="s">
        <v>676</v>
      </c>
      <c r="N30" s="164" t="e">
        <f ca="1">INDIRECT("'[DataTransfer_Result_20210806_001.xlsx]20210806'!D"&amp;MATCH($G30,'[2]20210806'!$C:$C,0))</f>
        <v>#REF!</v>
      </c>
      <c r="O30" s="164" t="e">
        <f ca="1">INDIRECT("'[DataTransfer_Result_20210806_001.xlsx]20210806'!E"&amp;MATCH($G30,'[2]20210806'!$C:$C,0))</f>
        <v>#REF!</v>
      </c>
      <c r="P30" s="166" t="e">
        <f ca="1">INDIRECT("'[DataTransfer_Result_20210806_001.xlsx]20210806'!F"&amp;MATCH($G30,'[2]20210806'!$C:$C,0))</f>
        <v>#REF!</v>
      </c>
      <c r="Q30" s="165" t="e">
        <f ca="1">INDIRECT("'[DataTransfer_Result_20210806_001.xlsx]20210806'!G"&amp;MATCH($G30,'[2]20210806'!$C:$C,0))</f>
        <v>#REF!</v>
      </c>
      <c r="T30">
        <v>0</v>
      </c>
      <c r="U30"/>
      <c r="V30" s="35">
        <f>VLOOKUP(A30,資料轉換_20201231!A:S,19,FALSE)</f>
        <v>0</v>
      </c>
      <c r="W30" s="35">
        <f t="shared" si="0"/>
        <v>0</v>
      </c>
      <c r="X30" s="35"/>
      <c r="Y30" s="7"/>
      <c r="Z30" s="7"/>
      <c r="AA30" s="41">
        <v>44286</v>
      </c>
      <c r="AB30" s="28"/>
      <c r="AC30" s="40">
        <v>44355</v>
      </c>
      <c r="AD30" s="7"/>
      <c r="AE30" s="7" t="s">
        <v>879</v>
      </c>
      <c r="AF30"/>
    </row>
    <row r="31" spans="1:32" s="34" customFormat="1">
      <c r="A31" t="s">
        <v>8</v>
      </c>
      <c r="B31" t="s">
        <v>102</v>
      </c>
      <c r="C31"/>
      <c r="D31" s="1" t="s">
        <v>286</v>
      </c>
      <c r="E31" t="s">
        <v>98</v>
      </c>
      <c r="F31" s="1" t="s">
        <v>287</v>
      </c>
      <c r="G31" t="s">
        <v>136</v>
      </c>
      <c r="H31" s="7"/>
      <c r="I31" s="7">
        <v>1</v>
      </c>
      <c r="J31" s="7">
        <v>2</v>
      </c>
      <c r="K31" s="36">
        <v>6</v>
      </c>
      <c r="L31" s="36"/>
      <c r="M31" s="7" t="s">
        <v>676</v>
      </c>
      <c r="N31" s="164" t="e">
        <f ca="1">INDIRECT("'[DataTransfer_Result_20210806_001.xlsx]20210806'!D"&amp;MATCH($G31,'[2]20210806'!$C:$C,0))</f>
        <v>#REF!</v>
      </c>
      <c r="O31" s="164" t="e">
        <f ca="1">INDIRECT("'[DataTransfer_Result_20210806_001.xlsx]20210806'!E"&amp;MATCH($G31,'[2]20210806'!$C:$C,0))</f>
        <v>#REF!</v>
      </c>
      <c r="P31" s="166" t="e">
        <f ca="1">INDIRECT("'[DataTransfer_Result_20210806_001.xlsx]20210806'!F"&amp;MATCH($G31,'[2]20210806'!$C:$C,0))</f>
        <v>#REF!</v>
      </c>
      <c r="Q31" s="165" t="e">
        <f ca="1">INDIRECT("'[DataTransfer_Result_20210806_001.xlsx]20210806'!G"&amp;MATCH($G31,'[2]20210806'!$C:$C,0))</f>
        <v>#REF!</v>
      </c>
      <c r="T31">
        <v>0</v>
      </c>
      <c r="U31"/>
      <c r="V31" s="35">
        <f>VLOOKUP(A31,資料轉換_20201231!A:S,19,FALSE)</f>
        <v>0</v>
      </c>
      <c r="W31" s="35">
        <f t="shared" si="0"/>
        <v>0</v>
      </c>
      <c r="X31" s="35"/>
      <c r="Y31" s="7"/>
      <c r="Z31" s="7"/>
      <c r="AA31" s="41">
        <v>44286</v>
      </c>
      <c r="AB31" s="28"/>
      <c r="AC31" s="40">
        <v>44355</v>
      </c>
      <c r="AD31" s="28"/>
      <c r="AE31" s="7" t="s">
        <v>854</v>
      </c>
      <c r="AF31"/>
    </row>
    <row r="32" spans="1:32" s="34" customFormat="1" ht="60">
      <c r="A32" t="s">
        <v>249</v>
      </c>
      <c r="B32" t="s">
        <v>322</v>
      </c>
      <c r="C32"/>
      <c r="D32" s="1" t="s">
        <v>323</v>
      </c>
      <c r="E32" t="s">
        <v>315</v>
      </c>
      <c r="F32" s="1" t="s">
        <v>570</v>
      </c>
      <c r="G32" t="s">
        <v>157</v>
      </c>
      <c r="H32" s="7"/>
      <c r="I32" s="7">
        <v>4</v>
      </c>
      <c r="J32" s="7">
        <v>4</v>
      </c>
      <c r="K32" s="71">
        <v>2</v>
      </c>
      <c r="L32" s="71"/>
      <c r="M32" s="7" t="s">
        <v>676</v>
      </c>
      <c r="N32" s="164" t="e">
        <f ca="1">INDIRECT("'[DataTransfer_Result_20210806_001.xlsx]20210806'!D"&amp;MATCH($G32,'[2]20210806'!$C:$C,0))</f>
        <v>#REF!</v>
      </c>
      <c r="O32" s="164" t="e">
        <f ca="1">INDIRECT("'[DataTransfer_Result_20210806_001.xlsx]20210806'!E"&amp;MATCH($G32,'[2]20210806'!$C:$C,0))</f>
        <v>#REF!</v>
      </c>
      <c r="P32" s="166" t="e">
        <f ca="1">INDIRECT("'[DataTransfer_Result_20210806_001.xlsx]20210806'!F"&amp;MATCH($G32,'[2]20210806'!$C:$C,0))</f>
        <v>#REF!</v>
      </c>
      <c r="Q32" s="165" t="e">
        <f ca="1">INDIRECT("'[DataTransfer_Result_20210806_001.xlsx]20210806'!G"&amp;MATCH($G32,'[2]20210806'!$C:$C,0))</f>
        <v>#REF!</v>
      </c>
      <c r="T32">
        <v>5</v>
      </c>
      <c r="U32" s="1" t="s">
        <v>458</v>
      </c>
      <c r="V32" s="35">
        <f>VLOOKUP(A32,資料轉換_20201231!A:S,19,FALSE)</f>
        <v>-32121</v>
      </c>
      <c r="W32" s="35">
        <f t="shared" ref="W32:W34" si="2">S32-V32</f>
        <v>32121</v>
      </c>
      <c r="X32" s="35" t="s">
        <v>2287</v>
      </c>
      <c r="Y32" s="7"/>
      <c r="Z32" s="7"/>
      <c r="AA32" s="41">
        <v>44286</v>
      </c>
      <c r="AB32" s="28"/>
      <c r="AC32" s="7"/>
      <c r="AD32" s="40">
        <v>44355</v>
      </c>
      <c r="AE32" s="7" t="s">
        <v>1002</v>
      </c>
      <c r="AF32"/>
    </row>
    <row r="33" spans="1:31" s="34" customFormat="1" ht="75">
      <c r="A33" s="34" t="s">
        <v>254</v>
      </c>
      <c r="B33" s="34" t="s">
        <v>322</v>
      </c>
      <c r="D33" s="35" t="s">
        <v>105</v>
      </c>
      <c r="E33" s="34" t="s">
        <v>98</v>
      </c>
      <c r="F33" s="35" t="s">
        <v>580</v>
      </c>
      <c r="G33" s="34" t="s">
        <v>169</v>
      </c>
      <c r="H33" s="36"/>
      <c r="I33" s="36">
        <v>5</v>
      </c>
      <c r="J33" s="36">
        <v>4</v>
      </c>
      <c r="K33" s="36">
        <v>2</v>
      </c>
      <c r="L33" s="36"/>
      <c r="M33" s="36" t="s">
        <v>677</v>
      </c>
      <c r="N33" s="164" t="e">
        <f ca="1">INDIRECT("'[DataTransfer_Result_20210806_001.xlsx]20210806'!D"&amp;MATCH($G33,'[2]20210806'!$C:$C,0))</f>
        <v>#REF!</v>
      </c>
      <c r="O33" s="164" t="e">
        <f ca="1">INDIRECT("'[DataTransfer_Result_20210806_001.xlsx]20210806'!E"&amp;MATCH($G33,'[2]20210806'!$C:$C,0))</f>
        <v>#REF!</v>
      </c>
      <c r="P33" s="166" t="e">
        <f ca="1">INDIRECT("'[DataTransfer_Result_20210806_001.xlsx]20210806'!F"&amp;MATCH($G33,'[2]20210806'!$C:$C,0))</f>
        <v>#REF!</v>
      </c>
      <c r="Q33" s="165" t="e">
        <f ca="1">INDIRECT("'[DataTransfer_Result_20210806_001.xlsx]20210806'!G"&amp;MATCH($G33,'[2]20210806'!$C:$C,0))</f>
        <v>#REF!</v>
      </c>
      <c r="T33" s="34">
        <v>5</v>
      </c>
      <c r="U33" s="34" t="s">
        <v>461</v>
      </c>
      <c r="V33" s="35">
        <f>VLOOKUP(A33,資料轉換_20201231!A:S,19,FALSE)</f>
        <v>-39154</v>
      </c>
      <c r="W33" s="35">
        <f t="shared" si="2"/>
        <v>39154</v>
      </c>
      <c r="X33" s="35" t="s">
        <v>2287</v>
      </c>
      <c r="Y33" s="36"/>
      <c r="Z33" s="36"/>
      <c r="AA33" s="42">
        <v>44286</v>
      </c>
      <c r="AB33" s="40"/>
      <c r="AC33" s="36"/>
      <c r="AD33" s="40">
        <v>44355</v>
      </c>
      <c r="AE33" s="36" t="s">
        <v>1003</v>
      </c>
    </row>
    <row r="34" spans="1:31" s="34" customFormat="1" ht="60">
      <c r="A34" s="34" t="s">
        <v>638</v>
      </c>
      <c r="B34" s="34" t="s">
        <v>729</v>
      </c>
      <c r="C34" s="34" t="s">
        <v>735</v>
      </c>
      <c r="D34" s="35" t="s">
        <v>650</v>
      </c>
      <c r="E34" s="34" t="s">
        <v>444</v>
      </c>
      <c r="F34" s="35" t="s">
        <v>663</v>
      </c>
      <c r="G34" s="34" t="s">
        <v>662</v>
      </c>
      <c r="H34" s="36"/>
      <c r="I34" s="36">
        <v>4</v>
      </c>
      <c r="J34" s="36">
        <v>4</v>
      </c>
      <c r="K34" s="36">
        <v>2</v>
      </c>
      <c r="L34" s="36"/>
      <c r="M34" s="36" t="s">
        <v>676</v>
      </c>
      <c r="N34" s="164" t="e">
        <f ca="1">INDIRECT("'[DataTransfer_Result_20210806_001.xlsx]20210806'!D"&amp;MATCH($G34,'[2]20210806'!$C:$C,0))</f>
        <v>#REF!</v>
      </c>
      <c r="O34" s="164" t="e">
        <f ca="1">INDIRECT("'[DataTransfer_Result_20210806_001.xlsx]20210806'!E"&amp;MATCH($G34,'[2]20210806'!$C:$C,0))</f>
        <v>#REF!</v>
      </c>
      <c r="P34" s="166" t="e">
        <f ca="1">INDIRECT("'[DataTransfer_Result_20210806_001.xlsx]20210806'!F"&amp;MATCH($G34,'[2]20210806'!$C:$C,0))</f>
        <v>#REF!</v>
      </c>
      <c r="Q34" s="165" t="e">
        <f ca="1">INDIRECT("'[DataTransfer_Result_20210806_001.xlsx]20210806'!G"&amp;MATCH($G34,'[2]20210806'!$C:$C,0))</f>
        <v>#REF!</v>
      </c>
      <c r="T34" s="34">
        <v>2</v>
      </c>
      <c r="U34" s="34" t="s">
        <v>1596</v>
      </c>
      <c r="V34" s="35">
        <f>VLOOKUP(A34,資料轉換_20201231!A:S,19,FALSE)</f>
        <v>-73816</v>
      </c>
      <c r="W34" s="35">
        <f t="shared" si="2"/>
        <v>73816</v>
      </c>
      <c r="X34" s="35" t="s">
        <v>2287</v>
      </c>
      <c r="Y34" s="36"/>
      <c r="Z34" s="36"/>
      <c r="AA34" s="42">
        <v>44286</v>
      </c>
      <c r="AB34" s="40"/>
      <c r="AC34" s="36"/>
      <c r="AD34" s="40">
        <v>44355</v>
      </c>
      <c r="AE34" s="36" t="s">
        <v>2207</v>
      </c>
    </row>
    <row r="35" spans="1:31" s="34" customFormat="1">
      <c r="A35" s="34" t="s">
        <v>1096</v>
      </c>
      <c r="B35" s="34" t="s">
        <v>890</v>
      </c>
      <c r="D35" s="35" t="s">
        <v>1108</v>
      </c>
      <c r="E35" s="34" t="s">
        <v>444</v>
      </c>
      <c r="F35" s="35" t="s">
        <v>1099</v>
      </c>
      <c r="G35" s="34" t="s">
        <v>1100</v>
      </c>
      <c r="H35" s="36" t="s">
        <v>676</v>
      </c>
      <c r="I35" s="36">
        <v>1</v>
      </c>
      <c r="J35" s="36" t="s">
        <v>945</v>
      </c>
      <c r="K35" s="36">
        <v>2</v>
      </c>
      <c r="L35" s="36"/>
      <c r="M35" s="36" t="s">
        <v>676</v>
      </c>
      <c r="N35" s="164" t="e">
        <f ca="1">INDIRECT("'[DataTransfer_Result_20210806_001.xlsx]20210806'!D"&amp;MATCH($G35,'[2]20210806'!$C:$C,0))</f>
        <v>#REF!</v>
      </c>
      <c r="O35" s="164" t="e">
        <f ca="1">INDIRECT("'[DataTransfer_Result_20210806_001.xlsx]20210806'!E"&amp;MATCH($G35,'[2]20210806'!$C:$C,0))</f>
        <v>#REF!</v>
      </c>
      <c r="P35" s="166" t="e">
        <f ca="1">INDIRECT("'[DataTransfer_Result_20210806_001.xlsx]20210806'!F"&amp;MATCH($G35,'[2]20210806'!$C:$C,0))</f>
        <v>#REF!</v>
      </c>
      <c r="Q35" s="165" t="e">
        <f ca="1">INDIRECT("'[DataTransfer_Result_20210806_001.xlsx]20210806'!G"&amp;MATCH($G35,'[2]20210806'!$C:$C,0))</f>
        <v>#REF!</v>
      </c>
      <c r="T35" s="34">
        <v>9</v>
      </c>
      <c r="U35" s="34" t="s">
        <v>2284</v>
      </c>
      <c r="V35" s="35">
        <f>VLOOKUP(A35,資料轉換_20201231!A:S,19,FALSE)</f>
        <v>0</v>
      </c>
      <c r="W35" s="35">
        <f t="shared" si="0"/>
        <v>0</v>
      </c>
      <c r="X35" s="35"/>
      <c r="Y35" s="36"/>
      <c r="Z35" s="36"/>
      <c r="AA35" s="42"/>
      <c r="AB35" s="40"/>
      <c r="AC35" s="36"/>
      <c r="AD35" s="40"/>
      <c r="AE35" s="36"/>
    </row>
    <row r="36" spans="1:31" s="34" customFormat="1" ht="165">
      <c r="A36" s="34" t="s">
        <v>251</v>
      </c>
      <c r="B36" s="34" t="s">
        <v>326</v>
      </c>
      <c r="D36" s="35" t="s">
        <v>327</v>
      </c>
      <c r="E36" s="34" t="s">
        <v>98</v>
      </c>
      <c r="F36" s="35" t="s">
        <v>572</v>
      </c>
      <c r="G36" s="34" t="s">
        <v>159</v>
      </c>
      <c r="H36" s="36"/>
      <c r="I36" s="36">
        <v>10</v>
      </c>
      <c r="J36" s="36">
        <v>4</v>
      </c>
      <c r="K36" s="36">
        <v>2</v>
      </c>
      <c r="L36" s="36"/>
      <c r="M36" s="36" t="s">
        <v>677</v>
      </c>
      <c r="N36" s="164" t="e">
        <f ca="1">INDIRECT("'[DataTransfer_Result_20210806_001.xlsx]20210806'!D"&amp;MATCH($G36,'[2]20210806'!$C:$C,0))</f>
        <v>#REF!</v>
      </c>
      <c r="O36" s="164" t="e">
        <f ca="1">INDIRECT("'[DataTransfer_Result_20210806_001.xlsx]20210806'!E"&amp;MATCH($G36,'[2]20210806'!$C:$C,0))</f>
        <v>#REF!</v>
      </c>
      <c r="P36" s="166" t="e">
        <f ca="1">INDIRECT("'[DataTransfer_Result_20210806_001.xlsx]20210806'!F"&amp;MATCH($G36,'[2]20210806'!$C:$C,0))</f>
        <v>#REF!</v>
      </c>
      <c r="Q36" s="165" t="e">
        <f ca="1">INDIRECT("'[DataTransfer_Result_20210806_001.xlsx]20210806'!G"&amp;MATCH($G36,'[2]20210806'!$C:$C,0))</f>
        <v>#REF!</v>
      </c>
      <c r="T36" s="34">
        <v>5</v>
      </c>
      <c r="U36" s="34" t="s">
        <v>455</v>
      </c>
      <c r="V36" s="35">
        <f>VLOOKUP(A36,資料轉換_20201231!A:S,19,FALSE)</f>
        <v>7264</v>
      </c>
      <c r="W36" s="35">
        <f t="shared" ref="W36:W39" si="3">S36-V36</f>
        <v>-7264</v>
      </c>
      <c r="X36" s="35" t="s">
        <v>2287</v>
      </c>
      <c r="Y36" s="36"/>
      <c r="Z36" s="36"/>
      <c r="AA36" s="42">
        <v>44286</v>
      </c>
      <c r="AB36" s="40"/>
      <c r="AC36" s="36"/>
      <c r="AD36" s="40">
        <v>44355</v>
      </c>
      <c r="AE36" s="36" t="s">
        <v>2208</v>
      </c>
    </row>
    <row r="37" spans="1:31" s="34" customFormat="1" ht="45">
      <c r="A37" s="34" t="s">
        <v>22</v>
      </c>
      <c r="B37" s="35" t="s">
        <v>853</v>
      </c>
      <c r="C37" s="34" t="s">
        <v>736</v>
      </c>
      <c r="D37" s="35" t="s">
        <v>314</v>
      </c>
      <c r="E37" s="34" t="s">
        <v>315</v>
      </c>
      <c r="F37" s="35" t="s">
        <v>566</v>
      </c>
      <c r="G37" s="34" t="s">
        <v>153</v>
      </c>
      <c r="H37" s="36"/>
      <c r="I37" s="36">
        <v>3</v>
      </c>
      <c r="J37" s="36">
        <v>4</v>
      </c>
      <c r="K37" s="36">
        <v>2</v>
      </c>
      <c r="L37" s="36"/>
      <c r="M37" s="36" t="s">
        <v>676</v>
      </c>
      <c r="N37" s="164" t="e">
        <f ca="1">INDIRECT("'[DataTransfer_Result_20210806_001.xlsx]20210806'!D"&amp;MATCH($G37,'[2]20210806'!$C:$C,0))</f>
        <v>#REF!</v>
      </c>
      <c r="O37" s="164" t="e">
        <f ca="1">INDIRECT("'[DataTransfer_Result_20210806_001.xlsx]20210806'!E"&amp;MATCH($G37,'[2]20210806'!$C:$C,0))</f>
        <v>#REF!</v>
      </c>
      <c r="P37" s="166" t="e">
        <f ca="1">INDIRECT("'[DataTransfer_Result_20210806_001.xlsx]20210806'!F"&amp;MATCH($G37,'[2]20210806'!$C:$C,0))</f>
        <v>#REF!</v>
      </c>
      <c r="Q37" s="165" t="e">
        <f ca="1">INDIRECT("'[DataTransfer_Result_20210806_001.xlsx]20210806'!G"&amp;MATCH($G37,'[2]20210806'!$C:$C,0))</f>
        <v>#REF!</v>
      </c>
      <c r="T37" s="34">
        <v>5</v>
      </c>
      <c r="U37" s="34" t="s">
        <v>456</v>
      </c>
      <c r="V37" s="35">
        <f>VLOOKUP(A37,資料轉換_20201231!A:S,19,FALSE)</f>
        <v>-31161</v>
      </c>
      <c r="W37" s="35">
        <f t="shared" si="3"/>
        <v>31161</v>
      </c>
      <c r="X37" s="35" t="s">
        <v>2287</v>
      </c>
      <c r="Y37" s="36"/>
      <c r="Z37" s="36"/>
      <c r="AA37" s="42">
        <v>44286</v>
      </c>
      <c r="AB37" s="40"/>
      <c r="AC37" s="36"/>
      <c r="AD37" s="40">
        <v>44355</v>
      </c>
      <c r="AE37" s="36" t="s">
        <v>1070</v>
      </c>
    </row>
    <row r="38" spans="1:31" s="34" customFormat="1" ht="75">
      <c r="A38" s="34" t="s">
        <v>250</v>
      </c>
      <c r="B38" s="34" t="s">
        <v>324</v>
      </c>
      <c r="D38" s="35" t="s">
        <v>325</v>
      </c>
      <c r="E38" s="34" t="s">
        <v>315</v>
      </c>
      <c r="F38" s="35" t="s">
        <v>571</v>
      </c>
      <c r="G38" s="34" t="s">
        <v>158</v>
      </c>
      <c r="H38" s="36"/>
      <c r="I38" s="36">
        <v>5</v>
      </c>
      <c r="J38" s="36">
        <v>4</v>
      </c>
      <c r="K38" s="36">
        <v>2</v>
      </c>
      <c r="L38" s="36"/>
      <c r="M38" s="36" t="s">
        <v>676</v>
      </c>
      <c r="N38" s="164" t="e">
        <f ca="1">INDIRECT("'[DataTransfer_Result_20210806_001.xlsx]20210806'!D"&amp;MATCH($G38,'[2]20210806'!$C:$C,0))</f>
        <v>#REF!</v>
      </c>
      <c r="O38" s="164" t="e">
        <f ca="1">INDIRECT("'[DataTransfer_Result_20210806_001.xlsx]20210806'!E"&amp;MATCH($G38,'[2]20210806'!$C:$C,0))</f>
        <v>#REF!</v>
      </c>
      <c r="P38" s="166" t="e">
        <f ca="1">INDIRECT("'[DataTransfer_Result_20210806_001.xlsx]20210806'!F"&amp;MATCH($G38,'[2]20210806'!$C:$C,0))</f>
        <v>#REF!</v>
      </c>
      <c r="Q38" s="165" t="e">
        <f ca="1">INDIRECT("'[DataTransfer_Result_20210806_001.xlsx]20210806'!G"&amp;MATCH($G38,'[2]20210806'!$C:$C,0))</f>
        <v>#REF!</v>
      </c>
      <c r="T38" s="34">
        <v>5</v>
      </c>
      <c r="U38" s="35" t="s">
        <v>457</v>
      </c>
      <c r="V38" s="35">
        <f>VLOOKUP(A38,資料轉換_20201231!A:S,19,FALSE)</f>
        <v>-23281</v>
      </c>
      <c r="W38" s="35">
        <f t="shared" si="3"/>
        <v>23281</v>
      </c>
      <c r="X38" s="35" t="s">
        <v>2287</v>
      </c>
      <c r="Y38" s="36"/>
      <c r="Z38" s="36"/>
      <c r="AA38" s="42">
        <v>44286</v>
      </c>
      <c r="AB38" s="40"/>
      <c r="AC38" s="36"/>
      <c r="AD38" s="40">
        <v>44355</v>
      </c>
      <c r="AE38" s="57" t="s">
        <v>2209</v>
      </c>
    </row>
    <row r="39" spans="1:31" s="34" customFormat="1" ht="75">
      <c r="A39" s="34" t="s">
        <v>699</v>
      </c>
      <c r="B39" s="34" t="s">
        <v>324</v>
      </c>
      <c r="D39" s="35" t="s">
        <v>325</v>
      </c>
      <c r="E39" s="34" t="s">
        <v>315</v>
      </c>
      <c r="F39" s="35" t="s">
        <v>700</v>
      </c>
      <c r="G39" s="34" t="s">
        <v>701</v>
      </c>
      <c r="H39" s="36"/>
      <c r="I39" s="36">
        <v>5</v>
      </c>
      <c r="J39" s="36">
        <v>4</v>
      </c>
      <c r="K39" s="36">
        <v>2</v>
      </c>
      <c r="L39" s="36"/>
      <c r="M39" s="36" t="s">
        <v>676</v>
      </c>
      <c r="N39" s="164" t="e">
        <f ca="1">INDIRECT("'[DataTransfer_Result_20210806_001.xlsx]20210806'!D"&amp;MATCH($G39,'[2]20210806'!$C:$C,0))</f>
        <v>#REF!</v>
      </c>
      <c r="O39" s="164" t="e">
        <f ca="1">INDIRECT("'[DataTransfer_Result_20210806_001.xlsx]20210806'!E"&amp;MATCH($G39,'[2]20210806'!$C:$C,0))</f>
        <v>#REF!</v>
      </c>
      <c r="P39" s="166" t="e">
        <f ca="1">INDIRECT("'[DataTransfer_Result_20210806_001.xlsx]20210806'!F"&amp;MATCH($G39,'[2]20210806'!$C:$C,0))</f>
        <v>#REF!</v>
      </c>
      <c r="Q39" s="165" t="e">
        <f ca="1">INDIRECT("'[DataTransfer_Result_20210806_001.xlsx]20210806'!G"&amp;MATCH($G39,'[2]20210806'!$C:$C,0))</f>
        <v>#REF!</v>
      </c>
      <c r="T39" s="34">
        <v>5</v>
      </c>
      <c r="U39" s="34" t="s">
        <v>461</v>
      </c>
      <c r="V39" s="35">
        <f>VLOOKUP(A39,資料轉換_20201231!A:S,19,FALSE)</f>
        <v>-15672</v>
      </c>
      <c r="W39" s="35">
        <f t="shared" si="3"/>
        <v>15672</v>
      </c>
      <c r="X39" s="35" t="s">
        <v>2287</v>
      </c>
      <c r="Y39" s="36"/>
      <c r="Z39" s="36"/>
      <c r="AA39" s="42">
        <v>44286</v>
      </c>
      <c r="AB39" s="40"/>
      <c r="AC39" s="36"/>
      <c r="AD39" s="40">
        <v>44355</v>
      </c>
      <c r="AE39" s="36" t="s">
        <v>1072</v>
      </c>
    </row>
    <row r="40" spans="1:31" s="34" customFormat="1">
      <c r="A40" s="34" t="s">
        <v>1097</v>
      </c>
      <c r="B40" s="34" t="s">
        <v>890</v>
      </c>
      <c r="D40" s="35" t="s">
        <v>1109</v>
      </c>
      <c r="E40" s="34" t="s">
        <v>444</v>
      </c>
      <c r="F40" s="35" t="s">
        <v>1102</v>
      </c>
      <c r="G40" s="34" t="s">
        <v>1103</v>
      </c>
      <c r="H40" s="36" t="s">
        <v>676</v>
      </c>
      <c r="I40" s="36">
        <v>1</v>
      </c>
      <c r="J40" s="36" t="s">
        <v>964</v>
      </c>
      <c r="K40" s="36">
        <v>2</v>
      </c>
      <c r="L40" s="36"/>
      <c r="M40" s="36" t="s">
        <v>676</v>
      </c>
      <c r="N40" s="164" t="e">
        <f ca="1">INDIRECT("'[DataTransfer_Result_20210806_001.xlsx]20210806'!D"&amp;MATCH($G40,'[2]20210806'!$C:$C,0))</f>
        <v>#REF!</v>
      </c>
      <c r="O40" s="164" t="e">
        <f ca="1">INDIRECT("'[DataTransfer_Result_20210806_001.xlsx]20210806'!E"&amp;MATCH($G40,'[2]20210806'!$C:$C,0))</f>
        <v>#REF!</v>
      </c>
      <c r="P40" s="166" t="e">
        <f ca="1">INDIRECT("'[DataTransfer_Result_20210806_001.xlsx]20210806'!F"&amp;MATCH($G40,'[2]20210806'!$C:$C,0))</f>
        <v>#REF!</v>
      </c>
      <c r="Q40" s="165" t="e">
        <f ca="1">INDIRECT("'[DataTransfer_Result_20210806_001.xlsx]20210806'!G"&amp;MATCH($G40,'[2]20210806'!$C:$C,0))</f>
        <v>#REF!</v>
      </c>
      <c r="T40" s="34">
        <v>9</v>
      </c>
      <c r="U40" s="34" t="s">
        <v>2284</v>
      </c>
      <c r="V40" s="35">
        <f>VLOOKUP(A40,資料轉換_20201231!A:S,19,FALSE)</f>
        <v>0</v>
      </c>
      <c r="W40" s="35">
        <f t="shared" si="0"/>
        <v>0</v>
      </c>
      <c r="X40" s="35"/>
      <c r="Y40" s="36"/>
      <c r="Z40" s="36"/>
      <c r="AA40" s="42"/>
      <c r="AB40" s="40"/>
      <c r="AC40" s="36"/>
      <c r="AD40" s="40"/>
      <c r="AE40" s="36"/>
    </row>
    <row r="41" spans="1:31" s="34" customFormat="1" ht="180">
      <c r="A41" s="34" t="s">
        <v>21</v>
      </c>
      <c r="B41" s="34" t="s">
        <v>313</v>
      </c>
      <c r="D41" s="35" t="s">
        <v>311</v>
      </c>
      <c r="E41" s="34" t="s">
        <v>312</v>
      </c>
      <c r="F41" s="35" t="s">
        <v>698</v>
      </c>
      <c r="G41" s="34" t="s">
        <v>152</v>
      </c>
      <c r="H41" s="36"/>
      <c r="I41" s="36">
        <v>12</v>
      </c>
      <c r="J41" s="36">
        <v>4</v>
      </c>
      <c r="K41" s="36">
        <v>2</v>
      </c>
      <c r="L41" s="36"/>
      <c r="M41" s="36" t="s">
        <v>677</v>
      </c>
      <c r="N41" s="164" t="e">
        <f ca="1">INDIRECT("'[DataTransfer_Result_20210806_001.xlsx]20210806'!D"&amp;MATCH($G41,'[2]20210806'!$C:$C,0))</f>
        <v>#REF!</v>
      </c>
      <c r="O41" s="164" t="e">
        <f ca="1">INDIRECT("'[DataTransfer_Result_20210806_001.xlsx]20210806'!E"&amp;MATCH($G41,'[2]20210806'!$C:$C,0))</f>
        <v>#REF!</v>
      </c>
      <c r="P41" s="166" t="e">
        <f ca="1">INDIRECT("'[DataTransfer_Result_20210806_001.xlsx]20210806'!F"&amp;MATCH($G41,'[2]20210806'!$C:$C,0))</f>
        <v>#REF!</v>
      </c>
      <c r="Q41" s="165" t="e">
        <f ca="1">INDIRECT("'[DataTransfer_Result_20210806_001.xlsx]20210806'!G"&amp;MATCH($G41,'[2]20210806'!$C:$C,0))</f>
        <v>#REF!</v>
      </c>
      <c r="T41" s="34">
        <v>0</v>
      </c>
      <c r="V41" s="35">
        <f>VLOOKUP(A41,資料轉換_20201231!A:S,19,FALSE)</f>
        <v>-25926</v>
      </c>
      <c r="W41" s="35">
        <f t="shared" ref="W41:W54" si="4">S41-V41</f>
        <v>25926</v>
      </c>
      <c r="X41" s="35" t="s">
        <v>2287</v>
      </c>
      <c r="Y41" s="36"/>
      <c r="Z41" s="36"/>
      <c r="AA41" s="42">
        <v>44286</v>
      </c>
      <c r="AB41" s="40"/>
      <c r="AC41" s="36"/>
      <c r="AD41" s="40">
        <v>44355</v>
      </c>
      <c r="AE41" s="57" t="s">
        <v>2210</v>
      </c>
    </row>
    <row r="42" spans="1:31" s="34" customFormat="1" ht="30">
      <c r="A42" s="34" t="s">
        <v>246</v>
      </c>
      <c r="B42" s="34" t="s">
        <v>316</v>
      </c>
      <c r="C42" s="34" t="s">
        <v>737</v>
      </c>
      <c r="D42" s="35" t="s">
        <v>317</v>
      </c>
      <c r="E42" s="34" t="s">
        <v>98</v>
      </c>
      <c r="F42" s="35" t="s">
        <v>567</v>
      </c>
      <c r="G42" s="34" t="s">
        <v>154</v>
      </c>
      <c r="H42" s="36"/>
      <c r="I42" s="36">
        <v>2</v>
      </c>
      <c r="J42" s="36">
        <v>4</v>
      </c>
      <c r="K42" s="36">
        <v>2</v>
      </c>
      <c r="L42" s="36"/>
      <c r="M42" s="36" t="s">
        <v>676</v>
      </c>
      <c r="N42" s="164" t="e">
        <f ca="1">INDIRECT("'[DataTransfer_Result_20210806_001.xlsx]20210806'!D"&amp;MATCH($G42,'[2]20210806'!$C:$C,0))</f>
        <v>#REF!</v>
      </c>
      <c r="O42" s="164" t="e">
        <f ca="1">INDIRECT("'[DataTransfer_Result_20210806_001.xlsx]20210806'!E"&amp;MATCH($G42,'[2]20210806'!$C:$C,0))</f>
        <v>#REF!</v>
      </c>
      <c r="P42" s="166" t="e">
        <f ca="1">INDIRECT("'[DataTransfer_Result_20210806_001.xlsx]20210806'!F"&amp;MATCH($G42,'[2]20210806'!$C:$C,0))</f>
        <v>#REF!</v>
      </c>
      <c r="Q42" s="165" t="e">
        <f ca="1">INDIRECT("'[DataTransfer_Result_20210806_001.xlsx]20210806'!G"&amp;MATCH($G42,'[2]20210806'!$C:$C,0))</f>
        <v>#REF!</v>
      </c>
      <c r="T42" s="34">
        <v>2</v>
      </c>
      <c r="U42" s="34" t="s">
        <v>2188</v>
      </c>
      <c r="V42" s="35">
        <f>VLOOKUP(A42,資料轉換_20201231!A:S,19,FALSE)</f>
        <v>0</v>
      </c>
      <c r="W42" s="35">
        <f t="shared" si="4"/>
        <v>0</v>
      </c>
      <c r="X42" s="35" t="s">
        <v>2287</v>
      </c>
      <c r="Y42" s="36"/>
      <c r="Z42" s="36"/>
      <c r="AA42" s="42">
        <v>44316</v>
      </c>
      <c r="AB42" s="82"/>
      <c r="AC42" s="36"/>
      <c r="AD42" s="40">
        <v>44355</v>
      </c>
      <c r="AE42" s="36" t="s">
        <v>1073</v>
      </c>
    </row>
    <row r="43" spans="1:31" s="34" customFormat="1" ht="60">
      <c r="A43" s="34" t="s">
        <v>245</v>
      </c>
      <c r="B43" s="34" t="s">
        <v>829</v>
      </c>
      <c r="D43" s="35" t="e">
        <v>#N/A</v>
      </c>
      <c r="E43" s="34" t="s">
        <v>98</v>
      </c>
      <c r="F43" s="35" t="s">
        <v>565</v>
      </c>
      <c r="G43" s="34" t="s">
        <v>564</v>
      </c>
      <c r="H43" s="36" t="s">
        <v>545</v>
      </c>
      <c r="I43" s="36">
        <v>3</v>
      </c>
      <c r="J43" s="36" t="s">
        <v>946</v>
      </c>
      <c r="K43" s="36"/>
      <c r="L43" s="36"/>
      <c r="M43" s="36" t="s">
        <v>676</v>
      </c>
      <c r="N43" s="164" t="e">
        <f ca="1">INDIRECT("'[DataTransfer_Result_20210806_001.xlsx]20210806'!D"&amp;MATCH($G43,'[2]20210806'!$C:$C,0))</f>
        <v>#REF!</v>
      </c>
      <c r="O43" s="164" t="e">
        <f ca="1">INDIRECT("'[DataTransfer_Result_20210806_001.xlsx]20210806'!E"&amp;MATCH($G43,'[2]20210806'!$C:$C,0))</f>
        <v>#REF!</v>
      </c>
      <c r="P43" s="166" t="e">
        <f ca="1">INDIRECT("'[DataTransfer_Result_20210806_001.xlsx]20210806'!F"&amp;MATCH($G43,'[2]20210806'!$C:$C,0))</f>
        <v>#REF!</v>
      </c>
      <c r="Q43" s="165" t="e">
        <f ca="1">INDIRECT("'[DataTransfer_Result_20210806_001.xlsx]20210806'!G"&amp;MATCH($G43,'[2]20210806'!$C:$C,0))</f>
        <v>#REF!</v>
      </c>
      <c r="T43" s="34">
        <v>2</v>
      </c>
      <c r="U43" s="34" t="s">
        <v>2189</v>
      </c>
      <c r="V43" s="35">
        <f>VLOOKUP(A43,資料轉換_20201231!A:S,19,FALSE)</f>
        <v>6687</v>
      </c>
      <c r="W43" s="35">
        <f t="shared" si="4"/>
        <v>-6687</v>
      </c>
      <c r="X43" s="35" t="s">
        <v>2287</v>
      </c>
      <c r="Y43" s="36"/>
      <c r="Z43" s="36"/>
      <c r="AA43" s="42"/>
      <c r="AB43" s="36"/>
      <c r="AC43" s="36"/>
      <c r="AD43" s="36"/>
      <c r="AE43" s="36"/>
    </row>
    <row r="44" spans="1:31" s="34" customFormat="1" ht="30">
      <c r="A44" s="34" t="s">
        <v>20</v>
      </c>
      <c r="B44" s="34" t="s">
        <v>829</v>
      </c>
      <c r="D44" s="35" t="s">
        <v>311</v>
      </c>
      <c r="E44" s="34" t="s">
        <v>312</v>
      </c>
      <c r="F44" s="35" t="s">
        <v>563</v>
      </c>
      <c r="G44" s="34" t="s">
        <v>151</v>
      </c>
      <c r="H44" s="36" t="s">
        <v>545</v>
      </c>
      <c r="I44" s="36">
        <v>2</v>
      </c>
      <c r="J44" s="36" t="s">
        <v>946</v>
      </c>
      <c r="K44" s="36"/>
      <c r="L44" s="36"/>
      <c r="M44" s="36" t="s">
        <v>676</v>
      </c>
      <c r="N44" s="164" t="e">
        <f ca="1">INDIRECT("'[DataTransfer_Result_20210806_001.xlsx]20210806'!D"&amp;MATCH($G44,'[2]20210806'!$C:$C,0))</f>
        <v>#REF!</v>
      </c>
      <c r="O44" s="164" t="e">
        <f ca="1">INDIRECT("'[DataTransfer_Result_20210806_001.xlsx]20210806'!E"&amp;MATCH($G44,'[2]20210806'!$C:$C,0))</f>
        <v>#REF!</v>
      </c>
      <c r="P44" s="166" t="e">
        <f ca="1">INDIRECT("'[DataTransfer_Result_20210806_001.xlsx]20210806'!F"&amp;MATCH($G44,'[2]20210806'!$C:$C,0))</f>
        <v>#REF!</v>
      </c>
      <c r="Q44" s="165" t="e">
        <f ca="1">INDIRECT("'[DataTransfer_Result_20210806_001.xlsx]20210806'!G"&amp;MATCH($G44,'[2]20210806'!$C:$C,0))</f>
        <v>#REF!</v>
      </c>
      <c r="T44" s="34">
        <v>0</v>
      </c>
      <c r="V44" s="35">
        <f>VLOOKUP(A44,資料轉換_20201231!A:S,19,FALSE)</f>
        <v>-25926</v>
      </c>
      <c r="W44" s="35">
        <f t="shared" si="4"/>
        <v>25926</v>
      </c>
      <c r="X44" s="35" t="s">
        <v>2287</v>
      </c>
      <c r="Y44" s="36"/>
      <c r="Z44" s="36"/>
      <c r="AA44" s="42"/>
      <c r="AB44" s="36"/>
      <c r="AC44" s="36"/>
      <c r="AD44" s="36"/>
      <c r="AE44" s="36"/>
    </row>
    <row r="45" spans="1:31" s="34" customFormat="1" ht="150">
      <c r="A45" s="34" t="s">
        <v>19</v>
      </c>
      <c r="B45" s="34" t="s">
        <v>829</v>
      </c>
      <c r="D45" s="35" t="s">
        <v>311</v>
      </c>
      <c r="E45" s="34" t="s">
        <v>98</v>
      </c>
      <c r="F45" s="35" t="s">
        <v>562</v>
      </c>
      <c r="G45" s="34" t="s">
        <v>150</v>
      </c>
      <c r="H45" s="36" t="s">
        <v>545</v>
      </c>
      <c r="I45" s="36">
        <v>9</v>
      </c>
      <c r="J45" s="36" t="s">
        <v>946</v>
      </c>
      <c r="K45" s="36"/>
      <c r="L45" s="36"/>
      <c r="M45" s="36" t="s">
        <v>677</v>
      </c>
      <c r="N45" s="164" t="e">
        <f ca="1">INDIRECT("'[DataTransfer_Result_20210806_001.xlsx]20210806'!D"&amp;MATCH($G45,'[2]20210806'!$C:$C,0))</f>
        <v>#REF!</v>
      </c>
      <c r="O45" s="164" t="e">
        <f ca="1">INDIRECT("'[DataTransfer_Result_20210806_001.xlsx]20210806'!E"&amp;MATCH($G45,'[2]20210806'!$C:$C,0))</f>
        <v>#REF!</v>
      </c>
      <c r="P45" s="166" t="e">
        <f ca="1">INDIRECT("'[DataTransfer_Result_20210806_001.xlsx]20210806'!F"&amp;MATCH($G45,'[2]20210806'!$C:$C,0))</f>
        <v>#REF!</v>
      </c>
      <c r="Q45" s="165" t="e">
        <f ca="1">INDIRECT("'[DataTransfer_Result_20210806_001.xlsx]20210806'!G"&amp;MATCH($G45,'[2]20210806'!$C:$C,0))</f>
        <v>#REF!</v>
      </c>
      <c r="T45" s="34">
        <v>5</v>
      </c>
      <c r="U45" s="34" t="s">
        <v>455</v>
      </c>
      <c r="V45" s="35">
        <f>VLOOKUP(A45,資料轉換_20201231!A:S,19,FALSE)</f>
        <v>-32692</v>
      </c>
      <c r="W45" s="35">
        <f t="shared" si="4"/>
        <v>32692</v>
      </c>
      <c r="X45" s="35" t="s">
        <v>2287</v>
      </c>
      <c r="Y45" s="36"/>
      <c r="Z45" s="36"/>
      <c r="AA45" s="42"/>
      <c r="AB45" s="36"/>
      <c r="AC45" s="36"/>
      <c r="AD45" s="36"/>
      <c r="AE45" s="36"/>
    </row>
    <row r="46" spans="1:31" s="34" customFormat="1" ht="30">
      <c r="A46" s="34" t="s">
        <v>247</v>
      </c>
      <c r="B46" s="34" t="s">
        <v>318</v>
      </c>
      <c r="D46" s="35" t="s">
        <v>319</v>
      </c>
      <c r="E46" s="34" t="s">
        <v>98</v>
      </c>
      <c r="F46" s="35" t="s">
        <v>568</v>
      </c>
      <c r="G46" s="34" t="s">
        <v>155</v>
      </c>
      <c r="H46" s="36"/>
      <c r="I46" s="36">
        <v>2</v>
      </c>
      <c r="J46" s="36">
        <v>4</v>
      </c>
      <c r="K46" s="36">
        <v>2</v>
      </c>
      <c r="L46" s="36"/>
      <c r="M46" s="36" t="s">
        <v>676</v>
      </c>
      <c r="N46" s="164" t="e">
        <f ca="1">INDIRECT("'[DataTransfer_Result_20210806_001.xlsx]20210806'!D"&amp;MATCH($G46,'[2]20210806'!$C:$C,0))</f>
        <v>#REF!</v>
      </c>
      <c r="O46" s="164" t="e">
        <f ca="1">INDIRECT("'[DataTransfer_Result_20210806_001.xlsx]20210806'!E"&amp;MATCH($G46,'[2]20210806'!$C:$C,0))</f>
        <v>#REF!</v>
      </c>
      <c r="P46" s="166" t="e">
        <f ca="1">INDIRECT("'[DataTransfer_Result_20210806_001.xlsx]20210806'!F"&amp;MATCH($G46,'[2]20210806'!$C:$C,0))</f>
        <v>#REF!</v>
      </c>
      <c r="Q46" s="165" t="e">
        <f ca="1">INDIRECT("'[DataTransfer_Result_20210806_001.xlsx]20210806'!G"&amp;MATCH($G46,'[2]20210806'!$C:$C,0))</f>
        <v>#REF!</v>
      </c>
      <c r="T46" s="34">
        <v>2</v>
      </c>
      <c r="U46" s="34" t="s">
        <v>2190</v>
      </c>
      <c r="V46" s="35">
        <f>VLOOKUP(A46,資料轉換_20201231!A:S,19,FALSE)</f>
        <v>0</v>
      </c>
      <c r="W46" s="35">
        <f t="shared" si="4"/>
        <v>0</v>
      </c>
      <c r="X46" s="35" t="s">
        <v>2287</v>
      </c>
      <c r="Y46" s="36"/>
      <c r="Z46" s="36"/>
      <c r="AA46" s="42">
        <v>44286</v>
      </c>
      <c r="AB46" s="40"/>
      <c r="AC46" s="36"/>
      <c r="AD46" s="40">
        <v>44355</v>
      </c>
      <c r="AE46" s="36" t="s">
        <v>1074</v>
      </c>
    </row>
    <row r="47" spans="1:31" s="34" customFormat="1">
      <c r="A47" s="34" t="s">
        <v>2420</v>
      </c>
      <c r="D47" s="35"/>
      <c r="E47" s="34" t="s">
        <v>444</v>
      </c>
      <c r="F47" s="35"/>
      <c r="G47" s="34" t="s">
        <v>2421</v>
      </c>
      <c r="H47" s="36"/>
      <c r="I47" s="36"/>
      <c r="J47" s="36"/>
      <c r="K47" s="36"/>
      <c r="L47" s="36"/>
      <c r="M47" s="36"/>
      <c r="N47" s="164" t="e">
        <f ca="1">INDIRECT("'[DataTransfer_Result_20210806_001.xlsx]20210806'!D"&amp;MATCH($G47,'[2]20210806'!$C:$C,0))</f>
        <v>#REF!</v>
      </c>
      <c r="O47" s="164" t="e">
        <f ca="1">INDIRECT("'[DataTransfer_Result_20210806_001.xlsx]20210806'!E"&amp;MATCH($G47,'[2]20210806'!$C:$C,0))</f>
        <v>#REF!</v>
      </c>
      <c r="P47" s="166" t="e">
        <f ca="1">INDIRECT("'[DataTransfer_Result_20210806_001.xlsx]20210806'!F"&amp;MATCH($G47,'[2]20210806'!$C:$C,0))</f>
        <v>#REF!</v>
      </c>
      <c r="Q47" s="165" t="e">
        <f ca="1">INDIRECT("'[DataTransfer_Result_20210806_001.xlsx]20210806'!G"&amp;MATCH($G47,'[2]20210806'!$C:$C,0))</f>
        <v>#REF!</v>
      </c>
      <c r="V47" s="35"/>
      <c r="W47" s="35"/>
      <c r="X47" s="35"/>
      <c r="Y47" s="36"/>
      <c r="Z47" s="36"/>
      <c r="AA47" s="42"/>
      <c r="AB47" s="40"/>
      <c r="AC47" s="36"/>
      <c r="AD47" s="40"/>
      <c r="AE47" s="36"/>
    </row>
    <row r="48" spans="1:31" s="34" customFormat="1" ht="60">
      <c r="A48" s="34" t="s">
        <v>248</v>
      </c>
      <c r="B48" s="34" t="s">
        <v>320</v>
      </c>
      <c r="D48" s="35" t="s">
        <v>321</v>
      </c>
      <c r="E48" s="34" t="s">
        <v>98</v>
      </c>
      <c r="F48" s="35" t="s">
        <v>569</v>
      </c>
      <c r="G48" s="34" t="s">
        <v>156</v>
      </c>
      <c r="H48" s="36"/>
      <c r="I48" s="36">
        <v>4</v>
      </c>
      <c r="J48" s="36">
        <v>4</v>
      </c>
      <c r="K48" s="36">
        <v>2</v>
      </c>
      <c r="L48" s="36"/>
      <c r="M48" s="36" t="s">
        <v>676</v>
      </c>
      <c r="N48" s="164" t="e">
        <f ca="1">INDIRECT("'[DataTransfer_Result_20210806_001.xlsx]20210806'!D"&amp;MATCH($G48,'[2]20210806'!$C:$C,0))</f>
        <v>#REF!</v>
      </c>
      <c r="O48" s="164" t="e">
        <f ca="1">INDIRECT("'[DataTransfer_Result_20210806_001.xlsx]20210806'!E"&amp;MATCH($G48,'[2]20210806'!$C:$C,0))</f>
        <v>#REF!</v>
      </c>
      <c r="P48" s="166" t="e">
        <f ca="1">INDIRECT("'[DataTransfer_Result_20210806_001.xlsx]20210806'!F"&amp;MATCH($G48,'[2]20210806'!$C:$C,0))</f>
        <v>#REF!</v>
      </c>
      <c r="Q48" s="165" t="e">
        <f ca="1">INDIRECT("'[DataTransfer_Result_20210806_001.xlsx]20210806'!G"&amp;MATCH($G48,'[2]20210806'!$C:$C,0))</f>
        <v>#REF!</v>
      </c>
      <c r="T48" s="34">
        <v>2</v>
      </c>
      <c r="U48" s="34" t="s">
        <v>2191</v>
      </c>
      <c r="V48" s="35">
        <f>VLOOKUP(A48,資料轉換_20201231!A:S,19,FALSE)</f>
        <v>0</v>
      </c>
      <c r="W48" s="35">
        <f t="shared" si="4"/>
        <v>0</v>
      </c>
      <c r="X48" s="35" t="s">
        <v>2287</v>
      </c>
      <c r="Y48" s="36"/>
      <c r="Z48" s="36"/>
      <c r="AA48" s="42">
        <v>44286</v>
      </c>
      <c r="AB48" s="40"/>
      <c r="AC48" s="36"/>
      <c r="AD48" s="40">
        <v>44355</v>
      </c>
      <c r="AE48" s="36" t="s">
        <v>1075</v>
      </c>
    </row>
    <row r="49" spans="1:31" s="34" customFormat="1">
      <c r="A49" s="34" t="s">
        <v>45</v>
      </c>
      <c r="B49" s="34" t="s">
        <v>969</v>
      </c>
      <c r="C49" s="34" t="s">
        <v>971</v>
      </c>
      <c r="D49" s="35" t="s">
        <v>970</v>
      </c>
      <c r="E49" s="34" t="s">
        <v>377</v>
      </c>
      <c r="F49" s="35" t="s">
        <v>378</v>
      </c>
      <c r="G49" s="34" t="s">
        <v>193</v>
      </c>
      <c r="H49" s="36"/>
      <c r="I49" s="36">
        <v>1</v>
      </c>
      <c r="J49" s="36">
        <v>2</v>
      </c>
      <c r="K49" s="36">
        <v>5</v>
      </c>
      <c r="L49" s="36"/>
      <c r="M49" s="36" t="s">
        <v>676</v>
      </c>
      <c r="N49" s="164" t="e">
        <f ca="1">INDIRECT("'[DataTransfer_Result_20210806_001.xlsx]20210806'!D"&amp;MATCH($G49,'[2]20210806'!$C:$C,0))</f>
        <v>#N/A</v>
      </c>
      <c r="O49" s="164" t="e">
        <f ca="1">INDIRECT("'[DataTransfer_Result_20210806_001.xlsx]20210806'!E"&amp;MATCH($G49,'[2]20210806'!$C:$C,0))</f>
        <v>#N/A</v>
      </c>
      <c r="P49" s="166" t="e">
        <f ca="1">INDIRECT("'[DataTransfer_Result_20210806_001.xlsx]20210806'!F"&amp;MATCH($G49,'[2]20210806'!$C:$C,0))</f>
        <v>#N/A</v>
      </c>
      <c r="Q49" s="165" t="e">
        <f ca="1">INDIRECT("'[DataTransfer_Result_20210806_001.xlsx]20210806'!G"&amp;MATCH($G49,'[2]20210806'!$C:$C,0))</f>
        <v>#N/A</v>
      </c>
      <c r="T49" s="34">
        <v>0</v>
      </c>
      <c r="V49" s="35">
        <f>VLOOKUP(A49,資料轉換_20201231!A:S,19,FALSE)</f>
        <v>325</v>
      </c>
      <c r="W49" s="35">
        <f t="shared" si="4"/>
        <v>-325</v>
      </c>
      <c r="X49" s="35" t="s">
        <v>2287</v>
      </c>
      <c r="Y49" s="36"/>
      <c r="Z49" s="36"/>
      <c r="AA49" s="42">
        <v>44286</v>
      </c>
      <c r="AB49" s="83"/>
      <c r="AC49" s="40">
        <v>44355</v>
      </c>
      <c r="AD49" s="36"/>
      <c r="AE49" s="36" t="s">
        <v>846</v>
      </c>
    </row>
    <row r="50" spans="1:31" s="34" customFormat="1">
      <c r="A50" s="34" t="s">
        <v>46</v>
      </c>
      <c r="B50" s="34" t="s">
        <v>969</v>
      </c>
      <c r="C50" s="34" t="s">
        <v>972</v>
      </c>
      <c r="D50" s="35" t="s">
        <v>379</v>
      </c>
      <c r="E50" s="34" t="s">
        <v>377</v>
      </c>
      <c r="F50" s="35" t="s">
        <v>380</v>
      </c>
      <c r="G50" s="34" t="s">
        <v>194</v>
      </c>
      <c r="H50" s="36"/>
      <c r="I50" s="36">
        <v>1</v>
      </c>
      <c r="J50" s="36">
        <v>2</v>
      </c>
      <c r="K50" s="36">
        <v>5</v>
      </c>
      <c r="L50" s="36"/>
      <c r="M50" s="36" t="s">
        <v>676</v>
      </c>
      <c r="N50" s="164" t="e">
        <f ca="1">INDIRECT("'[DataTransfer_Result_20210806_001.xlsx]20210806'!D"&amp;MATCH($G50,'[2]20210806'!$C:$C,0))</f>
        <v>#N/A</v>
      </c>
      <c r="O50" s="164" t="e">
        <f ca="1">INDIRECT("'[DataTransfer_Result_20210806_001.xlsx]20210806'!E"&amp;MATCH($G50,'[2]20210806'!$C:$C,0))</f>
        <v>#N/A</v>
      </c>
      <c r="P50" s="166" t="e">
        <f ca="1">INDIRECT("'[DataTransfer_Result_20210806_001.xlsx]20210806'!F"&amp;MATCH($G50,'[2]20210806'!$C:$C,0))</f>
        <v>#N/A</v>
      </c>
      <c r="Q50" s="165" t="e">
        <f ca="1">INDIRECT("'[DataTransfer_Result_20210806_001.xlsx]20210806'!G"&amp;MATCH($G50,'[2]20210806'!$C:$C,0))</f>
        <v>#N/A</v>
      </c>
      <c r="T50" s="34">
        <v>0</v>
      </c>
      <c r="V50" s="35">
        <f>VLOOKUP(A50,資料轉換_20201231!A:S,19,FALSE)</f>
        <v>829</v>
      </c>
      <c r="W50" s="35">
        <f t="shared" si="4"/>
        <v>-829</v>
      </c>
      <c r="X50" s="35" t="s">
        <v>2287</v>
      </c>
      <c r="Y50" s="36"/>
      <c r="Z50" s="36"/>
      <c r="AA50" s="42">
        <v>44286</v>
      </c>
      <c r="AB50" s="40"/>
      <c r="AC50" s="40">
        <v>44355</v>
      </c>
      <c r="AD50" s="36"/>
      <c r="AE50" s="36" t="s">
        <v>847</v>
      </c>
    </row>
    <row r="51" spans="1:31" s="34" customFormat="1">
      <c r="A51" s="34" t="s">
        <v>47</v>
      </c>
      <c r="B51" s="34" t="s">
        <v>969</v>
      </c>
      <c r="C51" s="34" t="s">
        <v>973</v>
      </c>
      <c r="D51" s="35" t="s">
        <v>381</v>
      </c>
      <c r="E51" s="34" t="s">
        <v>377</v>
      </c>
      <c r="F51" s="35" t="s">
        <v>382</v>
      </c>
      <c r="G51" s="34" t="s">
        <v>195</v>
      </c>
      <c r="H51" s="36"/>
      <c r="I51" s="36">
        <v>1</v>
      </c>
      <c r="J51" s="36">
        <v>2</v>
      </c>
      <c r="K51" s="36">
        <v>5</v>
      </c>
      <c r="L51" s="36"/>
      <c r="M51" s="36" t="s">
        <v>676</v>
      </c>
      <c r="N51" s="164" t="e">
        <f ca="1">INDIRECT("'[DataTransfer_Result_20210806_001.xlsx]20210806'!D"&amp;MATCH($G51,'[2]20210806'!$C:$C,0))</f>
        <v>#N/A</v>
      </c>
      <c r="O51" s="164" t="e">
        <f ca="1">INDIRECT("'[DataTransfer_Result_20210806_001.xlsx]20210806'!E"&amp;MATCH($G51,'[2]20210806'!$C:$C,0))</f>
        <v>#N/A</v>
      </c>
      <c r="P51" s="166" t="e">
        <f ca="1">INDIRECT("'[DataTransfer_Result_20210806_001.xlsx]20210806'!F"&amp;MATCH($G51,'[2]20210806'!$C:$C,0))</f>
        <v>#N/A</v>
      </c>
      <c r="Q51" s="165" t="e">
        <f ca="1">INDIRECT("'[DataTransfer_Result_20210806_001.xlsx]20210806'!G"&amp;MATCH($G51,'[2]20210806'!$C:$C,0))</f>
        <v>#N/A</v>
      </c>
      <c r="T51" s="34">
        <v>0</v>
      </c>
      <c r="V51" s="35">
        <f>VLOOKUP(A51,資料轉換_20201231!A:S,19,FALSE)</f>
        <v>2</v>
      </c>
      <c r="W51" s="35">
        <f t="shared" si="4"/>
        <v>-2</v>
      </c>
      <c r="X51" s="35" t="s">
        <v>2287</v>
      </c>
      <c r="Y51" s="36"/>
      <c r="Z51" s="36"/>
      <c r="AA51" s="42">
        <v>44286</v>
      </c>
      <c r="AB51" s="83"/>
      <c r="AC51" s="40">
        <v>44355</v>
      </c>
      <c r="AD51" s="36"/>
      <c r="AE51" s="36" t="s">
        <v>848</v>
      </c>
    </row>
    <row r="52" spans="1:31" s="34" customFormat="1">
      <c r="A52" s="34" t="s">
        <v>48</v>
      </c>
      <c r="B52" s="34" t="s">
        <v>969</v>
      </c>
      <c r="C52" s="34" t="s">
        <v>974</v>
      </c>
      <c r="D52" s="35" t="s">
        <v>383</v>
      </c>
      <c r="E52" s="34" t="s">
        <v>377</v>
      </c>
      <c r="F52" s="35" t="s">
        <v>384</v>
      </c>
      <c r="G52" s="34" t="s">
        <v>196</v>
      </c>
      <c r="H52" s="36"/>
      <c r="I52" s="36">
        <v>1</v>
      </c>
      <c r="J52" s="36">
        <v>2</v>
      </c>
      <c r="K52" s="36">
        <v>5</v>
      </c>
      <c r="L52" s="36"/>
      <c r="M52" s="36" t="s">
        <v>676</v>
      </c>
      <c r="N52" s="164" t="e">
        <f ca="1">INDIRECT("'[DataTransfer_Result_20210806_001.xlsx]20210806'!D"&amp;MATCH($G52,'[2]20210806'!$C:$C,0))</f>
        <v>#N/A</v>
      </c>
      <c r="O52" s="164" t="e">
        <f ca="1">INDIRECT("'[DataTransfer_Result_20210806_001.xlsx]20210806'!E"&amp;MATCH($G52,'[2]20210806'!$C:$C,0))</f>
        <v>#N/A</v>
      </c>
      <c r="P52" s="166" t="e">
        <f ca="1">INDIRECT("'[DataTransfer_Result_20210806_001.xlsx]20210806'!F"&amp;MATCH($G52,'[2]20210806'!$C:$C,0))</f>
        <v>#N/A</v>
      </c>
      <c r="Q52" s="165" t="e">
        <f ca="1">INDIRECT("'[DataTransfer_Result_20210806_001.xlsx]20210806'!G"&amp;MATCH($G52,'[2]20210806'!$C:$C,0))</f>
        <v>#N/A</v>
      </c>
      <c r="T52" s="34">
        <v>0</v>
      </c>
      <c r="V52" s="35">
        <f>VLOOKUP(A52,資料轉換_20201231!A:S,19,FALSE)</f>
        <v>4254</v>
      </c>
      <c r="W52" s="35">
        <f t="shared" si="4"/>
        <v>-4254</v>
      </c>
      <c r="X52" s="35" t="s">
        <v>2287</v>
      </c>
      <c r="Y52" s="36"/>
      <c r="Z52" s="36"/>
      <c r="AA52" s="42">
        <v>44286</v>
      </c>
      <c r="AB52" s="40"/>
      <c r="AC52" s="40">
        <v>44355</v>
      </c>
      <c r="AD52" s="36"/>
      <c r="AE52" s="36" t="s">
        <v>859</v>
      </c>
    </row>
    <row r="53" spans="1:31" s="34" customFormat="1" ht="75">
      <c r="A53" s="34" t="s">
        <v>13</v>
      </c>
      <c r="B53" s="34" t="s">
        <v>829</v>
      </c>
      <c r="D53" s="35" t="s">
        <v>294</v>
      </c>
      <c r="E53" s="34" t="s">
        <v>98</v>
      </c>
      <c r="F53" s="35" t="s">
        <v>555</v>
      </c>
      <c r="G53" s="34" t="s">
        <v>556</v>
      </c>
      <c r="H53" s="57" t="s">
        <v>545</v>
      </c>
      <c r="I53" s="36">
        <v>5</v>
      </c>
      <c r="J53" s="36" t="s">
        <v>946</v>
      </c>
      <c r="K53" s="36"/>
      <c r="L53" s="36"/>
      <c r="M53" s="36" t="s">
        <v>676</v>
      </c>
      <c r="N53" s="164" t="e">
        <f ca="1">INDIRECT("'[DataTransfer_Result_20210806_001.xlsx]20210806'!D"&amp;MATCH($G53,'[2]20210806'!$C:$C,0))</f>
        <v>#REF!</v>
      </c>
      <c r="O53" s="164" t="e">
        <f ca="1">INDIRECT("'[DataTransfer_Result_20210806_001.xlsx]20210806'!E"&amp;MATCH($G53,'[2]20210806'!$C:$C,0))</f>
        <v>#REF!</v>
      </c>
      <c r="P53" s="166" t="e">
        <f ca="1">INDIRECT("'[DataTransfer_Result_20210806_001.xlsx]20210806'!F"&amp;MATCH($G53,'[2]20210806'!$C:$C,0))</f>
        <v>#REF!</v>
      </c>
      <c r="Q53" s="165" t="e">
        <f ca="1">INDIRECT("'[DataTransfer_Result_20210806_001.xlsx]20210806'!G"&amp;MATCH($G53,'[2]20210806'!$C:$C,0))</f>
        <v>#REF!</v>
      </c>
      <c r="T53" s="34">
        <v>9</v>
      </c>
      <c r="U53" s="34" t="s">
        <v>450</v>
      </c>
      <c r="V53" s="35">
        <f>VLOOKUP(A53,資料轉換_20201231!A:S,19,FALSE)</f>
        <v>167530</v>
      </c>
      <c r="W53" s="35">
        <f t="shared" si="4"/>
        <v>-167530</v>
      </c>
      <c r="X53" s="35" t="s">
        <v>2289</v>
      </c>
      <c r="Y53" s="36"/>
      <c r="Z53" s="36"/>
      <c r="AA53" s="42"/>
      <c r="AB53" s="67"/>
      <c r="AC53" s="36"/>
      <c r="AD53" s="40"/>
      <c r="AE53" s="36"/>
    </row>
    <row r="54" spans="1:31" s="34" customFormat="1" ht="30">
      <c r="A54" s="34" t="s">
        <v>14</v>
      </c>
      <c r="B54" s="34" t="s">
        <v>299</v>
      </c>
      <c r="D54" s="35" t="s">
        <v>104</v>
      </c>
      <c r="E54" s="34" t="s">
        <v>98</v>
      </c>
      <c r="F54" s="35" t="s">
        <v>554</v>
      </c>
      <c r="G54" s="34" t="s">
        <v>143</v>
      </c>
      <c r="H54" s="36"/>
      <c r="I54" s="36">
        <v>2</v>
      </c>
      <c r="J54" s="36">
        <v>4</v>
      </c>
      <c r="K54" s="36">
        <v>1</v>
      </c>
      <c r="L54" s="36"/>
      <c r="M54" s="36" t="s">
        <v>676</v>
      </c>
      <c r="N54" s="164" t="e">
        <f ca="1">INDIRECT("'[DataTransfer_Result_20210806_001.xlsx]20210806'!D"&amp;MATCH($G54,'[2]20210806'!$C:$C,0))</f>
        <v>#REF!</v>
      </c>
      <c r="O54" s="164" t="e">
        <f ca="1">INDIRECT("'[DataTransfer_Result_20210806_001.xlsx]20210806'!E"&amp;MATCH($G54,'[2]20210806'!$C:$C,0))</f>
        <v>#REF!</v>
      </c>
      <c r="P54" s="166" t="e">
        <f ca="1">INDIRECT("'[DataTransfer_Result_20210806_001.xlsx]20210806'!F"&amp;MATCH($G54,'[2]20210806'!$C:$C,0))</f>
        <v>#REF!</v>
      </c>
      <c r="Q54" s="165" t="e">
        <f ca="1">INDIRECT("'[DataTransfer_Result_20210806_001.xlsx]20210806'!G"&amp;MATCH($G54,'[2]20210806'!$C:$C,0))</f>
        <v>#REF!</v>
      </c>
      <c r="T54" s="34">
        <v>3</v>
      </c>
      <c r="U54" s="34" t="s">
        <v>451</v>
      </c>
      <c r="V54" s="35">
        <f>VLOOKUP(A54,資料轉換_20201231!A:S,19,FALSE)</f>
        <v>837644</v>
      </c>
      <c r="W54" s="35">
        <f t="shared" si="4"/>
        <v>-837644</v>
      </c>
      <c r="X54" s="35" t="s">
        <v>2287</v>
      </c>
      <c r="Y54" s="36"/>
      <c r="Z54" s="36"/>
      <c r="AA54" s="42">
        <v>44286</v>
      </c>
      <c r="AB54" s="40"/>
      <c r="AC54" s="36"/>
      <c r="AD54" s="40">
        <v>44356</v>
      </c>
      <c r="AE54" s="36" t="s">
        <v>2211</v>
      </c>
    </row>
    <row r="55" spans="1:31" s="34" customFormat="1" ht="30">
      <c r="A55" s="34" t="s">
        <v>639</v>
      </c>
      <c r="B55" s="34" t="s">
        <v>869</v>
      </c>
      <c r="D55" s="35" t="s">
        <v>652</v>
      </c>
      <c r="E55" s="34" t="s">
        <v>444</v>
      </c>
      <c r="F55" s="35" t="s">
        <v>665</v>
      </c>
      <c r="G55" s="34" t="s">
        <v>664</v>
      </c>
      <c r="H55" s="36"/>
      <c r="I55" s="36">
        <v>2</v>
      </c>
      <c r="J55" s="36">
        <v>4</v>
      </c>
      <c r="K55" s="36">
        <v>1</v>
      </c>
      <c r="L55" s="36" t="s">
        <v>1069</v>
      </c>
      <c r="M55" s="36" t="s">
        <v>676</v>
      </c>
      <c r="N55" s="164" t="e">
        <f ca="1">INDIRECT("'[DataTransfer_Result_20210806_001.xlsx]20210806'!D"&amp;MATCH($G55,'[2]20210806'!$C:$C,0))</f>
        <v>#REF!</v>
      </c>
      <c r="O55" s="164" t="e">
        <f ca="1">INDIRECT("'[DataTransfer_Result_20210806_001.xlsx]20210806'!E"&amp;MATCH($G55,'[2]20210806'!$C:$C,0))</f>
        <v>#REF!</v>
      </c>
      <c r="P55" s="166" t="e">
        <f ca="1">INDIRECT("'[DataTransfer_Result_20210806_001.xlsx]20210806'!F"&amp;MATCH($G55,'[2]20210806'!$C:$C,0))</f>
        <v>#REF!</v>
      </c>
      <c r="Q55" s="165" t="e">
        <f ca="1">INDIRECT("'[DataTransfer_Result_20210806_001.xlsx]20210806'!G"&amp;MATCH($G55,'[2]20210806'!$C:$C,0))</f>
        <v>#REF!</v>
      </c>
      <c r="T55" s="34">
        <v>0</v>
      </c>
      <c r="V55" s="35">
        <f>VLOOKUP(A55,資料轉換_20201231!A:S,19,FALSE)</f>
        <v>0</v>
      </c>
      <c r="W55" s="35">
        <f t="shared" si="0"/>
        <v>0</v>
      </c>
      <c r="X55" s="35"/>
      <c r="Y55" s="36"/>
      <c r="Z55" s="36"/>
      <c r="AA55" s="42">
        <v>44316</v>
      </c>
      <c r="AB55" s="82"/>
      <c r="AD55" s="40">
        <v>44355</v>
      </c>
      <c r="AE55" s="36" t="s">
        <v>1290</v>
      </c>
    </row>
    <row r="56" spans="1:31" s="34" customFormat="1" ht="45">
      <c r="A56" s="34" t="s">
        <v>11</v>
      </c>
      <c r="B56" s="34" t="s">
        <v>295</v>
      </c>
      <c r="D56" s="35" t="s">
        <v>296</v>
      </c>
      <c r="E56" s="34" t="s">
        <v>98</v>
      </c>
      <c r="F56" s="35" t="s">
        <v>553</v>
      </c>
      <c r="G56" s="34" t="s">
        <v>142</v>
      </c>
      <c r="H56" s="36"/>
      <c r="I56" s="36">
        <v>3</v>
      </c>
      <c r="J56" s="36">
        <v>4</v>
      </c>
      <c r="K56" s="36">
        <v>1</v>
      </c>
      <c r="L56" s="36"/>
      <c r="M56" s="36" t="s">
        <v>676</v>
      </c>
      <c r="N56" s="164" t="e">
        <f ca="1">INDIRECT("'[DataTransfer_Result_20210806_001.xlsx]20210806'!D"&amp;MATCH($G56,'[2]20210806'!$C:$C,0))</f>
        <v>#REF!</v>
      </c>
      <c r="O56" s="164" t="e">
        <f ca="1">INDIRECT("'[DataTransfer_Result_20210806_001.xlsx]20210806'!E"&amp;MATCH($G56,'[2]20210806'!$C:$C,0))</f>
        <v>#REF!</v>
      </c>
      <c r="P56" s="166" t="e">
        <f ca="1">INDIRECT("'[DataTransfer_Result_20210806_001.xlsx]20210806'!F"&amp;MATCH($G56,'[2]20210806'!$C:$C,0))</f>
        <v>#REF!</v>
      </c>
      <c r="Q56" s="165" t="e">
        <f ca="1">INDIRECT("'[DataTransfer_Result_20210806_001.xlsx]20210806'!G"&amp;MATCH($G56,'[2]20210806'!$C:$C,0))</f>
        <v>#REF!</v>
      </c>
      <c r="T56" s="34">
        <v>0</v>
      </c>
      <c r="V56" s="35">
        <f>VLOOKUP(A56,資料轉換_20201231!A:S,19,FALSE)</f>
        <v>0</v>
      </c>
      <c r="W56" s="35">
        <f t="shared" si="0"/>
        <v>0</v>
      </c>
      <c r="X56" s="35"/>
      <c r="Y56" s="36"/>
      <c r="Z56" s="36"/>
      <c r="AA56" s="42">
        <v>44286</v>
      </c>
      <c r="AB56" s="40"/>
      <c r="AD56" s="40">
        <v>44356</v>
      </c>
      <c r="AE56" s="36" t="s">
        <v>1010</v>
      </c>
    </row>
    <row r="57" spans="1:31" s="34" customFormat="1" ht="45">
      <c r="A57" s="34" t="s">
        <v>10</v>
      </c>
      <c r="B57" s="34" t="s">
        <v>293</v>
      </c>
      <c r="D57" s="35" t="s">
        <v>294</v>
      </c>
      <c r="E57" s="34" t="s">
        <v>98</v>
      </c>
      <c r="F57" s="35" t="s">
        <v>547</v>
      </c>
      <c r="G57" s="34" t="s">
        <v>141</v>
      </c>
      <c r="H57" s="36"/>
      <c r="I57" s="36">
        <v>3</v>
      </c>
      <c r="J57" s="36">
        <v>4</v>
      </c>
      <c r="K57" s="36">
        <v>1</v>
      </c>
      <c r="L57" s="36"/>
      <c r="M57" s="36" t="s">
        <v>676</v>
      </c>
      <c r="N57" s="164" t="e">
        <f ca="1">INDIRECT("'[DataTransfer_Result_20210806_001.xlsx]20210806'!D"&amp;MATCH($G57,'[2]20210806'!$C:$C,0))</f>
        <v>#REF!</v>
      </c>
      <c r="O57" s="164" t="e">
        <f ca="1">INDIRECT("'[DataTransfer_Result_20210806_001.xlsx]20210806'!E"&amp;MATCH($G57,'[2]20210806'!$C:$C,0))</f>
        <v>#REF!</v>
      </c>
      <c r="P57" s="166" t="e">
        <f ca="1">INDIRECT("'[DataTransfer_Result_20210806_001.xlsx]20210806'!F"&amp;MATCH($G57,'[2]20210806'!$C:$C,0))</f>
        <v>#REF!</v>
      </c>
      <c r="Q57" s="165" t="e">
        <f ca="1">INDIRECT("'[DataTransfer_Result_20210806_001.xlsx]20210806'!G"&amp;MATCH($G57,'[2]20210806'!$C:$C,0))</f>
        <v>#REF!</v>
      </c>
      <c r="T57" s="34">
        <v>0</v>
      </c>
      <c r="V57" s="35">
        <f>VLOOKUP(A57,資料轉換_20201231!A:S,19,FALSE)</f>
        <v>0</v>
      </c>
      <c r="W57" s="35">
        <f t="shared" si="0"/>
        <v>0</v>
      </c>
      <c r="X57" s="35"/>
      <c r="Y57" s="36"/>
      <c r="Z57" s="36"/>
      <c r="AA57" s="42">
        <v>44286</v>
      </c>
      <c r="AB57" s="40"/>
      <c r="AD57" s="40">
        <v>44355</v>
      </c>
      <c r="AE57" s="36" t="s">
        <v>1012</v>
      </c>
    </row>
    <row r="58" spans="1:31" s="34" customFormat="1" ht="30">
      <c r="A58" s="34" t="s">
        <v>640</v>
      </c>
      <c r="B58" s="34" t="s">
        <v>968</v>
      </c>
      <c r="D58" s="35" t="s">
        <v>651</v>
      </c>
      <c r="E58" s="34" t="s">
        <v>444</v>
      </c>
      <c r="F58" s="35" t="s">
        <v>667</v>
      </c>
      <c r="G58" s="34" t="s">
        <v>666</v>
      </c>
      <c r="H58" s="36"/>
      <c r="I58" s="36">
        <v>2</v>
      </c>
      <c r="J58" s="36">
        <v>4</v>
      </c>
      <c r="K58" s="36">
        <v>1</v>
      </c>
      <c r="L58" s="36"/>
      <c r="M58" s="36" t="s">
        <v>676</v>
      </c>
      <c r="N58" s="164" t="e">
        <f ca="1">INDIRECT("'[DataTransfer_Result_20210806_001.xlsx]20210806'!D"&amp;MATCH($G58,'[2]20210806'!$C:$C,0))</f>
        <v>#N/A</v>
      </c>
      <c r="O58" s="164" t="e">
        <f ca="1">INDIRECT("'[DataTransfer_Result_20210806_001.xlsx]20210806'!E"&amp;MATCH($G58,'[2]20210806'!$C:$C,0))</f>
        <v>#N/A</v>
      </c>
      <c r="P58" s="166" t="e">
        <f ca="1">INDIRECT("'[DataTransfer_Result_20210806_001.xlsx]20210806'!F"&amp;MATCH($G58,'[2]20210806'!$C:$C,0))</f>
        <v>#N/A</v>
      </c>
      <c r="Q58" s="165" t="e">
        <f ca="1">INDIRECT("'[DataTransfer_Result_20210806_001.xlsx]20210806'!G"&amp;MATCH($G58,'[2]20210806'!$C:$C,0))</f>
        <v>#N/A</v>
      </c>
      <c r="T58" s="34">
        <v>2</v>
      </c>
      <c r="U58" s="35" t="s">
        <v>2192</v>
      </c>
      <c r="V58" s="35">
        <f>VLOOKUP(A58,資料轉換_20201231!A:S,19,FALSE)</f>
        <v>-13</v>
      </c>
      <c r="W58" s="35">
        <f>S58-V58</f>
        <v>13</v>
      </c>
      <c r="X58" s="35" t="s">
        <v>2287</v>
      </c>
      <c r="Y58" s="36"/>
      <c r="Z58" s="36"/>
      <c r="AA58" s="42">
        <v>44316</v>
      </c>
      <c r="AB58" s="82"/>
      <c r="AD58" s="40">
        <v>44355</v>
      </c>
      <c r="AE58" s="36" t="s">
        <v>1011</v>
      </c>
    </row>
    <row r="59" spans="1:31" s="34" customFormat="1" ht="30">
      <c r="A59" s="34" t="s">
        <v>1667</v>
      </c>
      <c r="D59" s="35" t="s">
        <v>1669</v>
      </c>
      <c r="E59" s="34" t="s">
        <v>444</v>
      </c>
      <c r="F59" s="35" t="s">
        <v>1671</v>
      </c>
      <c r="G59" s="89" t="s">
        <v>1673</v>
      </c>
      <c r="H59" s="36"/>
      <c r="I59" s="36">
        <v>1</v>
      </c>
      <c r="J59" s="36">
        <v>2</v>
      </c>
      <c r="K59" s="36">
        <v>1</v>
      </c>
      <c r="L59" s="36"/>
      <c r="M59" s="36"/>
      <c r="N59" s="164" t="e">
        <f ca="1">INDIRECT("'[DataTransfer_Result_20210806_001.xlsx]20210806'!D"&amp;MATCH($G59,'[2]20210806'!$C:$C,0))</f>
        <v>#N/A</v>
      </c>
      <c r="O59" s="164" t="e">
        <f ca="1">INDIRECT("'[DataTransfer_Result_20210806_001.xlsx]20210806'!E"&amp;MATCH($G59,'[2]20210806'!$C:$C,0))</f>
        <v>#N/A</v>
      </c>
      <c r="P59" s="166" t="e">
        <f ca="1">INDIRECT("'[DataTransfer_Result_20210806_001.xlsx]20210806'!F"&amp;MATCH($G59,'[2]20210806'!$C:$C,0))</f>
        <v>#N/A</v>
      </c>
      <c r="Q59" s="165" t="e">
        <f ca="1">INDIRECT("'[DataTransfer_Result_20210806_001.xlsx]20210806'!G"&amp;MATCH($G59,'[2]20210806'!$C:$C,0))</f>
        <v>#N/A</v>
      </c>
      <c r="T59" s="34">
        <v>0</v>
      </c>
      <c r="U59" s="117"/>
      <c r="V59" s="35">
        <f>VLOOKUP(A59,資料轉換_20201231!A:S,19,FALSE)</f>
        <v>0</v>
      </c>
      <c r="W59" s="35">
        <f t="shared" si="0"/>
        <v>0</v>
      </c>
      <c r="X59" s="35"/>
      <c r="Y59" s="40"/>
      <c r="Z59" s="40"/>
      <c r="AA59" s="42"/>
      <c r="AB59" s="36"/>
      <c r="AC59" s="40">
        <v>44355</v>
      </c>
      <c r="AD59" s="40"/>
      <c r="AE59" s="36" t="s">
        <v>1675</v>
      </c>
    </row>
    <row r="60" spans="1:31" s="34" customFormat="1" ht="30">
      <c r="A60" s="34" t="s">
        <v>1668</v>
      </c>
      <c r="D60" s="35" t="s">
        <v>1670</v>
      </c>
      <c r="E60" s="34" t="s">
        <v>444</v>
      </c>
      <c r="F60" s="35" t="s">
        <v>1672</v>
      </c>
      <c r="G60" s="89" t="s">
        <v>1674</v>
      </c>
      <c r="H60" s="36"/>
      <c r="I60" s="36">
        <v>1</v>
      </c>
      <c r="J60" s="36">
        <v>2</v>
      </c>
      <c r="K60" s="36">
        <v>1</v>
      </c>
      <c r="L60" s="36"/>
      <c r="M60" s="36"/>
      <c r="N60" s="164" t="e">
        <f ca="1">INDIRECT("'[DataTransfer_Result_20210806_001.xlsx]20210806'!D"&amp;MATCH($G60,'[2]20210806'!$C:$C,0))</f>
        <v>#N/A</v>
      </c>
      <c r="O60" s="164" t="e">
        <f ca="1">INDIRECT("'[DataTransfer_Result_20210806_001.xlsx]20210806'!E"&amp;MATCH($G60,'[2]20210806'!$C:$C,0))</f>
        <v>#N/A</v>
      </c>
      <c r="P60" s="166" t="e">
        <f ca="1">INDIRECT("'[DataTransfer_Result_20210806_001.xlsx]20210806'!F"&amp;MATCH($G60,'[2]20210806'!$C:$C,0))</f>
        <v>#N/A</v>
      </c>
      <c r="Q60" s="165" t="e">
        <f ca="1">INDIRECT("'[DataTransfer_Result_20210806_001.xlsx]20210806'!G"&amp;MATCH($G60,'[2]20210806'!$C:$C,0))</f>
        <v>#N/A</v>
      </c>
      <c r="T60" s="34">
        <v>0</v>
      </c>
      <c r="U60" s="117"/>
      <c r="V60" s="35">
        <f>VLOOKUP(A60,資料轉換_20201231!A:S,19,FALSE)</f>
        <v>0</v>
      </c>
      <c r="W60" s="35">
        <f t="shared" si="0"/>
        <v>0</v>
      </c>
      <c r="X60" s="35"/>
      <c r="Y60" s="40"/>
      <c r="Z60" s="40"/>
      <c r="AA60" s="42"/>
      <c r="AB60" s="36"/>
      <c r="AC60" s="40">
        <v>44355</v>
      </c>
      <c r="AD60" s="40"/>
      <c r="AE60" s="36" t="s">
        <v>1676</v>
      </c>
    </row>
    <row r="61" spans="1:31" s="34" customFormat="1" ht="45">
      <c r="A61" s="34" t="s">
        <v>23</v>
      </c>
      <c r="B61" s="34" t="s">
        <v>328</v>
      </c>
      <c r="D61" s="35" t="s">
        <v>329</v>
      </c>
      <c r="E61" s="34" t="s">
        <v>98</v>
      </c>
      <c r="F61" s="35" t="s">
        <v>573</v>
      </c>
      <c r="G61" s="34" t="s">
        <v>160</v>
      </c>
      <c r="H61" s="36"/>
      <c r="I61" s="36">
        <v>3</v>
      </c>
      <c r="J61" s="36">
        <v>4</v>
      </c>
      <c r="K61" s="36">
        <v>1</v>
      </c>
      <c r="L61" s="36"/>
      <c r="M61" s="36" t="s">
        <v>676</v>
      </c>
      <c r="N61" s="164" t="e">
        <f ca="1">INDIRECT("'[DataTransfer_Result_20210806_001.xlsx]20210806'!D"&amp;MATCH($G61,'[2]20210806'!$C:$C,0))</f>
        <v>#REF!</v>
      </c>
      <c r="O61" s="164" t="e">
        <f ca="1">INDIRECT("'[DataTransfer_Result_20210806_001.xlsx]20210806'!E"&amp;MATCH($G61,'[2]20210806'!$C:$C,0))</f>
        <v>#REF!</v>
      </c>
      <c r="P61" s="166" t="e">
        <f ca="1">INDIRECT("'[DataTransfer_Result_20210806_001.xlsx]20210806'!F"&amp;MATCH($G61,'[2]20210806'!$C:$C,0))</f>
        <v>#REF!</v>
      </c>
      <c r="Q61" s="165" t="e">
        <f ca="1">INDIRECT("'[DataTransfer_Result_20210806_001.xlsx]20210806'!G"&amp;MATCH($G61,'[2]20210806'!$C:$C,0))</f>
        <v>#REF!</v>
      </c>
      <c r="T61" s="34">
        <v>1</v>
      </c>
      <c r="U61" s="34" t="s">
        <v>460</v>
      </c>
      <c r="V61" s="35">
        <f>VLOOKUP(A61,資料轉換_20201231!A:S,19,FALSE)</f>
        <v>-5</v>
      </c>
      <c r="W61" s="35">
        <f t="shared" si="0"/>
        <v>-5</v>
      </c>
      <c r="X61" s="35"/>
      <c r="Y61" s="36"/>
      <c r="Z61" s="36"/>
      <c r="AA61" s="42">
        <v>44316</v>
      </c>
      <c r="AB61" s="82"/>
      <c r="AC61" s="36"/>
      <c r="AD61" s="40">
        <v>44355</v>
      </c>
      <c r="AE61" s="36" t="s">
        <v>1013</v>
      </c>
    </row>
    <row r="62" spans="1:31" s="34" customFormat="1" ht="30">
      <c r="A62" s="34" t="s">
        <v>12</v>
      </c>
      <c r="B62" s="34" t="s">
        <v>297</v>
      </c>
      <c r="D62" s="35" t="s">
        <v>298</v>
      </c>
      <c r="E62" s="34" t="s">
        <v>98</v>
      </c>
      <c r="F62" s="35" t="s">
        <v>721</v>
      </c>
      <c r="G62" s="34" t="s">
        <v>722</v>
      </c>
      <c r="H62" s="36"/>
      <c r="I62" s="36">
        <v>2</v>
      </c>
      <c r="J62" s="36">
        <v>4</v>
      </c>
      <c r="K62" s="36">
        <v>1</v>
      </c>
      <c r="L62" s="36"/>
      <c r="M62" s="36" t="s">
        <v>676</v>
      </c>
      <c r="N62" s="164" t="e">
        <f ca="1">INDIRECT("'[DataTransfer_Result_20210806_001.xlsx]20210806'!D"&amp;MATCH($G62,'[2]20210806'!$C:$C,0))</f>
        <v>#REF!</v>
      </c>
      <c r="O62" s="164" t="e">
        <f ca="1">INDIRECT("'[DataTransfer_Result_20210806_001.xlsx]20210806'!E"&amp;MATCH($G62,'[2]20210806'!$C:$C,0))</f>
        <v>#REF!</v>
      </c>
      <c r="P62" s="166" t="e">
        <f ca="1">INDIRECT("'[DataTransfer_Result_20210806_001.xlsx]20210806'!F"&amp;MATCH($G62,'[2]20210806'!$C:$C,0))</f>
        <v>#REF!</v>
      </c>
      <c r="Q62" s="165" t="e">
        <f ca="1">INDIRECT("'[DataTransfer_Result_20210806_001.xlsx]20210806'!G"&amp;MATCH($G62,'[2]20210806'!$C:$C,0))</f>
        <v>#REF!</v>
      </c>
      <c r="T62" s="34">
        <v>3</v>
      </c>
      <c r="U62" s="34" t="s">
        <v>449</v>
      </c>
      <c r="V62" s="35">
        <f>VLOOKUP(A62,資料轉換_20201231!A:S,19,FALSE)</f>
        <v>196669</v>
      </c>
      <c r="W62" s="35">
        <f>S62-V62</f>
        <v>-196669</v>
      </c>
      <c r="X62" s="35" t="s">
        <v>2287</v>
      </c>
      <c r="Y62" s="36"/>
      <c r="Z62" s="36"/>
      <c r="AA62" s="42">
        <v>44286</v>
      </c>
      <c r="AB62" s="40"/>
      <c r="AC62" s="40"/>
      <c r="AD62" s="40">
        <v>44355</v>
      </c>
      <c r="AE62" s="36" t="s">
        <v>1054</v>
      </c>
    </row>
    <row r="63" spans="1:31" s="34" customFormat="1">
      <c r="A63" s="34" t="s">
        <v>38</v>
      </c>
      <c r="B63" s="34" t="s">
        <v>1021</v>
      </c>
      <c r="C63" s="34" t="s">
        <v>355</v>
      </c>
      <c r="D63" s="35" t="s">
        <v>356</v>
      </c>
      <c r="E63" s="34" t="s">
        <v>98</v>
      </c>
      <c r="F63" s="35" t="s">
        <v>357</v>
      </c>
      <c r="G63" s="34" t="s">
        <v>179</v>
      </c>
      <c r="H63" s="36"/>
      <c r="I63" s="36">
        <v>1</v>
      </c>
      <c r="J63" s="36">
        <v>2</v>
      </c>
      <c r="K63" s="36">
        <v>4</v>
      </c>
      <c r="L63" s="36"/>
      <c r="M63" s="36" t="s">
        <v>676</v>
      </c>
      <c r="N63" s="164" t="e">
        <f ca="1">INDIRECT("'[DataTransfer_Result_20210806_001.xlsx]20210806'!D"&amp;MATCH($G63,'[2]20210806'!$C:$C,0))</f>
        <v>#REF!</v>
      </c>
      <c r="O63" s="164" t="e">
        <f ca="1">INDIRECT("'[DataTransfer_Result_20210806_001.xlsx]20210806'!E"&amp;MATCH($G63,'[2]20210806'!$C:$C,0))</f>
        <v>#REF!</v>
      </c>
      <c r="P63" s="166" t="e">
        <f ca="1">INDIRECT("'[DataTransfer_Result_20210806_001.xlsx]20210806'!F"&amp;MATCH($G63,'[2]20210806'!$C:$C,0))</f>
        <v>#REF!</v>
      </c>
      <c r="Q63" s="165" t="e">
        <f ca="1">INDIRECT("'[DataTransfer_Result_20210806_001.xlsx]20210806'!G"&amp;MATCH($G63,'[2]20210806'!$C:$C,0))</f>
        <v>#REF!</v>
      </c>
      <c r="T63" s="34">
        <v>0</v>
      </c>
      <c r="V63" s="35">
        <f>VLOOKUP(A63,資料轉換_20201231!A:S,19,FALSE)</f>
        <v>0</v>
      </c>
      <c r="W63" s="35">
        <f t="shared" si="0"/>
        <v>0</v>
      </c>
      <c r="X63" s="35"/>
      <c r="Y63" s="36"/>
      <c r="Z63" s="36"/>
      <c r="AA63" s="42"/>
      <c r="AB63" s="36"/>
      <c r="AC63" s="40">
        <v>44355</v>
      </c>
      <c r="AD63" s="36"/>
      <c r="AE63" s="36" t="s">
        <v>2214</v>
      </c>
    </row>
    <row r="64" spans="1:31" s="34" customFormat="1">
      <c r="A64" s="34" t="s">
        <v>256</v>
      </c>
      <c r="D64" s="35" t="s">
        <v>118</v>
      </c>
      <c r="E64" s="34" t="s">
        <v>98</v>
      </c>
      <c r="F64" s="35" t="s">
        <v>119</v>
      </c>
      <c r="G64" s="34" t="s">
        <v>180</v>
      </c>
      <c r="H64" s="36"/>
      <c r="I64" s="36">
        <v>1</v>
      </c>
      <c r="J64" s="36">
        <v>2</v>
      </c>
      <c r="K64" s="71">
        <v>4</v>
      </c>
      <c r="L64" s="72"/>
      <c r="M64" s="36" t="s">
        <v>676</v>
      </c>
      <c r="N64" s="164" t="e">
        <f ca="1">INDIRECT("'[DataTransfer_Result_20210806_001.xlsx]20210806'!D"&amp;MATCH($G64,'[2]20210806'!$C:$C,0))</f>
        <v>#REF!</v>
      </c>
      <c r="O64" s="164" t="e">
        <f ca="1">INDIRECT("'[DataTransfer_Result_20210806_001.xlsx]20210806'!E"&amp;MATCH($G64,'[2]20210806'!$C:$C,0))</f>
        <v>#REF!</v>
      </c>
      <c r="P64" s="166" t="e">
        <f ca="1">INDIRECT("'[DataTransfer_Result_20210806_001.xlsx]20210806'!F"&amp;MATCH($G64,'[2]20210806'!$C:$C,0))</f>
        <v>#REF!</v>
      </c>
      <c r="Q64" s="165" t="e">
        <f ca="1">INDIRECT("'[DataTransfer_Result_20210806_001.xlsx]20210806'!G"&amp;MATCH($G64,'[2]20210806'!$C:$C,0))</f>
        <v>#REF!</v>
      </c>
      <c r="T64" s="34">
        <v>2</v>
      </c>
      <c r="U64" s="34" t="s">
        <v>466</v>
      </c>
      <c r="V64" s="35">
        <f>VLOOKUP(A64,資料轉換_20201231!A:S,19,FALSE)</f>
        <v>-14</v>
      </c>
      <c r="W64" s="35">
        <f t="shared" si="0"/>
        <v>-14</v>
      </c>
      <c r="X64" s="35"/>
      <c r="Y64" s="36"/>
      <c r="Z64" s="36"/>
      <c r="AA64" s="42"/>
      <c r="AB64" s="36"/>
      <c r="AC64" s="40">
        <v>44355</v>
      </c>
      <c r="AD64" s="36"/>
      <c r="AE64" s="36" t="s">
        <v>984</v>
      </c>
    </row>
    <row r="65" spans="1:32" s="34" customFormat="1" ht="45">
      <c r="A65" s="34" t="s">
        <v>16</v>
      </c>
      <c r="B65" s="34" t="s">
        <v>302</v>
      </c>
      <c r="D65" s="35" t="s">
        <v>303</v>
      </c>
      <c r="E65" s="34" t="s">
        <v>98</v>
      </c>
      <c r="F65" s="35" t="s">
        <v>558</v>
      </c>
      <c r="G65" s="34" t="s">
        <v>145</v>
      </c>
      <c r="H65" s="36"/>
      <c r="I65" s="36">
        <v>3</v>
      </c>
      <c r="J65" s="36">
        <v>4</v>
      </c>
      <c r="K65" s="36">
        <v>2</v>
      </c>
      <c r="L65" s="36"/>
      <c r="M65" s="36" t="s">
        <v>676</v>
      </c>
      <c r="N65" s="164" t="e">
        <f ca="1">INDIRECT("'[DataTransfer_Result_20210806_001.xlsx]20210806'!D"&amp;MATCH($G65,'[2]20210806'!$C:$C,0))</f>
        <v>#REF!</v>
      </c>
      <c r="O65" s="164" t="e">
        <f ca="1">INDIRECT("'[DataTransfer_Result_20210806_001.xlsx]20210806'!E"&amp;MATCH($G65,'[2]20210806'!$C:$C,0))</f>
        <v>#REF!</v>
      </c>
      <c r="P65" s="166" t="e">
        <f ca="1">INDIRECT("'[DataTransfer_Result_20210806_001.xlsx]20210806'!F"&amp;MATCH($G65,'[2]20210806'!$C:$C,0))</f>
        <v>#REF!</v>
      </c>
      <c r="Q65" s="165" t="e">
        <f ca="1">INDIRECT("'[DataTransfer_Result_20210806_001.xlsx]20210806'!G"&amp;MATCH($G65,'[2]20210806'!$C:$C,0))</f>
        <v>#REF!</v>
      </c>
      <c r="T65" s="34">
        <v>4</v>
      </c>
      <c r="U65" s="35" t="s">
        <v>2283</v>
      </c>
      <c r="V65" s="35">
        <f>VLOOKUP(A65,資料轉換_20201231!A:S,19,FALSE)</f>
        <v>-20</v>
      </c>
      <c r="W65" s="35">
        <f t="shared" si="0"/>
        <v>-20</v>
      </c>
      <c r="X65" s="35"/>
      <c r="Y65" s="36"/>
      <c r="Z65" s="36"/>
      <c r="AA65" s="42">
        <v>44286</v>
      </c>
      <c r="AB65" s="40"/>
      <c r="AC65" s="36"/>
      <c r="AD65" s="40">
        <v>44355</v>
      </c>
      <c r="AE65" s="36" t="s">
        <v>1017</v>
      </c>
    </row>
    <row r="66" spans="1:32" s="34" customFormat="1">
      <c r="A66" s="34" t="s">
        <v>242</v>
      </c>
      <c r="B66" s="34" t="s">
        <v>1022</v>
      </c>
      <c r="D66" s="35" t="s">
        <v>306</v>
      </c>
      <c r="E66" s="34" t="s">
        <v>98</v>
      </c>
      <c r="F66" s="35" t="s">
        <v>560</v>
      </c>
      <c r="G66" s="34" t="s">
        <v>147</v>
      </c>
      <c r="H66" s="36"/>
      <c r="I66" s="36">
        <v>1</v>
      </c>
      <c r="J66" s="36">
        <v>2</v>
      </c>
      <c r="K66" s="73">
        <v>2</v>
      </c>
      <c r="L66" s="73"/>
      <c r="M66" s="36" t="s">
        <v>676</v>
      </c>
      <c r="N66" s="164" t="e">
        <f ca="1">INDIRECT("'[DataTransfer_Result_20210806_001.xlsx]20210806'!D"&amp;MATCH($G66,'[2]20210806'!$C:$C,0))</f>
        <v>#REF!</v>
      </c>
      <c r="O66" s="164" t="e">
        <f ca="1">INDIRECT("'[DataTransfer_Result_20210806_001.xlsx]20210806'!E"&amp;MATCH($G66,'[2]20210806'!$C:$C,0))</f>
        <v>#REF!</v>
      </c>
      <c r="P66" s="166" t="e">
        <f ca="1">INDIRECT("'[DataTransfer_Result_20210806_001.xlsx]20210806'!F"&amp;MATCH($G66,'[2]20210806'!$C:$C,0))</f>
        <v>#REF!</v>
      </c>
      <c r="Q66" s="165" t="e">
        <f ca="1">INDIRECT("'[DataTransfer_Result_20210806_001.xlsx]20210806'!G"&amp;MATCH($G66,'[2]20210806'!$C:$C,0))</f>
        <v>#REF!</v>
      </c>
      <c r="T66" s="34">
        <v>0</v>
      </c>
      <c r="V66" s="35">
        <f>VLOOKUP(A66,資料轉換_20201231!A:S,19,FALSE)</f>
        <v>0</v>
      </c>
      <c r="W66" s="35">
        <f t="shared" si="0"/>
        <v>0</v>
      </c>
      <c r="X66" s="35"/>
      <c r="Y66" s="36"/>
      <c r="Z66" s="36"/>
      <c r="AA66" s="42">
        <v>44286</v>
      </c>
      <c r="AB66" s="40"/>
      <c r="AC66" s="40">
        <v>44355</v>
      </c>
      <c r="AD66" s="36"/>
      <c r="AE66" s="36" t="s">
        <v>880</v>
      </c>
    </row>
    <row r="67" spans="1:32" s="34" customFormat="1" ht="105">
      <c r="A67" s="34" t="s">
        <v>17</v>
      </c>
      <c r="B67" s="34" t="s">
        <v>304</v>
      </c>
      <c r="D67" s="35" t="s">
        <v>305</v>
      </c>
      <c r="E67" s="34" t="s">
        <v>98</v>
      </c>
      <c r="F67" s="35" t="s">
        <v>559</v>
      </c>
      <c r="G67" s="34" t="s">
        <v>146</v>
      </c>
      <c r="H67" s="36"/>
      <c r="I67" s="36">
        <v>7</v>
      </c>
      <c r="J67" s="36">
        <v>4</v>
      </c>
      <c r="K67" s="36">
        <v>2</v>
      </c>
      <c r="L67" s="36"/>
      <c r="M67" s="36" t="s">
        <v>676</v>
      </c>
      <c r="N67" s="164" t="e">
        <f ca="1">INDIRECT("'[DataTransfer_Result_20210806_001.xlsx]20210806'!D"&amp;MATCH($G67,'[2]20210806'!$C:$C,0))</f>
        <v>#REF!</v>
      </c>
      <c r="O67" s="164" t="e">
        <f ca="1">INDIRECT("'[DataTransfer_Result_20210806_001.xlsx]20210806'!E"&amp;MATCH($G67,'[2]20210806'!$C:$C,0))</f>
        <v>#REF!</v>
      </c>
      <c r="P67" s="166" t="e">
        <f ca="1">INDIRECT("'[DataTransfer_Result_20210806_001.xlsx]20210806'!F"&amp;MATCH($G67,'[2]20210806'!$C:$C,0))</f>
        <v>#REF!</v>
      </c>
      <c r="Q67" s="165" t="e">
        <f ca="1">INDIRECT("'[DataTransfer_Result_20210806_001.xlsx]20210806'!G"&amp;MATCH($G67,'[2]20210806'!$C:$C,0))</f>
        <v>#REF!</v>
      </c>
      <c r="T67" s="34">
        <v>4</v>
      </c>
      <c r="U67" s="35" t="s">
        <v>2193</v>
      </c>
      <c r="V67" s="35">
        <f>VLOOKUP(A67,資料轉換_20201231!A:S,19,FALSE)</f>
        <v>-38</v>
      </c>
      <c r="W67" s="35">
        <f t="shared" si="0"/>
        <v>-38</v>
      </c>
      <c r="X67" s="35"/>
      <c r="Y67" s="36"/>
      <c r="Z67" s="36"/>
      <c r="AA67" s="42">
        <v>44286</v>
      </c>
      <c r="AB67" s="40"/>
      <c r="AC67" s="36"/>
      <c r="AD67" s="40">
        <v>44355</v>
      </c>
      <c r="AE67" s="36" t="s">
        <v>1018</v>
      </c>
    </row>
    <row r="68" spans="1:32" s="34" customFormat="1" ht="30">
      <c r="A68" s="34" t="s">
        <v>15</v>
      </c>
      <c r="B68" s="34" t="s">
        <v>300</v>
      </c>
      <c r="D68" s="35" t="s">
        <v>301</v>
      </c>
      <c r="E68" s="34" t="s">
        <v>98</v>
      </c>
      <c r="F68" s="35" t="s">
        <v>557</v>
      </c>
      <c r="G68" s="34" t="s">
        <v>144</v>
      </c>
      <c r="H68" s="36"/>
      <c r="I68" s="36">
        <v>2</v>
      </c>
      <c r="J68" s="36">
        <v>4</v>
      </c>
      <c r="K68" s="36">
        <v>2</v>
      </c>
      <c r="L68" s="36"/>
      <c r="M68" s="36" t="s">
        <v>676</v>
      </c>
      <c r="N68" s="164" t="e">
        <f ca="1">INDIRECT("'[DataTransfer_Result_20210806_001.xlsx]20210806'!D"&amp;MATCH($G68,'[2]20210806'!$C:$C,0))</f>
        <v>#REF!</v>
      </c>
      <c r="O68" s="164" t="e">
        <f ca="1">INDIRECT("'[DataTransfer_Result_20210806_001.xlsx]20210806'!E"&amp;MATCH($G68,'[2]20210806'!$C:$C,0))</f>
        <v>#REF!</v>
      </c>
      <c r="P68" s="166" t="e">
        <f ca="1">INDIRECT("'[DataTransfer_Result_20210806_001.xlsx]20210806'!F"&amp;MATCH($G68,'[2]20210806'!$C:$C,0))</f>
        <v>#REF!</v>
      </c>
      <c r="Q68" s="165" t="e">
        <f ca="1">INDIRECT("'[DataTransfer_Result_20210806_001.xlsx]20210806'!G"&amp;MATCH($G68,'[2]20210806'!$C:$C,0))</f>
        <v>#REF!</v>
      </c>
      <c r="T68" s="34">
        <v>0</v>
      </c>
      <c r="V68" s="35">
        <f>VLOOKUP(A68,資料轉換_20201231!A:S,19,FALSE)</f>
        <v>0</v>
      </c>
      <c r="W68" s="35">
        <f t="shared" si="0"/>
        <v>0</v>
      </c>
      <c r="X68" s="35"/>
      <c r="Y68" s="36"/>
      <c r="Z68" s="36"/>
      <c r="AA68" s="42">
        <v>44286</v>
      </c>
      <c r="AB68" s="40"/>
      <c r="AC68" s="36"/>
      <c r="AD68" s="40">
        <v>44355</v>
      </c>
      <c r="AE68" s="36" t="s">
        <v>1028</v>
      </c>
    </row>
    <row r="69" spans="1:32" s="34" customFormat="1" ht="30">
      <c r="A69" s="34" t="s">
        <v>243</v>
      </c>
      <c r="D69" s="35" t="s">
        <v>1065</v>
      </c>
      <c r="E69" s="34" t="s">
        <v>98</v>
      </c>
      <c r="F69" s="35" t="s">
        <v>561</v>
      </c>
      <c r="G69" s="34" t="s">
        <v>307</v>
      </c>
      <c r="H69" s="36"/>
      <c r="I69" s="36">
        <v>2</v>
      </c>
      <c r="J69" s="36">
        <v>4</v>
      </c>
      <c r="K69" s="36">
        <v>2</v>
      </c>
      <c r="L69" s="36"/>
      <c r="M69" s="36" t="s">
        <v>676</v>
      </c>
      <c r="N69" s="164" t="e">
        <f ca="1">INDIRECT("'[DataTransfer_Result_20210806_001.xlsx]20210806'!D"&amp;MATCH($G69,'[2]20210806'!$C:$C,0))</f>
        <v>#REF!</v>
      </c>
      <c r="O69" s="164" t="e">
        <f ca="1">INDIRECT("'[DataTransfer_Result_20210806_001.xlsx]20210806'!E"&amp;MATCH($G69,'[2]20210806'!$C:$C,0))</f>
        <v>#REF!</v>
      </c>
      <c r="P69" s="166" t="e">
        <f ca="1">INDIRECT("'[DataTransfer_Result_20210806_001.xlsx]20210806'!F"&amp;MATCH($G69,'[2]20210806'!$C:$C,0))</f>
        <v>#REF!</v>
      </c>
      <c r="Q69" s="165" t="e">
        <f ca="1">INDIRECT("'[DataTransfer_Result_20210806_001.xlsx]20210806'!G"&amp;MATCH($G69,'[2]20210806'!$C:$C,0))</f>
        <v>#REF!</v>
      </c>
      <c r="T69" s="34">
        <v>2</v>
      </c>
      <c r="U69" s="35" t="s">
        <v>2194</v>
      </c>
      <c r="V69" s="35">
        <f>VLOOKUP(A69,資料轉換_20201231!A:S,19,FALSE)</f>
        <v>-9205</v>
      </c>
      <c r="W69" s="35">
        <f t="shared" ref="W69:W70" si="5">S69-V69</f>
        <v>9205</v>
      </c>
      <c r="X69" s="35" t="s">
        <v>2287</v>
      </c>
      <c r="Y69" s="36"/>
      <c r="Z69" s="36"/>
      <c r="AA69" s="42"/>
      <c r="AB69" s="36"/>
      <c r="AC69" s="36"/>
      <c r="AD69" s="40">
        <v>44355</v>
      </c>
      <c r="AE69" s="36" t="s">
        <v>1029</v>
      </c>
    </row>
    <row r="70" spans="1:32" s="34" customFormat="1" ht="30">
      <c r="A70" s="34" t="s">
        <v>18</v>
      </c>
      <c r="B70" s="34" t="s">
        <v>777</v>
      </c>
      <c r="C70" s="35" t="s">
        <v>738</v>
      </c>
      <c r="D70" s="35" t="s">
        <v>308</v>
      </c>
      <c r="E70" s="34" t="s">
        <v>98</v>
      </c>
      <c r="F70" s="35" t="s">
        <v>1061</v>
      </c>
      <c r="G70" s="34" t="s">
        <v>148</v>
      </c>
      <c r="H70" s="36"/>
      <c r="I70" s="36">
        <v>2</v>
      </c>
      <c r="J70" s="36">
        <v>4</v>
      </c>
      <c r="K70" s="73">
        <v>2</v>
      </c>
      <c r="L70" s="74"/>
      <c r="M70" s="36" t="s">
        <v>676</v>
      </c>
      <c r="N70" s="164" t="e">
        <f ca="1">INDIRECT("'[DataTransfer_Result_20210806_001.xlsx]20210806'!D"&amp;MATCH($G70,'[2]20210806'!$C:$C,0))</f>
        <v>#REF!</v>
      </c>
      <c r="O70" s="164" t="e">
        <f ca="1">INDIRECT("'[DataTransfer_Result_20210806_001.xlsx]20210806'!E"&amp;MATCH($G70,'[2]20210806'!$C:$C,0))</f>
        <v>#REF!</v>
      </c>
      <c r="P70" s="166" t="e">
        <f ca="1">INDIRECT("'[DataTransfer_Result_20210806_001.xlsx]20210806'!F"&amp;MATCH($G70,'[2]20210806'!$C:$C,0))</f>
        <v>#REF!</v>
      </c>
      <c r="Q70" s="165" t="e">
        <f ca="1">INDIRECT("'[DataTransfer_Result_20210806_001.xlsx]20210806'!G"&amp;MATCH($G70,'[2]20210806'!$C:$C,0))</f>
        <v>#REF!</v>
      </c>
      <c r="T70" s="34">
        <v>0</v>
      </c>
      <c r="V70" s="35">
        <f>VLOOKUP(A70,資料轉換_20201231!A:S,19,FALSE)</f>
        <v>-6652</v>
      </c>
      <c r="W70" s="35">
        <f t="shared" si="5"/>
        <v>6652</v>
      </c>
      <c r="X70" s="35" t="s">
        <v>2287</v>
      </c>
      <c r="Y70" s="36"/>
      <c r="Z70" s="36"/>
      <c r="AA70" s="42">
        <v>44286</v>
      </c>
      <c r="AB70" s="40"/>
      <c r="AD70" s="40">
        <v>44355</v>
      </c>
      <c r="AE70" s="36" t="s">
        <v>963</v>
      </c>
    </row>
    <row r="71" spans="1:32" s="34" customFormat="1">
      <c r="A71" s="34" t="s">
        <v>244</v>
      </c>
      <c r="B71" s="34" t="s">
        <v>830</v>
      </c>
      <c r="D71" s="35" t="s">
        <v>309</v>
      </c>
      <c r="E71" s="34" t="s">
        <v>98</v>
      </c>
      <c r="F71" s="35" t="s">
        <v>310</v>
      </c>
      <c r="G71" s="84" t="s">
        <v>149</v>
      </c>
      <c r="H71" s="36"/>
      <c r="I71" s="36">
        <v>1</v>
      </c>
      <c r="J71" s="36">
        <v>1</v>
      </c>
      <c r="K71" s="36">
        <v>2</v>
      </c>
      <c r="L71" s="36"/>
      <c r="M71" s="36" t="s">
        <v>676</v>
      </c>
      <c r="N71" s="164" t="e">
        <f ca="1">INDIRECT("'[DataTransfer_Result_20210806_001.xlsx]20210806'!D"&amp;MATCH($G71,'[2]20210806'!$C:$C,0))</f>
        <v>#REF!</v>
      </c>
      <c r="O71" s="164" t="e">
        <f ca="1">INDIRECT("'[DataTransfer_Result_20210806_001.xlsx]20210806'!E"&amp;MATCH($G71,'[2]20210806'!$C:$C,0))</f>
        <v>#REF!</v>
      </c>
      <c r="P71" s="166" t="e">
        <f ca="1">INDIRECT("'[DataTransfer_Result_20210806_001.xlsx]20210806'!F"&amp;MATCH($G71,'[2]20210806'!$C:$C,0))</f>
        <v>#REF!</v>
      </c>
      <c r="Q71" s="165" t="e">
        <f ca="1">INDIRECT("'[DataTransfer_Result_20210806_001.xlsx]20210806'!G"&amp;MATCH($G71,'[2]20210806'!$C:$C,0))</f>
        <v>#REF!</v>
      </c>
      <c r="T71" s="34">
        <v>0</v>
      </c>
      <c r="V71" s="35">
        <f>VLOOKUP(A71,資料轉換_20201231!A:S,19,FALSE)</f>
        <v>0</v>
      </c>
      <c r="W71" s="35">
        <f t="shared" ref="W71:W133" si="6">V71-S71</f>
        <v>0</v>
      </c>
      <c r="X71" s="35"/>
      <c r="Y71" s="36"/>
      <c r="Z71" s="36"/>
      <c r="AA71" s="42"/>
      <c r="AB71" s="36"/>
      <c r="AC71" s="40">
        <v>44355</v>
      </c>
      <c r="AD71" s="40"/>
      <c r="AE71" s="36" t="s">
        <v>861</v>
      </c>
    </row>
    <row r="72" spans="1:32" s="34" customFormat="1">
      <c r="A72" s="34" t="s">
        <v>252</v>
      </c>
      <c r="B72" s="34" t="s">
        <v>870</v>
      </c>
      <c r="D72" s="35" t="s">
        <v>116</v>
      </c>
      <c r="E72" s="34" t="s">
        <v>98</v>
      </c>
      <c r="F72" s="35" t="s">
        <v>330</v>
      </c>
      <c r="G72" s="34" t="s">
        <v>161</v>
      </c>
      <c r="H72" s="36"/>
      <c r="I72" s="36">
        <v>1</v>
      </c>
      <c r="J72" s="36">
        <v>1</v>
      </c>
      <c r="K72" s="36">
        <v>2</v>
      </c>
      <c r="L72" s="36"/>
      <c r="M72" s="36" t="s">
        <v>676</v>
      </c>
      <c r="N72" s="164" t="e">
        <f ca="1">INDIRECT("'[DataTransfer_Result_20210806_001.xlsx]20210806'!D"&amp;MATCH($G72,'[2]20210806'!$C:$C,0))</f>
        <v>#REF!</v>
      </c>
      <c r="O72" s="164" t="e">
        <f ca="1">INDIRECT("'[DataTransfer_Result_20210806_001.xlsx]20210806'!E"&amp;MATCH($G72,'[2]20210806'!$C:$C,0))</f>
        <v>#REF!</v>
      </c>
      <c r="P72" s="166" t="e">
        <f ca="1">INDIRECT("'[DataTransfer_Result_20210806_001.xlsx]20210806'!F"&amp;MATCH($G72,'[2]20210806'!$C:$C,0))</f>
        <v>#REF!</v>
      </c>
      <c r="Q72" s="165" t="e">
        <f ca="1">INDIRECT("'[DataTransfer_Result_20210806_001.xlsx]20210806'!G"&amp;MATCH($G72,'[2]20210806'!$C:$C,0))</f>
        <v>#REF!</v>
      </c>
      <c r="T72" s="34">
        <v>0</v>
      </c>
      <c r="V72" s="35">
        <f>VLOOKUP(A72,資料轉換_20201231!A:S,19,FALSE)</f>
        <v>0</v>
      </c>
      <c r="W72" s="35">
        <f t="shared" si="6"/>
        <v>0</v>
      </c>
      <c r="X72" s="35"/>
      <c r="Y72" s="36"/>
      <c r="Z72" s="36"/>
      <c r="AA72" s="42">
        <v>44286</v>
      </c>
      <c r="AB72" s="40"/>
      <c r="AC72" s="40">
        <v>44355</v>
      </c>
      <c r="AD72" s="40"/>
      <c r="AE72" s="36" t="s">
        <v>800</v>
      </c>
    </row>
    <row r="73" spans="1:32" s="34" customFormat="1" ht="45">
      <c r="A73" s="34" t="s">
        <v>24</v>
      </c>
      <c r="B73" s="34" t="s">
        <v>331</v>
      </c>
      <c r="D73" s="35" t="s">
        <v>332</v>
      </c>
      <c r="E73" s="34" t="s">
        <v>98</v>
      </c>
      <c r="F73" s="35" t="s">
        <v>574</v>
      </c>
      <c r="G73" s="34" t="s">
        <v>162</v>
      </c>
      <c r="H73" s="36"/>
      <c r="I73" s="36">
        <v>3</v>
      </c>
      <c r="J73" s="36">
        <v>4</v>
      </c>
      <c r="K73" s="36">
        <v>2</v>
      </c>
      <c r="L73" s="36"/>
      <c r="M73" s="36" t="s">
        <v>676</v>
      </c>
      <c r="N73" s="164" t="e">
        <f ca="1">INDIRECT("'[DataTransfer_Result_20210806_001.xlsx]20210806'!D"&amp;MATCH($G73,'[2]20210806'!$C:$C,0))</f>
        <v>#REF!</v>
      </c>
      <c r="O73" s="164" t="e">
        <f ca="1">INDIRECT("'[DataTransfer_Result_20210806_001.xlsx]20210806'!E"&amp;MATCH($G73,'[2]20210806'!$C:$C,0))</f>
        <v>#REF!</v>
      </c>
      <c r="P73" s="166" t="e">
        <f ca="1">INDIRECT("'[DataTransfer_Result_20210806_001.xlsx]20210806'!F"&amp;MATCH($G73,'[2]20210806'!$C:$C,0))</f>
        <v>#REF!</v>
      </c>
      <c r="Q73" s="165" t="e">
        <f ca="1">INDIRECT("'[DataTransfer_Result_20210806_001.xlsx]20210806'!G"&amp;MATCH($G73,'[2]20210806'!$C:$C,0))</f>
        <v>#REF!</v>
      </c>
      <c r="T73" s="34">
        <v>4</v>
      </c>
      <c r="U73" s="34" t="s">
        <v>459</v>
      </c>
      <c r="V73" s="35">
        <f>VLOOKUP(A73,資料轉換_20201231!A:S,19,FALSE)</f>
        <v>-7</v>
      </c>
      <c r="W73" s="35">
        <f t="shared" si="6"/>
        <v>-7</v>
      </c>
      <c r="X73" s="35"/>
      <c r="Y73" s="36"/>
      <c r="Z73" s="36"/>
      <c r="AA73" s="42">
        <v>44286</v>
      </c>
      <c r="AB73" s="40"/>
      <c r="AC73" s="36"/>
      <c r="AD73" s="40">
        <v>44355</v>
      </c>
      <c r="AE73" s="36" t="s">
        <v>1030</v>
      </c>
    </row>
    <row r="74" spans="1:32">
      <c r="A74" s="34" t="s">
        <v>266</v>
      </c>
      <c r="B74" s="34" t="s">
        <v>830</v>
      </c>
      <c r="C74" s="34"/>
      <c r="D74" s="35" t="s">
        <v>470</v>
      </c>
      <c r="E74" s="34" t="s">
        <v>444</v>
      </c>
      <c r="F74" s="35" t="s">
        <v>433</v>
      </c>
      <c r="G74" s="84" t="s">
        <v>438</v>
      </c>
      <c r="H74" s="36"/>
      <c r="I74" s="36">
        <v>1</v>
      </c>
      <c r="J74" s="36">
        <v>1</v>
      </c>
      <c r="K74" s="36">
        <v>9</v>
      </c>
      <c r="L74" s="36"/>
      <c r="M74" s="36" t="s">
        <v>676</v>
      </c>
      <c r="N74" s="164" t="e">
        <f ca="1">INDIRECT("'[DataTransfer_Result_20210806_001.xlsx]20210806'!D"&amp;MATCH($G74,'[2]20210806'!$C:$C,0))</f>
        <v>#REF!</v>
      </c>
      <c r="O74" s="164" t="e">
        <f ca="1">INDIRECT("'[DataTransfer_Result_20210806_001.xlsx]20210806'!E"&amp;MATCH($G74,'[2]20210806'!$C:$C,0))</f>
        <v>#REF!</v>
      </c>
      <c r="P74" s="166" t="e">
        <f ca="1">INDIRECT("'[DataTransfer_Result_20210806_001.xlsx]20210806'!F"&amp;MATCH($G74,'[2]20210806'!$C:$C,0))</f>
        <v>#REF!</v>
      </c>
      <c r="Q74" s="165" t="e">
        <f ca="1">INDIRECT("'[DataTransfer_Result_20210806_001.xlsx]20210806'!G"&amp;MATCH($G74,'[2]20210806'!$C:$C,0))</f>
        <v>#REF!</v>
      </c>
      <c r="R74" s="34"/>
      <c r="S74" s="34"/>
      <c r="T74" s="34">
        <v>0</v>
      </c>
      <c r="U74" s="34"/>
      <c r="V74" s="35">
        <f>VLOOKUP(A74,資料轉換_20201231!A:S,19,FALSE)</f>
        <v>0</v>
      </c>
      <c r="W74" s="35">
        <f t="shared" si="6"/>
        <v>0</v>
      </c>
      <c r="X74" s="35"/>
      <c r="Y74" s="36"/>
      <c r="Z74" s="36"/>
      <c r="AA74" s="42"/>
      <c r="AB74" s="36"/>
      <c r="AC74" s="40">
        <v>44355</v>
      </c>
      <c r="AD74" s="40"/>
      <c r="AE74" s="36" t="s">
        <v>801</v>
      </c>
      <c r="AF74" s="34"/>
    </row>
    <row r="75" spans="1:32" s="34" customFormat="1" ht="30">
      <c r="A75" s="34" t="s">
        <v>707</v>
      </c>
      <c r="B75" s="34" t="s">
        <v>1021</v>
      </c>
      <c r="C75" s="34" t="s">
        <v>831</v>
      </c>
      <c r="D75" s="35" t="s">
        <v>708</v>
      </c>
      <c r="E75" s="34" t="s">
        <v>444</v>
      </c>
      <c r="F75" s="35" t="s">
        <v>710</v>
      </c>
      <c r="G75" s="34" t="s">
        <v>711</v>
      </c>
      <c r="H75" s="36"/>
      <c r="I75" s="36">
        <v>1</v>
      </c>
      <c r="J75" s="36">
        <v>1</v>
      </c>
      <c r="K75" s="36">
        <v>7</v>
      </c>
      <c r="L75" s="36"/>
      <c r="M75" s="36" t="s">
        <v>676</v>
      </c>
      <c r="N75" s="164" t="e">
        <f ca="1">INDIRECT("'[DataTransfer_Result_20210806_001.xlsx]20210806'!D"&amp;MATCH($G75,'[2]20210806'!$C:$C,0))</f>
        <v>#REF!</v>
      </c>
      <c r="O75" s="164" t="e">
        <f ca="1">INDIRECT("'[DataTransfer_Result_20210806_001.xlsx]20210806'!E"&amp;MATCH($G75,'[2]20210806'!$C:$C,0))</f>
        <v>#REF!</v>
      </c>
      <c r="P75" s="166" t="e">
        <f ca="1">INDIRECT("'[DataTransfer_Result_20210806_001.xlsx]20210806'!F"&amp;MATCH($G75,'[2]20210806'!$C:$C,0))</f>
        <v>#REF!</v>
      </c>
      <c r="Q75" s="165" t="e">
        <f ca="1">INDIRECT("'[DataTransfer_Result_20210806_001.xlsx]20210806'!G"&amp;MATCH($G75,'[2]20210806'!$C:$C,0))</f>
        <v>#REF!</v>
      </c>
      <c r="T75" s="34">
        <v>0</v>
      </c>
      <c r="V75" s="35">
        <f>VLOOKUP(A75,資料轉換_20201231!A:S,19,FALSE)</f>
        <v>0</v>
      </c>
      <c r="W75" s="35">
        <f t="shared" si="6"/>
        <v>0</v>
      </c>
      <c r="X75" s="35"/>
      <c r="Y75" s="36"/>
      <c r="Z75" s="36"/>
      <c r="AA75" s="42"/>
      <c r="AB75" s="36"/>
      <c r="AC75" s="40">
        <v>44355</v>
      </c>
      <c r="AD75" s="36"/>
      <c r="AE75" s="57" t="s">
        <v>2215</v>
      </c>
    </row>
    <row r="76" spans="1:32" s="34" customFormat="1" ht="45">
      <c r="A76" s="34" t="s">
        <v>990</v>
      </c>
      <c r="D76" s="35" t="s">
        <v>991</v>
      </c>
      <c r="E76" s="34" t="s">
        <v>444</v>
      </c>
      <c r="F76" s="35" t="s">
        <v>993</v>
      </c>
      <c r="G76" s="85" t="s">
        <v>994</v>
      </c>
      <c r="H76" s="36"/>
      <c r="I76" s="36">
        <v>1</v>
      </c>
      <c r="J76" s="36">
        <v>1</v>
      </c>
      <c r="K76" s="36">
        <v>7</v>
      </c>
      <c r="L76" s="36"/>
      <c r="M76" s="36" t="s">
        <v>676</v>
      </c>
      <c r="N76" s="164" t="e">
        <f ca="1">INDIRECT("'[DataTransfer_Result_20210806_001.xlsx]20210806'!D"&amp;MATCH($G76,'[2]20210806'!$C:$C,0))</f>
        <v>#REF!</v>
      </c>
      <c r="O76" s="164" t="e">
        <f ca="1">INDIRECT("'[DataTransfer_Result_20210806_001.xlsx]20210806'!E"&amp;MATCH($G76,'[2]20210806'!$C:$C,0))</f>
        <v>#REF!</v>
      </c>
      <c r="P76" s="166" t="e">
        <f ca="1">INDIRECT("'[DataTransfer_Result_20210806_001.xlsx]20210806'!F"&amp;MATCH($G76,'[2]20210806'!$C:$C,0))</f>
        <v>#REF!</v>
      </c>
      <c r="Q76" s="165" t="e">
        <f ca="1">INDIRECT("'[DataTransfer_Result_20210806_001.xlsx]20210806'!G"&amp;MATCH($G76,'[2]20210806'!$C:$C,0))</f>
        <v>#REF!</v>
      </c>
      <c r="T76" s="34">
        <v>0</v>
      </c>
      <c r="V76" s="35">
        <f>VLOOKUP(A76,資料轉換_20201231!A:S,19,FALSE)</f>
        <v>171</v>
      </c>
      <c r="W76" s="35">
        <f>S76-V76</f>
        <v>-171</v>
      </c>
      <c r="X76" s="35" t="s">
        <v>2312</v>
      </c>
      <c r="Y76" s="36"/>
      <c r="Z76" s="36"/>
      <c r="AA76" s="42"/>
      <c r="AB76" s="36"/>
      <c r="AC76" s="40">
        <v>44355</v>
      </c>
      <c r="AD76" s="40"/>
      <c r="AE76" s="36" t="s">
        <v>996</v>
      </c>
    </row>
    <row r="77" spans="1:32" ht="30">
      <c r="A77" s="34" t="s">
        <v>40</v>
      </c>
      <c r="B77" s="34" t="s">
        <v>362</v>
      </c>
      <c r="C77" s="34"/>
      <c r="D77" s="35" t="s">
        <v>363</v>
      </c>
      <c r="E77" s="34" t="s">
        <v>98</v>
      </c>
      <c r="F77" s="35" t="s">
        <v>588</v>
      </c>
      <c r="G77" s="34" t="s">
        <v>185</v>
      </c>
      <c r="H77" s="36"/>
      <c r="I77" s="36">
        <v>2</v>
      </c>
      <c r="J77" s="36">
        <v>4</v>
      </c>
      <c r="K77" s="36">
        <v>5</v>
      </c>
      <c r="L77" s="36"/>
      <c r="M77" s="36" t="s">
        <v>676</v>
      </c>
      <c r="N77" s="164" t="e">
        <f ca="1">INDIRECT("'[DataTransfer_Result_20210806_001.xlsx]20210806'!D"&amp;MATCH($G77,'[2]20210806'!$C:$C,0))</f>
        <v>#REF!</v>
      </c>
      <c r="O77" s="164" t="e">
        <f ca="1">INDIRECT("'[DataTransfer_Result_20210806_001.xlsx]20210806'!E"&amp;MATCH($G77,'[2]20210806'!$C:$C,0))</f>
        <v>#REF!</v>
      </c>
      <c r="P77" s="166" t="e">
        <f ca="1">INDIRECT("'[DataTransfer_Result_20210806_001.xlsx]20210806'!F"&amp;MATCH($G77,'[2]20210806'!$C:$C,0))</f>
        <v>#REF!</v>
      </c>
      <c r="Q77" s="165" t="e">
        <f ca="1">INDIRECT("'[DataTransfer_Result_20210806_001.xlsx]20210806'!G"&amp;MATCH($G77,'[2]20210806'!$C:$C,0))</f>
        <v>#REF!</v>
      </c>
      <c r="R77" s="34"/>
      <c r="S77" s="34"/>
      <c r="T77" s="34">
        <v>0</v>
      </c>
      <c r="U77" s="34"/>
      <c r="V77" s="35">
        <f>VLOOKUP(A77,資料轉換_20201231!A:S,19,FALSE)</f>
        <v>0</v>
      </c>
      <c r="W77" s="35">
        <f t="shared" si="6"/>
        <v>0</v>
      </c>
      <c r="X77" s="35"/>
      <c r="Y77" s="36"/>
      <c r="Z77" s="36"/>
      <c r="AA77" s="42">
        <v>44286</v>
      </c>
      <c r="AB77" s="67"/>
      <c r="AC77" s="36"/>
      <c r="AD77" s="40">
        <v>44355</v>
      </c>
      <c r="AE77" s="36" t="s">
        <v>1031</v>
      </c>
      <c r="AF77" s="34"/>
    </row>
    <row r="78" spans="1:32">
      <c r="A78" s="34" t="s">
        <v>41</v>
      </c>
      <c r="B78" s="34" t="s">
        <v>364</v>
      </c>
      <c r="C78" s="34"/>
      <c r="D78" s="35" t="s">
        <v>365</v>
      </c>
      <c r="E78" s="34" t="s">
        <v>98</v>
      </c>
      <c r="F78" s="35" t="s">
        <v>366</v>
      </c>
      <c r="G78" s="34" t="s">
        <v>186</v>
      </c>
      <c r="H78" s="36"/>
      <c r="I78" s="36">
        <v>1</v>
      </c>
      <c r="J78" s="36">
        <v>2</v>
      </c>
      <c r="K78" s="36">
        <v>5</v>
      </c>
      <c r="L78" s="36"/>
      <c r="M78" s="36" t="s">
        <v>676</v>
      </c>
      <c r="N78" s="164" t="e">
        <f ca="1">INDIRECT("'[DataTransfer_Result_20210806_001.xlsx]20210806'!D"&amp;MATCH($G78,'[2]20210806'!$C:$C,0))</f>
        <v>#REF!</v>
      </c>
      <c r="O78" s="164" t="e">
        <f ca="1">INDIRECT("'[DataTransfer_Result_20210806_001.xlsx]20210806'!E"&amp;MATCH($G78,'[2]20210806'!$C:$C,0))</f>
        <v>#REF!</v>
      </c>
      <c r="P78" s="166" t="e">
        <f ca="1">INDIRECT("'[DataTransfer_Result_20210806_001.xlsx]20210806'!F"&amp;MATCH($G78,'[2]20210806'!$C:$C,0))</f>
        <v>#REF!</v>
      </c>
      <c r="Q78" s="165" t="e">
        <f ca="1">INDIRECT("'[DataTransfer_Result_20210806_001.xlsx]20210806'!G"&amp;MATCH($G78,'[2]20210806'!$C:$C,0))</f>
        <v>#REF!</v>
      </c>
      <c r="R78" s="34"/>
      <c r="S78" s="34"/>
      <c r="T78" s="34">
        <v>0</v>
      </c>
      <c r="U78" s="34"/>
      <c r="V78" s="35">
        <f>VLOOKUP(A78,資料轉換_20201231!A:S,19,FALSE)</f>
        <v>0</v>
      </c>
      <c r="W78" s="35">
        <f t="shared" si="6"/>
        <v>0</v>
      </c>
      <c r="X78" s="35"/>
      <c r="Y78" s="36"/>
      <c r="Z78" s="36"/>
      <c r="AA78" s="41">
        <v>44286</v>
      </c>
      <c r="AB78" s="67"/>
      <c r="AC78" s="40">
        <v>44355</v>
      </c>
      <c r="AD78" s="28"/>
      <c r="AE78" s="36" t="s">
        <v>802</v>
      </c>
      <c r="AF78" s="34"/>
    </row>
    <row r="79" spans="1:32" ht="45">
      <c r="A79" t="s">
        <v>641</v>
      </c>
      <c r="B79" t="s">
        <v>832</v>
      </c>
      <c r="D79" s="35" t="s">
        <v>653</v>
      </c>
      <c r="E79" t="s">
        <v>444</v>
      </c>
      <c r="F79" s="1" t="s">
        <v>886</v>
      </c>
      <c r="G79" t="s">
        <v>668</v>
      </c>
      <c r="I79" s="7">
        <v>3</v>
      </c>
      <c r="J79" s="7">
        <v>4</v>
      </c>
      <c r="K79" s="36">
        <v>5</v>
      </c>
      <c r="L79" s="36"/>
      <c r="M79" s="7" t="s">
        <v>676</v>
      </c>
      <c r="N79" s="164" t="e">
        <f ca="1">INDIRECT("'[DataTransfer_Result_20210806_001.xlsx]20210806'!D"&amp;MATCH($G79,'[2]20210806'!$C:$C,0))</f>
        <v>#REF!</v>
      </c>
      <c r="O79" s="164" t="e">
        <f ca="1">INDIRECT("'[DataTransfer_Result_20210806_001.xlsx]20210806'!E"&amp;MATCH($G79,'[2]20210806'!$C:$C,0))</f>
        <v>#REF!</v>
      </c>
      <c r="P79" s="166" t="e">
        <f ca="1">INDIRECT("'[DataTransfer_Result_20210806_001.xlsx]20210806'!F"&amp;MATCH($G79,'[2]20210806'!$C:$C,0))</f>
        <v>#REF!</v>
      </c>
      <c r="Q79" s="165" t="e">
        <f ca="1">INDIRECT("'[DataTransfer_Result_20210806_001.xlsx]20210806'!G"&amp;MATCH($G79,'[2]20210806'!$C:$C,0))</f>
        <v>#REF!</v>
      </c>
      <c r="R79" s="34"/>
      <c r="S79" s="34"/>
      <c r="T79" s="34">
        <v>0</v>
      </c>
      <c r="V79" s="35">
        <f>VLOOKUP(A79,資料轉換_20201231!A:S,19,FALSE)</f>
        <v>0</v>
      </c>
      <c r="W79" s="35">
        <f t="shared" si="6"/>
        <v>0</v>
      </c>
      <c r="X79" s="35"/>
      <c r="AA79" s="41">
        <v>44316</v>
      </c>
      <c r="AB79" s="82"/>
      <c r="AD79" s="40">
        <v>44355</v>
      </c>
      <c r="AE79" s="30" t="s">
        <v>2216</v>
      </c>
    </row>
    <row r="80" spans="1:32" ht="60">
      <c r="A80" t="s">
        <v>257</v>
      </c>
      <c r="B80" t="s">
        <v>833</v>
      </c>
      <c r="D80" s="1" t="s">
        <v>120</v>
      </c>
      <c r="E80" t="s">
        <v>98</v>
      </c>
      <c r="F80" s="1" t="s">
        <v>121</v>
      </c>
      <c r="G80" t="s">
        <v>181</v>
      </c>
      <c r="I80" s="7">
        <v>1</v>
      </c>
      <c r="J80" s="7">
        <v>2</v>
      </c>
      <c r="K80" s="71">
        <v>4</v>
      </c>
      <c r="L80" s="72"/>
      <c r="M80" s="7" t="s">
        <v>677</v>
      </c>
      <c r="N80" s="164" t="e">
        <f ca="1">INDIRECT("'[DataTransfer_Result_20210806_001.xlsx]20210806'!D"&amp;MATCH($G80,'[2]20210806'!$C:$C,0))</f>
        <v>#REF!</v>
      </c>
      <c r="O80" s="164" t="e">
        <f ca="1">INDIRECT("'[DataTransfer_Result_20210806_001.xlsx]20210806'!E"&amp;MATCH($G80,'[2]20210806'!$C:$C,0))</f>
        <v>#REF!</v>
      </c>
      <c r="P80" s="166" t="e">
        <f ca="1">INDIRECT("'[DataTransfer_Result_20210806_001.xlsx]20210806'!F"&amp;MATCH($G80,'[2]20210806'!$C:$C,0))</f>
        <v>#REF!</v>
      </c>
      <c r="Q80" s="165" t="e">
        <f ca="1">INDIRECT("'[DataTransfer_Result_20210806_001.xlsx]20210806'!G"&amp;MATCH($G80,'[2]20210806'!$C:$C,0))</f>
        <v>#REF!</v>
      </c>
      <c r="R80" s="34"/>
      <c r="S80" s="34"/>
      <c r="T80">
        <v>2</v>
      </c>
      <c r="U80" t="s">
        <v>2279</v>
      </c>
      <c r="V80" s="35">
        <f>VLOOKUP(A80,資料轉換_20201231!A:S,19,FALSE)</f>
        <v>-250173</v>
      </c>
      <c r="W80" s="35">
        <f t="shared" ref="W80:W82" si="7">S80-V80</f>
        <v>250173</v>
      </c>
      <c r="X80" s="35" t="s">
        <v>2291</v>
      </c>
      <c r="AA80" s="41">
        <v>44316</v>
      </c>
      <c r="AC80" s="28">
        <v>44376</v>
      </c>
      <c r="AE80" s="30" t="s">
        <v>2306</v>
      </c>
    </row>
    <row r="81" spans="1:31" ht="30">
      <c r="A81" t="s">
        <v>258</v>
      </c>
      <c r="B81" t="s">
        <v>860</v>
      </c>
      <c r="D81" s="1" t="s">
        <v>358</v>
      </c>
      <c r="E81" t="s">
        <v>359</v>
      </c>
      <c r="F81" s="1" t="s">
        <v>483</v>
      </c>
      <c r="G81" t="s">
        <v>182</v>
      </c>
      <c r="I81" s="7">
        <v>2</v>
      </c>
      <c r="J81" s="7">
        <v>4</v>
      </c>
      <c r="K81" s="36">
        <v>5</v>
      </c>
      <c r="L81" s="36"/>
      <c r="M81" s="7" t="s">
        <v>676</v>
      </c>
      <c r="N81" s="164" t="e">
        <f ca="1">INDIRECT("'[DataTransfer_Result_20210806_001.xlsx]20210806'!D"&amp;MATCH($G81,'[2]20210806'!$C:$C,0))</f>
        <v>#REF!</v>
      </c>
      <c r="O81" s="164" t="e">
        <f ca="1">INDIRECT("'[DataTransfer_Result_20210806_001.xlsx]20210806'!E"&amp;MATCH($G81,'[2]20210806'!$C:$C,0))</f>
        <v>#REF!</v>
      </c>
      <c r="P81" s="166" t="e">
        <f ca="1">INDIRECT("'[DataTransfer_Result_20210806_001.xlsx]20210806'!F"&amp;MATCH($G81,'[2]20210806'!$C:$C,0))</f>
        <v>#REF!</v>
      </c>
      <c r="Q81" s="165" t="e">
        <f ca="1">INDIRECT("'[DataTransfer_Result_20210806_001.xlsx]20210806'!G"&amp;MATCH($G81,'[2]20210806'!$C:$C,0))</f>
        <v>#REF!</v>
      </c>
      <c r="R81" s="34"/>
      <c r="S81" s="34"/>
      <c r="T81">
        <v>6</v>
      </c>
      <c r="U81" t="s">
        <v>468</v>
      </c>
      <c r="V81" s="35">
        <f>VLOOKUP(A81,資料轉換_20201231!A:S,19,FALSE)</f>
        <v>-44367</v>
      </c>
      <c r="W81" s="35">
        <f t="shared" si="7"/>
        <v>44367</v>
      </c>
      <c r="X81" s="35" t="s">
        <v>2291</v>
      </c>
      <c r="AA81" s="41">
        <v>44316</v>
      </c>
      <c r="AB81" s="82"/>
      <c r="AD81" s="40">
        <v>44355</v>
      </c>
      <c r="AE81" s="7" t="s">
        <v>1033</v>
      </c>
    </row>
    <row r="82" spans="1:31" ht="45">
      <c r="A82" t="s">
        <v>259</v>
      </c>
      <c r="B82" t="s">
        <v>1064</v>
      </c>
      <c r="D82" s="1" t="s">
        <v>122</v>
      </c>
      <c r="E82" t="s">
        <v>359</v>
      </c>
      <c r="F82" s="1" t="s">
        <v>586</v>
      </c>
      <c r="G82" t="s">
        <v>183</v>
      </c>
      <c r="I82" s="7">
        <v>3</v>
      </c>
      <c r="J82" s="7">
        <v>4</v>
      </c>
      <c r="K82" s="36">
        <v>5</v>
      </c>
      <c r="L82" s="36"/>
      <c r="M82" s="7" t="s">
        <v>676</v>
      </c>
      <c r="N82" s="164" t="e">
        <f ca="1">INDIRECT("'[DataTransfer_Result_20210806_001.xlsx]20210806'!D"&amp;MATCH($G82,'[2]20210806'!$C:$C,0))</f>
        <v>#REF!</v>
      </c>
      <c r="O82" s="164" t="e">
        <f ca="1">INDIRECT("'[DataTransfer_Result_20210806_001.xlsx]20210806'!E"&amp;MATCH($G82,'[2]20210806'!$C:$C,0))</f>
        <v>#REF!</v>
      </c>
      <c r="P82" s="166" t="e">
        <f ca="1">INDIRECT("'[DataTransfer_Result_20210806_001.xlsx]20210806'!F"&amp;MATCH($G82,'[2]20210806'!$C:$C,0))</f>
        <v>#REF!</v>
      </c>
      <c r="Q82" s="165" t="e">
        <f ca="1">INDIRECT("'[DataTransfer_Result_20210806_001.xlsx]20210806'!G"&amp;MATCH($G82,'[2]20210806'!$C:$C,0))</f>
        <v>#REF!</v>
      </c>
      <c r="R82" s="34"/>
      <c r="S82" s="34"/>
      <c r="T82">
        <v>6</v>
      </c>
      <c r="U82" s="1" t="s">
        <v>469</v>
      </c>
      <c r="V82" s="35">
        <f>VLOOKUP(A82,資料轉換_20201231!A:S,19,FALSE)</f>
        <v>-226355</v>
      </c>
      <c r="W82" s="35">
        <f t="shared" si="7"/>
        <v>226355</v>
      </c>
      <c r="X82" s="35" t="s">
        <v>2291</v>
      </c>
      <c r="AA82" s="41">
        <v>44316</v>
      </c>
      <c r="AB82" s="82"/>
      <c r="AD82" s="40">
        <v>44355</v>
      </c>
      <c r="AE82" s="7" t="s">
        <v>1034</v>
      </c>
    </row>
    <row r="83" spans="1:31" ht="30">
      <c r="A83" t="s">
        <v>56</v>
      </c>
      <c r="B83" t="s">
        <v>740</v>
      </c>
      <c r="C83" t="s">
        <v>740</v>
      </c>
      <c r="D83" s="1" t="s">
        <v>396</v>
      </c>
      <c r="E83" t="s">
        <v>368</v>
      </c>
      <c r="F83" s="1" t="s">
        <v>598</v>
      </c>
      <c r="G83" t="s">
        <v>204</v>
      </c>
      <c r="I83" s="7">
        <v>1</v>
      </c>
      <c r="J83" s="7">
        <v>1</v>
      </c>
      <c r="K83" s="36">
        <v>8</v>
      </c>
      <c r="L83" s="36"/>
      <c r="M83" s="36" t="s">
        <v>676</v>
      </c>
      <c r="N83" s="164" t="e">
        <f ca="1">INDIRECT("'[DataTransfer_Result_20210806_001.xlsx]20210806'!D"&amp;MATCH($G83,'[2]20210806'!$C:$C,0))</f>
        <v>#N/A</v>
      </c>
      <c r="O83" s="164" t="e">
        <f ca="1">INDIRECT("'[DataTransfer_Result_20210806_001.xlsx]20210806'!E"&amp;MATCH($G83,'[2]20210806'!$C:$C,0))</f>
        <v>#N/A</v>
      </c>
      <c r="P83" s="166" t="e">
        <f ca="1">INDIRECT("'[DataTransfer_Result_20210806_001.xlsx]20210806'!F"&amp;MATCH($G83,'[2]20210806'!$C:$C,0))</f>
        <v>#N/A</v>
      </c>
      <c r="Q83" s="165" t="e">
        <f ca="1">INDIRECT("'[DataTransfer_Result_20210806_001.xlsx]20210806'!G"&amp;MATCH($G83,'[2]20210806'!$C:$C,0))</f>
        <v>#N/A</v>
      </c>
      <c r="R83" s="34"/>
      <c r="S83" s="34"/>
      <c r="T83">
        <v>0</v>
      </c>
      <c r="V83" s="35">
        <f>VLOOKUP(A83,資料轉換_20201231!A:S,19,FALSE)</f>
        <v>0</v>
      </c>
      <c r="W83" s="35">
        <f t="shared" si="6"/>
        <v>0</v>
      </c>
      <c r="X83" s="35"/>
      <c r="AA83" s="41">
        <v>44316</v>
      </c>
      <c r="AC83" s="40">
        <v>44355</v>
      </c>
      <c r="AD83" s="28"/>
      <c r="AE83" s="7" t="s">
        <v>803</v>
      </c>
    </row>
    <row r="84" spans="1:31" ht="30">
      <c r="A84" t="s">
        <v>57</v>
      </c>
      <c r="B84" t="s">
        <v>741</v>
      </c>
      <c r="C84" t="s">
        <v>741</v>
      </c>
      <c r="D84" s="1" t="s">
        <v>397</v>
      </c>
      <c r="E84" t="s">
        <v>368</v>
      </c>
      <c r="F84" s="1" t="s">
        <v>599</v>
      </c>
      <c r="G84" t="s">
        <v>205</v>
      </c>
      <c r="I84" s="7">
        <v>1</v>
      </c>
      <c r="J84" s="7">
        <v>1</v>
      </c>
      <c r="K84" s="36">
        <v>8</v>
      </c>
      <c r="L84" s="36"/>
      <c r="M84" s="36" t="s">
        <v>676</v>
      </c>
      <c r="N84" s="164" t="e">
        <f ca="1">INDIRECT("'[DataTransfer_Result_20210806_001.xlsx]20210806'!D"&amp;MATCH($G84,'[2]20210806'!$C:$C,0))</f>
        <v>#N/A</v>
      </c>
      <c r="O84" s="164" t="e">
        <f ca="1">INDIRECT("'[DataTransfer_Result_20210806_001.xlsx]20210806'!E"&amp;MATCH($G84,'[2]20210806'!$C:$C,0))</f>
        <v>#N/A</v>
      </c>
      <c r="P84" s="166" t="e">
        <f ca="1">INDIRECT("'[DataTransfer_Result_20210806_001.xlsx]20210806'!F"&amp;MATCH($G84,'[2]20210806'!$C:$C,0))</f>
        <v>#N/A</v>
      </c>
      <c r="Q84" s="165" t="e">
        <f ca="1">INDIRECT("'[DataTransfer_Result_20210806_001.xlsx]20210806'!G"&amp;MATCH($G84,'[2]20210806'!$C:$C,0))</f>
        <v>#N/A</v>
      </c>
      <c r="R84" s="34"/>
      <c r="S84" s="34"/>
      <c r="T84">
        <v>0</v>
      </c>
      <c r="V84" s="35">
        <f>VLOOKUP(A84,資料轉換_20201231!A:S,19,FALSE)</f>
        <v>0</v>
      </c>
      <c r="W84" s="35">
        <f t="shared" si="6"/>
        <v>0</v>
      </c>
      <c r="X84" s="35"/>
      <c r="AA84" s="41">
        <v>44316</v>
      </c>
      <c r="AC84" s="40">
        <v>44355</v>
      </c>
      <c r="AD84" s="28"/>
      <c r="AE84" s="7" t="s">
        <v>2217</v>
      </c>
    </row>
    <row r="85" spans="1:31" ht="30">
      <c r="A85" t="s">
        <v>58</v>
      </c>
      <c r="B85" t="s">
        <v>742</v>
      </c>
      <c r="C85" t="s">
        <v>742</v>
      </c>
      <c r="D85" s="1" t="s">
        <v>398</v>
      </c>
      <c r="E85" t="s">
        <v>368</v>
      </c>
      <c r="F85" s="1" t="s">
        <v>600</v>
      </c>
      <c r="G85" t="s">
        <v>206</v>
      </c>
      <c r="I85" s="7">
        <v>1</v>
      </c>
      <c r="J85" s="7">
        <v>2</v>
      </c>
      <c r="K85" s="36">
        <v>8</v>
      </c>
      <c r="L85" s="36"/>
      <c r="M85" s="36" t="s">
        <v>676</v>
      </c>
      <c r="N85" s="164" t="e">
        <f ca="1">INDIRECT("'[DataTransfer_Result_20210806_001.xlsx]20210806'!D"&amp;MATCH($G85,'[2]20210806'!$C:$C,0))</f>
        <v>#N/A</v>
      </c>
      <c r="O85" s="164" t="e">
        <f ca="1">INDIRECT("'[DataTransfer_Result_20210806_001.xlsx]20210806'!E"&amp;MATCH($G85,'[2]20210806'!$C:$C,0))</f>
        <v>#N/A</v>
      </c>
      <c r="P85" s="166" t="e">
        <f ca="1">INDIRECT("'[DataTransfer_Result_20210806_001.xlsx]20210806'!F"&amp;MATCH($G85,'[2]20210806'!$C:$C,0))</f>
        <v>#N/A</v>
      </c>
      <c r="Q85" s="165" t="e">
        <f ca="1">INDIRECT("'[DataTransfer_Result_20210806_001.xlsx]20210806'!G"&amp;MATCH($G85,'[2]20210806'!$C:$C,0))</f>
        <v>#N/A</v>
      </c>
      <c r="R85" s="34"/>
      <c r="S85" s="34"/>
      <c r="T85">
        <v>0</v>
      </c>
      <c r="V85" s="35">
        <f>VLOOKUP(A85,資料轉換_20201231!A:S,19,FALSE)</f>
        <v>0</v>
      </c>
      <c r="W85" s="35">
        <f t="shared" si="6"/>
        <v>0</v>
      </c>
      <c r="X85" s="35"/>
      <c r="AA85" s="41">
        <v>44316</v>
      </c>
      <c r="AC85" s="40">
        <v>44355</v>
      </c>
      <c r="AD85" s="28"/>
      <c r="AE85" s="7" t="s">
        <v>2218</v>
      </c>
    </row>
    <row r="86" spans="1:31" ht="30">
      <c r="A86" t="s">
        <v>59</v>
      </c>
      <c r="B86" t="s">
        <v>743</v>
      </c>
      <c r="C86" t="s">
        <v>743</v>
      </c>
      <c r="D86" s="1" t="s">
        <v>399</v>
      </c>
      <c r="E86" t="s">
        <v>368</v>
      </c>
      <c r="F86" s="1" t="s">
        <v>601</v>
      </c>
      <c r="G86" t="s">
        <v>207</v>
      </c>
      <c r="I86" s="7">
        <v>1</v>
      </c>
      <c r="J86" s="7">
        <v>1</v>
      </c>
      <c r="K86" s="36">
        <v>8</v>
      </c>
      <c r="L86" s="36"/>
      <c r="M86" s="36" t="s">
        <v>676</v>
      </c>
      <c r="N86" s="164" t="e">
        <f ca="1">INDIRECT("'[DataTransfer_Result_20210806_001.xlsx]20210806'!D"&amp;MATCH($G86,'[2]20210806'!$C:$C,0))</f>
        <v>#N/A</v>
      </c>
      <c r="O86" s="164" t="e">
        <f ca="1">INDIRECT("'[DataTransfer_Result_20210806_001.xlsx]20210806'!E"&amp;MATCH($G86,'[2]20210806'!$C:$C,0))</f>
        <v>#N/A</v>
      </c>
      <c r="P86" s="166" t="e">
        <f ca="1">INDIRECT("'[DataTransfer_Result_20210806_001.xlsx]20210806'!F"&amp;MATCH($G86,'[2]20210806'!$C:$C,0))</f>
        <v>#N/A</v>
      </c>
      <c r="Q86" s="165" t="e">
        <f ca="1">INDIRECT("'[DataTransfer_Result_20210806_001.xlsx]20210806'!G"&amp;MATCH($G86,'[2]20210806'!$C:$C,0))</f>
        <v>#N/A</v>
      </c>
      <c r="R86" s="34"/>
      <c r="S86" s="34"/>
      <c r="T86">
        <v>0</v>
      </c>
      <c r="V86" s="35">
        <f>VLOOKUP(A86,資料轉換_20201231!A:S,19,FALSE)</f>
        <v>0</v>
      </c>
      <c r="W86" s="35">
        <f t="shared" si="6"/>
        <v>0</v>
      </c>
      <c r="X86" s="35"/>
      <c r="AA86" s="41">
        <v>44316</v>
      </c>
      <c r="AC86" s="40">
        <v>44355</v>
      </c>
      <c r="AD86" s="28"/>
      <c r="AE86" s="7" t="s">
        <v>2219</v>
      </c>
    </row>
    <row r="87" spans="1:31" ht="30">
      <c r="A87" t="s">
        <v>60</v>
      </c>
      <c r="B87" t="s">
        <v>744</v>
      </c>
      <c r="C87" t="s">
        <v>744</v>
      </c>
      <c r="D87" s="1" t="s">
        <v>400</v>
      </c>
      <c r="E87" t="s">
        <v>368</v>
      </c>
      <c r="F87" s="1" t="s">
        <v>602</v>
      </c>
      <c r="G87" t="s">
        <v>208</v>
      </c>
      <c r="I87" s="7">
        <v>1</v>
      </c>
      <c r="J87" s="7">
        <v>2</v>
      </c>
      <c r="K87" s="36">
        <v>8</v>
      </c>
      <c r="L87" s="36"/>
      <c r="M87" s="36" t="s">
        <v>676</v>
      </c>
      <c r="N87" s="164" t="e">
        <f ca="1">INDIRECT("'[DataTransfer_Result_20210806_001.xlsx]20210806'!D"&amp;MATCH($G87,'[2]20210806'!$C:$C,0))</f>
        <v>#N/A</v>
      </c>
      <c r="O87" s="164" t="e">
        <f ca="1">INDIRECT("'[DataTransfer_Result_20210806_001.xlsx]20210806'!E"&amp;MATCH($G87,'[2]20210806'!$C:$C,0))</f>
        <v>#N/A</v>
      </c>
      <c r="P87" s="166" t="e">
        <f ca="1">INDIRECT("'[DataTransfer_Result_20210806_001.xlsx]20210806'!F"&amp;MATCH($G87,'[2]20210806'!$C:$C,0))</f>
        <v>#N/A</v>
      </c>
      <c r="Q87" s="165" t="e">
        <f ca="1">INDIRECT("'[DataTransfer_Result_20210806_001.xlsx]20210806'!G"&amp;MATCH($G87,'[2]20210806'!$C:$C,0))</f>
        <v>#N/A</v>
      </c>
      <c r="R87" s="34"/>
      <c r="S87" s="34"/>
      <c r="T87">
        <v>0</v>
      </c>
      <c r="V87" s="35">
        <f>VLOOKUP(A87,資料轉換_20201231!A:S,19,FALSE)</f>
        <v>0</v>
      </c>
      <c r="W87" s="35">
        <f t="shared" si="6"/>
        <v>0</v>
      </c>
      <c r="X87" s="35"/>
      <c r="AA87" s="41">
        <v>44316</v>
      </c>
      <c r="AC87" s="40">
        <v>44355</v>
      </c>
      <c r="AD87" s="28"/>
      <c r="AE87" s="7" t="s">
        <v>2220</v>
      </c>
    </row>
    <row r="88" spans="1:31" ht="30">
      <c r="A88" t="s">
        <v>61</v>
      </c>
      <c r="B88" t="s">
        <v>745</v>
      </c>
      <c r="C88" t="s">
        <v>745</v>
      </c>
      <c r="D88" s="1" t="s">
        <v>401</v>
      </c>
      <c r="E88" t="s">
        <v>368</v>
      </c>
      <c r="F88" s="1" t="s">
        <v>603</v>
      </c>
      <c r="G88" t="s">
        <v>209</v>
      </c>
      <c r="I88" s="7">
        <v>1</v>
      </c>
      <c r="J88" s="7">
        <v>1</v>
      </c>
      <c r="K88" s="36">
        <v>8</v>
      </c>
      <c r="L88" s="36"/>
      <c r="M88" s="36" t="s">
        <v>676</v>
      </c>
      <c r="N88" s="164" t="e">
        <f ca="1">INDIRECT("'[DataTransfer_Result_20210806_001.xlsx]20210806'!D"&amp;MATCH($G88,'[2]20210806'!$C:$C,0))</f>
        <v>#N/A</v>
      </c>
      <c r="O88" s="164" t="e">
        <f ca="1">INDIRECT("'[DataTransfer_Result_20210806_001.xlsx]20210806'!E"&amp;MATCH($G88,'[2]20210806'!$C:$C,0))</f>
        <v>#N/A</v>
      </c>
      <c r="P88" s="166" t="e">
        <f ca="1">INDIRECT("'[DataTransfer_Result_20210806_001.xlsx]20210806'!F"&amp;MATCH($G88,'[2]20210806'!$C:$C,0))</f>
        <v>#N/A</v>
      </c>
      <c r="Q88" s="165" t="e">
        <f ca="1">INDIRECT("'[DataTransfer_Result_20210806_001.xlsx]20210806'!G"&amp;MATCH($G88,'[2]20210806'!$C:$C,0))</f>
        <v>#N/A</v>
      </c>
      <c r="R88" s="34"/>
      <c r="S88" s="34"/>
      <c r="T88">
        <v>0</v>
      </c>
      <c r="V88" s="35">
        <f>VLOOKUP(A88,資料轉換_20201231!A:S,19,FALSE)</f>
        <v>0</v>
      </c>
      <c r="W88" s="35">
        <f t="shared" si="6"/>
        <v>0</v>
      </c>
      <c r="X88" s="35"/>
      <c r="AA88" s="41">
        <v>44316</v>
      </c>
      <c r="AC88" s="40">
        <v>44355</v>
      </c>
      <c r="AD88" s="28"/>
      <c r="AE88" s="7" t="s">
        <v>2221</v>
      </c>
    </row>
    <row r="89" spans="1:31">
      <c r="A89" t="s">
        <v>62</v>
      </c>
      <c r="B89" t="s">
        <v>746</v>
      </c>
      <c r="C89" t="s">
        <v>746</v>
      </c>
      <c r="D89" s="1" t="s">
        <v>402</v>
      </c>
      <c r="E89" t="s">
        <v>368</v>
      </c>
      <c r="F89" s="1" t="s">
        <v>604</v>
      </c>
      <c r="G89" t="s">
        <v>210</v>
      </c>
      <c r="I89" s="7">
        <v>1</v>
      </c>
      <c r="J89" s="7">
        <v>1</v>
      </c>
      <c r="K89" s="36">
        <v>8</v>
      </c>
      <c r="L89" s="36"/>
      <c r="M89" s="36" t="s">
        <v>676</v>
      </c>
      <c r="N89" s="164" t="e">
        <f ca="1">INDIRECT("'[DataTransfer_Result_20210806_001.xlsx]20210806'!D"&amp;MATCH($G89,'[2]20210806'!$C:$C,0))</f>
        <v>#N/A</v>
      </c>
      <c r="O89" s="164" t="e">
        <f ca="1">INDIRECT("'[DataTransfer_Result_20210806_001.xlsx]20210806'!E"&amp;MATCH($G89,'[2]20210806'!$C:$C,0))</f>
        <v>#N/A</v>
      </c>
      <c r="P89" s="166" t="e">
        <f ca="1">INDIRECT("'[DataTransfer_Result_20210806_001.xlsx]20210806'!F"&amp;MATCH($G89,'[2]20210806'!$C:$C,0))</f>
        <v>#N/A</v>
      </c>
      <c r="Q89" s="165" t="e">
        <f ca="1">INDIRECT("'[DataTransfer_Result_20210806_001.xlsx]20210806'!G"&amp;MATCH($G89,'[2]20210806'!$C:$C,0))</f>
        <v>#N/A</v>
      </c>
      <c r="R89" s="34"/>
      <c r="S89" s="34"/>
      <c r="T89">
        <v>0</v>
      </c>
      <c r="V89" s="35">
        <f>VLOOKUP(A89,資料轉換_20201231!A:S,19,FALSE)</f>
        <v>0</v>
      </c>
      <c r="W89" s="35">
        <f t="shared" si="6"/>
        <v>0</v>
      </c>
      <c r="X89" s="35"/>
      <c r="AA89" s="41">
        <v>44316</v>
      </c>
      <c r="AC89" s="40">
        <v>44355</v>
      </c>
      <c r="AD89" s="28"/>
      <c r="AE89" s="7" t="s">
        <v>2222</v>
      </c>
    </row>
    <row r="90" spans="1:31" ht="30">
      <c r="A90" t="s">
        <v>63</v>
      </c>
      <c r="B90" t="s">
        <v>747</v>
      </c>
      <c r="C90" t="s">
        <v>747</v>
      </c>
      <c r="D90" s="1" t="s">
        <v>403</v>
      </c>
      <c r="E90" t="s">
        <v>368</v>
      </c>
      <c r="F90" s="1" t="s">
        <v>605</v>
      </c>
      <c r="G90" t="s">
        <v>211</v>
      </c>
      <c r="I90" s="7">
        <v>1</v>
      </c>
      <c r="J90" s="7">
        <v>2</v>
      </c>
      <c r="K90" s="36">
        <v>8</v>
      </c>
      <c r="L90" s="36"/>
      <c r="M90" s="36" t="s">
        <v>676</v>
      </c>
      <c r="N90" s="164" t="e">
        <f ca="1">INDIRECT("'[DataTransfer_Result_20210806_001.xlsx]20210806'!D"&amp;MATCH($G90,'[2]20210806'!$C:$C,0))</f>
        <v>#N/A</v>
      </c>
      <c r="O90" s="164" t="e">
        <f ca="1">INDIRECT("'[DataTransfer_Result_20210806_001.xlsx]20210806'!E"&amp;MATCH($G90,'[2]20210806'!$C:$C,0))</f>
        <v>#N/A</v>
      </c>
      <c r="P90" s="166" t="e">
        <f ca="1">INDIRECT("'[DataTransfer_Result_20210806_001.xlsx]20210806'!F"&amp;MATCH($G90,'[2]20210806'!$C:$C,0))</f>
        <v>#N/A</v>
      </c>
      <c r="Q90" s="165" t="e">
        <f ca="1">INDIRECT("'[DataTransfer_Result_20210806_001.xlsx]20210806'!G"&amp;MATCH($G90,'[2]20210806'!$C:$C,0))</f>
        <v>#N/A</v>
      </c>
      <c r="R90" s="34"/>
      <c r="S90" s="34"/>
      <c r="T90">
        <v>0</v>
      </c>
      <c r="V90" s="35">
        <f>VLOOKUP(A90,資料轉換_20201231!A:S,19,FALSE)</f>
        <v>0</v>
      </c>
      <c r="W90" s="35">
        <f t="shared" si="6"/>
        <v>0</v>
      </c>
      <c r="X90" s="35"/>
      <c r="AA90" s="41">
        <v>44316</v>
      </c>
      <c r="AC90" s="40">
        <v>44355</v>
      </c>
      <c r="AE90" s="7" t="s">
        <v>845</v>
      </c>
    </row>
    <row r="91" spans="1:31">
      <c r="A91" t="s">
        <v>64</v>
      </c>
      <c r="B91" t="s">
        <v>748</v>
      </c>
      <c r="C91" t="s">
        <v>748</v>
      </c>
      <c r="D91" s="1" t="s">
        <v>404</v>
      </c>
      <c r="E91" t="s">
        <v>368</v>
      </c>
      <c r="F91" s="1" t="s">
        <v>606</v>
      </c>
      <c r="G91" t="s">
        <v>212</v>
      </c>
      <c r="I91" s="7">
        <v>1</v>
      </c>
      <c r="J91" s="7">
        <v>1</v>
      </c>
      <c r="K91" s="36">
        <v>8</v>
      </c>
      <c r="L91" s="36"/>
      <c r="M91" s="36" t="s">
        <v>676</v>
      </c>
      <c r="N91" s="164" t="e">
        <f ca="1">INDIRECT("'[DataTransfer_Result_20210806_001.xlsx]20210806'!D"&amp;MATCH($G91,'[2]20210806'!$C:$C,0))</f>
        <v>#N/A</v>
      </c>
      <c r="O91" s="164" t="e">
        <f ca="1">INDIRECT("'[DataTransfer_Result_20210806_001.xlsx]20210806'!E"&amp;MATCH($G91,'[2]20210806'!$C:$C,0))</f>
        <v>#N/A</v>
      </c>
      <c r="P91" s="166" t="e">
        <f ca="1">INDIRECT("'[DataTransfer_Result_20210806_001.xlsx]20210806'!F"&amp;MATCH($G91,'[2]20210806'!$C:$C,0))</f>
        <v>#N/A</v>
      </c>
      <c r="Q91" s="165" t="e">
        <f ca="1">INDIRECT("'[DataTransfer_Result_20210806_001.xlsx]20210806'!G"&amp;MATCH($G91,'[2]20210806'!$C:$C,0))</f>
        <v>#N/A</v>
      </c>
      <c r="R91" s="34"/>
      <c r="S91" s="34"/>
      <c r="T91">
        <v>0</v>
      </c>
      <c r="V91" s="35">
        <f>VLOOKUP(A91,資料轉換_20201231!A:S,19,FALSE)</f>
        <v>0</v>
      </c>
      <c r="W91" s="35">
        <f t="shared" si="6"/>
        <v>0</v>
      </c>
      <c r="X91" s="35"/>
      <c r="AA91" s="41">
        <v>44316</v>
      </c>
      <c r="AC91" s="40">
        <v>44355</v>
      </c>
      <c r="AE91" s="7" t="s">
        <v>881</v>
      </c>
    </row>
    <row r="92" spans="1:31" ht="30">
      <c r="A92" t="s">
        <v>65</v>
      </c>
      <c r="B92" t="s">
        <v>749</v>
      </c>
      <c r="C92" t="s">
        <v>749</v>
      </c>
      <c r="D92" s="1" t="s">
        <v>405</v>
      </c>
      <c r="E92" t="s">
        <v>368</v>
      </c>
      <c r="F92" s="1" t="s">
        <v>608</v>
      </c>
      <c r="G92" t="s">
        <v>213</v>
      </c>
      <c r="I92" s="7">
        <v>1</v>
      </c>
      <c r="J92" s="7">
        <v>2</v>
      </c>
      <c r="K92" s="36">
        <v>8</v>
      </c>
      <c r="L92" s="36"/>
      <c r="M92" s="36" t="s">
        <v>676</v>
      </c>
      <c r="N92" s="164" t="e">
        <f ca="1">INDIRECT("'[DataTransfer_Result_20210806_001.xlsx]20210806'!D"&amp;MATCH($G92,'[2]20210806'!$C:$C,0))</f>
        <v>#N/A</v>
      </c>
      <c r="O92" s="164" t="e">
        <f ca="1">INDIRECT("'[DataTransfer_Result_20210806_001.xlsx]20210806'!E"&amp;MATCH($G92,'[2]20210806'!$C:$C,0))</f>
        <v>#N/A</v>
      </c>
      <c r="P92" s="166" t="e">
        <f ca="1">INDIRECT("'[DataTransfer_Result_20210806_001.xlsx]20210806'!F"&amp;MATCH($G92,'[2]20210806'!$C:$C,0))</f>
        <v>#N/A</v>
      </c>
      <c r="Q92" s="165" t="e">
        <f ca="1">INDIRECT("'[DataTransfer_Result_20210806_001.xlsx]20210806'!G"&amp;MATCH($G92,'[2]20210806'!$C:$C,0))</f>
        <v>#N/A</v>
      </c>
      <c r="R92" s="34"/>
      <c r="S92" s="34"/>
      <c r="T92">
        <v>0</v>
      </c>
      <c r="V92" s="35">
        <f>VLOOKUP(A92,資料轉換_20201231!A:S,19,FALSE)</f>
        <v>0</v>
      </c>
      <c r="W92" s="35">
        <f t="shared" si="6"/>
        <v>0</v>
      </c>
      <c r="X92" s="35"/>
      <c r="AA92" s="41">
        <v>44316</v>
      </c>
      <c r="AC92" s="40">
        <v>44355</v>
      </c>
      <c r="AE92" s="7" t="s">
        <v>882</v>
      </c>
    </row>
    <row r="93" spans="1:31">
      <c r="A93" t="s">
        <v>66</v>
      </c>
      <c r="B93" t="s">
        <v>750</v>
      </c>
      <c r="C93" t="s">
        <v>750</v>
      </c>
      <c r="D93" s="1" t="s">
        <v>406</v>
      </c>
      <c r="E93" t="s">
        <v>368</v>
      </c>
      <c r="F93" s="1" t="s">
        <v>607</v>
      </c>
      <c r="G93" t="s">
        <v>214</v>
      </c>
      <c r="I93" s="7">
        <v>1</v>
      </c>
      <c r="J93" s="7">
        <v>2</v>
      </c>
      <c r="K93" s="36">
        <v>8</v>
      </c>
      <c r="L93" s="36"/>
      <c r="M93" s="36" t="s">
        <v>676</v>
      </c>
      <c r="N93" s="164" t="e">
        <f ca="1">INDIRECT("'[DataTransfer_Result_20210806_001.xlsx]20210806'!D"&amp;MATCH($G93,'[2]20210806'!$C:$C,0))</f>
        <v>#N/A</v>
      </c>
      <c r="O93" s="164" t="e">
        <f ca="1">INDIRECT("'[DataTransfer_Result_20210806_001.xlsx]20210806'!E"&amp;MATCH($G93,'[2]20210806'!$C:$C,0))</f>
        <v>#N/A</v>
      </c>
      <c r="P93" s="166" t="e">
        <f ca="1">INDIRECT("'[DataTransfer_Result_20210806_001.xlsx]20210806'!F"&amp;MATCH($G93,'[2]20210806'!$C:$C,0))</f>
        <v>#N/A</v>
      </c>
      <c r="Q93" s="165" t="e">
        <f ca="1">INDIRECT("'[DataTransfer_Result_20210806_001.xlsx]20210806'!G"&amp;MATCH($G93,'[2]20210806'!$C:$C,0))</f>
        <v>#N/A</v>
      </c>
      <c r="R93" s="34"/>
      <c r="S93" s="34"/>
      <c r="T93">
        <v>0</v>
      </c>
      <c r="V93" s="35">
        <f>VLOOKUP(A93,資料轉換_20201231!A:S,19,FALSE)</f>
        <v>0</v>
      </c>
      <c r="W93" s="35">
        <f t="shared" si="6"/>
        <v>0</v>
      </c>
      <c r="X93" s="35"/>
      <c r="AA93" s="41">
        <v>44316</v>
      </c>
      <c r="AC93" s="40">
        <v>44355</v>
      </c>
      <c r="AD93" s="28"/>
      <c r="AE93" s="7" t="s">
        <v>814</v>
      </c>
    </row>
    <row r="94" spans="1:31" ht="30">
      <c r="A94" t="s">
        <v>67</v>
      </c>
      <c r="B94" t="s">
        <v>751</v>
      </c>
      <c r="C94" t="s">
        <v>751</v>
      </c>
      <c r="D94" s="1" t="s">
        <v>407</v>
      </c>
      <c r="E94" t="s">
        <v>368</v>
      </c>
      <c r="F94" s="1" t="s">
        <v>609</v>
      </c>
      <c r="G94" t="s">
        <v>215</v>
      </c>
      <c r="I94" s="7">
        <v>1</v>
      </c>
      <c r="J94" s="7">
        <v>1</v>
      </c>
      <c r="K94" s="36">
        <v>8</v>
      </c>
      <c r="L94" s="36"/>
      <c r="M94" s="36" t="s">
        <v>676</v>
      </c>
      <c r="N94" s="164" t="e">
        <f ca="1">INDIRECT("'[DataTransfer_Result_20210806_001.xlsx]20210806'!D"&amp;MATCH($G94,'[2]20210806'!$C:$C,0))</f>
        <v>#N/A</v>
      </c>
      <c r="O94" s="164" t="e">
        <f ca="1">INDIRECT("'[DataTransfer_Result_20210806_001.xlsx]20210806'!E"&amp;MATCH($G94,'[2]20210806'!$C:$C,0))</f>
        <v>#N/A</v>
      </c>
      <c r="P94" s="166" t="e">
        <f ca="1">INDIRECT("'[DataTransfer_Result_20210806_001.xlsx]20210806'!F"&amp;MATCH($G94,'[2]20210806'!$C:$C,0))</f>
        <v>#N/A</v>
      </c>
      <c r="Q94" s="165" t="e">
        <f ca="1">INDIRECT("'[DataTransfer_Result_20210806_001.xlsx]20210806'!G"&amp;MATCH($G94,'[2]20210806'!$C:$C,0))</f>
        <v>#N/A</v>
      </c>
      <c r="R94" s="34"/>
      <c r="S94" s="34"/>
      <c r="T94">
        <v>0</v>
      </c>
      <c r="V94" s="35">
        <f>VLOOKUP(A94,資料轉換_20201231!A:S,19,FALSE)</f>
        <v>0</v>
      </c>
      <c r="W94" s="35">
        <f t="shared" si="6"/>
        <v>0</v>
      </c>
      <c r="X94" s="35"/>
      <c r="AA94" s="41">
        <v>44316</v>
      </c>
      <c r="AC94" s="40">
        <v>44355</v>
      </c>
      <c r="AD94" s="28"/>
      <c r="AE94" s="7" t="s">
        <v>810</v>
      </c>
    </row>
    <row r="95" spans="1:31" ht="30">
      <c r="A95" t="s">
        <v>68</v>
      </c>
      <c r="B95" t="s">
        <v>752</v>
      </c>
      <c r="C95" t="s">
        <v>752</v>
      </c>
      <c r="D95" s="1" t="s">
        <v>408</v>
      </c>
      <c r="E95" t="s">
        <v>368</v>
      </c>
      <c r="F95" s="1" t="s">
        <v>610</v>
      </c>
      <c r="G95" t="s">
        <v>216</v>
      </c>
      <c r="I95" s="7">
        <v>1</v>
      </c>
      <c r="J95" s="7">
        <v>2</v>
      </c>
      <c r="K95" s="36">
        <v>8</v>
      </c>
      <c r="L95" s="36"/>
      <c r="M95" s="36" t="s">
        <v>676</v>
      </c>
      <c r="N95" s="164" t="e">
        <f ca="1">INDIRECT("'[DataTransfer_Result_20210806_001.xlsx]20210806'!D"&amp;MATCH($G95,'[2]20210806'!$C:$C,0))</f>
        <v>#N/A</v>
      </c>
      <c r="O95" s="164" t="e">
        <f ca="1">INDIRECT("'[DataTransfer_Result_20210806_001.xlsx]20210806'!E"&amp;MATCH($G95,'[2]20210806'!$C:$C,0))</f>
        <v>#N/A</v>
      </c>
      <c r="P95" s="166" t="e">
        <f ca="1">INDIRECT("'[DataTransfer_Result_20210806_001.xlsx]20210806'!F"&amp;MATCH($G95,'[2]20210806'!$C:$C,0))</f>
        <v>#N/A</v>
      </c>
      <c r="Q95" s="165" t="e">
        <f ca="1">INDIRECT("'[DataTransfer_Result_20210806_001.xlsx]20210806'!G"&amp;MATCH($G95,'[2]20210806'!$C:$C,0))</f>
        <v>#N/A</v>
      </c>
      <c r="R95" s="34"/>
      <c r="S95" s="34"/>
      <c r="T95">
        <v>0</v>
      </c>
      <c r="V95" s="35">
        <f>VLOOKUP(A95,資料轉換_20201231!A:S,19,FALSE)</f>
        <v>0</v>
      </c>
      <c r="W95" s="35">
        <f t="shared" si="6"/>
        <v>0</v>
      </c>
      <c r="X95" s="35"/>
      <c r="AA95" s="41">
        <v>44316</v>
      </c>
      <c r="AC95" s="40">
        <v>44355</v>
      </c>
      <c r="AD95" s="28"/>
      <c r="AE95" s="7" t="s">
        <v>2223</v>
      </c>
    </row>
    <row r="96" spans="1:31">
      <c r="A96" t="s">
        <v>69</v>
      </c>
      <c r="B96" t="s">
        <v>753</v>
      </c>
      <c r="C96" t="s">
        <v>753</v>
      </c>
      <c r="D96" s="1" t="s">
        <v>409</v>
      </c>
      <c r="E96" t="s">
        <v>368</v>
      </c>
      <c r="F96" s="1" t="s">
        <v>611</v>
      </c>
      <c r="G96" t="s">
        <v>217</v>
      </c>
      <c r="I96" s="7">
        <v>1</v>
      </c>
      <c r="J96" s="7">
        <v>2</v>
      </c>
      <c r="K96" s="36">
        <v>8</v>
      </c>
      <c r="L96" s="36"/>
      <c r="M96" s="36" t="s">
        <v>676</v>
      </c>
      <c r="N96" s="164" t="e">
        <f ca="1">INDIRECT("'[DataTransfer_Result_20210806_001.xlsx]20210806'!D"&amp;MATCH($G96,'[2]20210806'!$C:$C,0))</f>
        <v>#N/A</v>
      </c>
      <c r="O96" s="164" t="e">
        <f ca="1">INDIRECT("'[DataTransfer_Result_20210806_001.xlsx]20210806'!E"&amp;MATCH($G96,'[2]20210806'!$C:$C,0))</f>
        <v>#N/A</v>
      </c>
      <c r="P96" s="166" t="e">
        <f ca="1">INDIRECT("'[DataTransfer_Result_20210806_001.xlsx]20210806'!F"&amp;MATCH($G96,'[2]20210806'!$C:$C,0))</f>
        <v>#N/A</v>
      </c>
      <c r="Q96" s="165" t="e">
        <f ca="1">INDIRECT("'[DataTransfer_Result_20210806_001.xlsx]20210806'!G"&amp;MATCH($G96,'[2]20210806'!$C:$C,0))</f>
        <v>#N/A</v>
      </c>
      <c r="R96" s="34"/>
      <c r="S96" s="34"/>
      <c r="T96">
        <v>0</v>
      </c>
      <c r="V96" s="35">
        <f>VLOOKUP(A96,資料轉換_20201231!A:S,19,FALSE)</f>
        <v>0</v>
      </c>
      <c r="W96" s="35">
        <f t="shared" si="6"/>
        <v>0</v>
      </c>
      <c r="X96" s="35"/>
      <c r="AA96" s="41">
        <v>44316</v>
      </c>
      <c r="AC96" s="40">
        <v>44355</v>
      </c>
      <c r="AD96" s="28"/>
      <c r="AE96" s="7" t="s">
        <v>2224</v>
      </c>
    </row>
    <row r="97" spans="1:31" ht="30">
      <c r="A97" t="s">
        <v>70</v>
      </c>
      <c r="B97" t="s">
        <v>754</v>
      </c>
      <c r="C97" t="s">
        <v>754</v>
      </c>
      <c r="D97" s="1" t="s">
        <v>410</v>
      </c>
      <c r="E97" t="s">
        <v>368</v>
      </c>
      <c r="F97" s="1" t="s">
        <v>612</v>
      </c>
      <c r="G97" t="s">
        <v>218</v>
      </c>
      <c r="I97" s="7">
        <v>1</v>
      </c>
      <c r="J97" s="7">
        <v>1</v>
      </c>
      <c r="K97" s="36">
        <v>8</v>
      </c>
      <c r="L97" s="36"/>
      <c r="M97" s="36" t="s">
        <v>676</v>
      </c>
      <c r="N97" s="164" t="e">
        <f ca="1">INDIRECT("'[DataTransfer_Result_20210806_001.xlsx]20210806'!D"&amp;MATCH($G97,'[2]20210806'!$C:$C,0))</f>
        <v>#N/A</v>
      </c>
      <c r="O97" s="164" t="e">
        <f ca="1">INDIRECT("'[DataTransfer_Result_20210806_001.xlsx]20210806'!E"&amp;MATCH($G97,'[2]20210806'!$C:$C,0))</f>
        <v>#N/A</v>
      </c>
      <c r="P97" s="166" t="e">
        <f ca="1">INDIRECT("'[DataTransfer_Result_20210806_001.xlsx]20210806'!F"&amp;MATCH($G97,'[2]20210806'!$C:$C,0))</f>
        <v>#N/A</v>
      </c>
      <c r="Q97" s="165" t="e">
        <f ca="1">INDIRECT("'[DataTransfer_Result_20210806_001.xlsx]20210806'!G"&amp;MATCH($G97,'[2]20210806'!$C:$C,0))</f>
        <v>#N/A</v>
      </c>
      <c r="R97" s="34"/>
      <c r="S97" s="34"/>
      <c r="T97">
        <v>0</v>
      </c>
      <c r="V97" s="35">
        <f>VLOOKUP(A97,資料轉換_20201231!A:S,19,FALSE)</f>
        <v>0</v>
      </c>
      <c r="W97" s="35">
        <f t="shared" si="6"/>
        <v>0</v>
      </c>
      <c r="X97" s="35"/>
      <c r="AA97" s="41">
        <v>44316</v>
      </c>
      <c r="AC97" s="40">
        <v>44355</v>
      </c>
      <c r="AD97" s="28"/>
      <c r="AE97" s="7" t="s">
        <v>2225</v>
      </c>
    </row>
    <row r="98" spans="1:31" ht="30">
      <c r="A98" t="s">
        <v>71</v>
      </c>
      <c r="B98" t="s">
        <v>755</v>
      </c>
      <c r="C98" t="s">
        <v>755</v>
      </c>
      <c r="D98" s="1" t="s">
        <v>411</v>
      </c>
      <c r="E98" t="s">
        <v>368</v>
      </c>
      <c r="F98" s="1" t="s">
        <v>613</v>
      </c>
      <c r="G98" t="s">
        <v>219</v>
      </c>
      <c r="I98" s="7">
        <v>1</v>
      </c>
      <c r="J98" s="7">
        <v>2</v>
      </c>
      <c r="K98" s="36">
        <v>8</v>
      </c>
      <c r="L98" s="36"/>
      <c r="M98" s="36" t="s">
        <v>676</v>
      </c>
      <c r="N98" s="164" t="e">
        <f ca="1">INDIRECT("'[DataTransfer_Result_20210806_001.xlsx]20210806'!D"&amp;MATCH($G98,'[2]20210806'!$C:$C,0))</f>
        <v>#N/A</v>
      </c>
      <c r="O98" s="164" t="e">
        <f ca="1">INDIRECT("'[DataTransfer_Result_20210806_001.xlsx]20210806'!E"&amp;MATCH($G98,'[2]20210806'!$C:$C,0))</f>
        <v>#N/A</v>
      </c>
      <c r="P98" s="166" t="e">
        <f ca="1">INDIRECT("'[DataTransfer_Result_20210806_001.xlsx]20210806'!F"&amp;MATCH($G98,'[2]20210806'!$C:$C,0))</f>
        <v>#N/A</v>
      </c>
      <c r="Q98" s="165" t="e">
        <f ca="1">INDIRECT("'[DataTransfer_Result_20210806_001.xlsx]20210806'!G"&amp;MATCH($G98,'[2]20210806'!$C:$C,0))</f>
        <v>#N/A</v>
      </c>
      <c r="R98" s="34"/>
      <c r="S98" s="34"/>
      <c r="T98">
        <v>0</v>
      </c>
      <c r="V98" s="35">
        <f>VLOOKUP(A98,資料轉換_20201231!A:S,19,FALSE)</f>
        <v>0</v>
      </c>
      <c r="W98" s="35">
        <f t="shared" si="6"/>
        <v>0</v>
      </c>
      <c r="X98" s="35"/>
      <c r="AA98" s="41">
        <v>44316</v>
      </c>
      <c r="AC98" s="40">
        <v>44355</v>
      </c>
      <c r="AE98" s="7" t="s">
        <v>947</v>
      </c>
    </row>
    <row r="99" spans="1:31">
      <c r="A99" t="s">
        <v>72</v>
      </c>
      <c r="B99" t="s">
        <v>756</v>
      </c>
      <c r="C99" t="s">
        <v>756</v>
      </c>
      <c r="D99" s="1" t="s">
        <v>412</v>
      </c>
      <c r="E99" t="s">
        <v>368</v>
      </c>
      <c r="F99" s="1" t="s">
        <v>614</v>
      </c>
      <c r="G99" t="s">
        <v>220</v>
      </c>
      <c r="I99" s="7">
        <v>1</v>
      </c>
      <c r="J99" s="7">
        <v>2</v>
      </c>
      <c r="K99" s="36">
        <v>8</v>
      </c>
      <c r="L99" s="36"/>
      <c r="M99" s="36" t="s">
        <v>676</v>
      </c>
      <c r="N99" s="164" t="e">
        <f ca="1">INDIRECT("'[DataTransfer_Result_20210806_001.xlsx]20210806'!D"&amp;MATCH($G99,'[2]20210806'!$C:$C,0))</f>
        <v>#N/A</v>
      </c>
      <c r="O99" s="164" t="e">
        <f ca="1">INDIRECT("'[DataTransfer_Result_20210806_001.xlsx]20210806'!E"&amp;MATCH($G99,'[2]20210806'!$C:$C,0))</f>
        <v>#N/A</v>
      </c>
      <c r="P99" s="166" t="e">
        <f ca="1">INDIRECT("'[DataTransfer_Result_20210806_001.xlsx]20210806'!F"&amp;MATCH($G99,'[2]20210806'!$C:$C,0))</f>
        <v>#N/A</v>
      </c>
      <c r="Q99" s="165" t="e">
        <f ca="1">INDIRECT("'[DataTransfer_Result_20210806_001.xlsx]20210806'!G"&amp;MATCH($G99,'[2]20210806'!$C:$C,0))</f>
        <v>#N/A</v>
      </c>
      <c r="R99" s="34"/>
      <c r="S99" s="34"/>
      <c r="T99">
        <v>0</v>
      </c>
      <c r="V99" s="35">
        <f>VLOOKUP(A99,資料轉換_20201231!A:S,19,FALSE)</f>
        <v>0</v>
      </c>
      <c r="W99" s="35">
        <f t="shared" si="6"/>
        <v>0</v>
      </c>
      <c r="X99" s="35"/>
      <c r="AA99" s="41">
        <v>44316</v>
      </c>
      <c r="AC99" s="40">
        <v>44355</v>
      </c>
      <c r="AD99" s="28"/>
      <c r="AE99" s="7" t="s">
        <v>815</v>
      </c>
    </row>
    <row r="100" spans="1:31" ht="30">
      <c r="A100" t="s">
        <v>73</v>
      </c>
      <c r="B100" t="s">
        <v>757</v>
      </c>
      <c r="C100" t="s">
        <v>757</v>
      </c>
      <c r="D100" s="1" t="s">
        <v>413</v>
      </c>
      <c r="E100" t="s">
        <v>368</v>
      </c>
      <c r="F100" s="1" t="s">
        <v>615</v>
      </c>
      <c r="G100" t="s">
        <v>221</v>
      </c>
      <c r="I100" s="7">
        <v>1</v>
      </c>
      <c r="J100" s="7">
        <v>1</v>
      </c>
      <c r="K100" s="36">
        <v>8</v>
      </c>
      <c r="L100" s="36"/>
      <c r="M100" s="36" t="s">
        <v>676</v>
      </c>
      <c r="N100" s="164" t="e">
        <f ca="1">INDIRECT("'[DataTransfer_Result_20210806_001.xlsx]20210806'!D"&amp;MATCH($G100,'[2]20210806'!$C:$C,0))</f>
        <v>#N/A</v>
      </c>
      <c r="O100" s="164" t="e">
        <f ca="1">INDIRECT("'[DataTransfer_Result_20210806_001.xlsx]20210806'!E"&amp;MATCH($G100,'[2]20210806'!$C:$C,0))</f>
        <v>#N/A</v>
      </c>
      <c r="P100" s="166" t="e">
        <f ca="1">INDIRECT("'[DataTransfer_Result_20210806_001.xlsx]20210806'!F"&amp;MATCH($G100,'[2]20210806'!$C:$C,0))</f>
        <v>#N/A</v>
      </c>
      <c r="Q100" s="165" t="e">
        <f ca="1">INDIRECT("'[DataTransfer_Result_20210806_001.xlsx]20210806'!G"&amp;MATCH($G100,'[2]20210806'!$C:$C,0))</f>
        <v>#N/A</v>
      </c>
      <c r="R100" s="34"/>
      <c r="S100" s="34"/>
      <c r="T100">
        <v>0</v>
      </c>
      <c r="V100" s="35">
        <f>VLOOKUP(A100,資料轉換_20201231!A:S,19,FALSE)</f>
        <v>0</v>
      </c>
      <c r="W100" s="35">
        <f t="shared" si="6"/>
        <v>0</v>
      </c>
      <c r="X100" s="35"/>
      <c r="AA100" s="41">
        <v>44316</v>
      </c>
      <c r="AC100" s="40">
        <v>44355</v>
      </c>
      <c r="AD100" s="28"/>
      <c r="AE100" s="7" t="s">
        <v>816</v>
      </c>
    </row>
    <row r="101" spans="1:31">
      <c r="A101" t="s">
        <v>74</v>
      </c>
      <c r="B101" t="s">
        <v>758</v>
      </c>
      <c r="C101" t="s">
        <v>758</v>
      </c>
      <c r="D101" s="1" t="s">
        <v>414</v>
      </c>
      <c r="E101" t="s">
        <v>368</v>
      </c>
      <c r="F101" s="1" t="s">
        <v>616</v>
      </c>
      <c r="G101" t="s">
        <v>222</v>
      </c>
      <c r="I101" s="7">
        <v>1</v>
      </c>
      <c r="J101" s="7">
        <v>1</v>
      </c>
      <c r="K101" s="36">
        <v>8</v>
      </c>
      <c r="L101" s="36"/>
      <c r="M101" s="36" t="s">
        <v>676</v>
      </c>
      <c r="N101" s="164" t="e">
        <f ca="1">INDIRECT("'[DataTransfer_Result_20210806_001.xlsx]20210806'!D"&amp;MATCH($G101,'[2]20210806'!$C:$C,0))</f>
        <v>#N/A</v>
      </c>
      <c r="O101" s="164" t="e">
        <f ca="1">INDIRECT("'[DataTransfer_Result_20210806_001.xlsx]20210806'!E"&amp;MATCH($G101,'[2]20210806'!$C:$C,0))</f>
        <v>#N/A</v>
      </c>
      <c r="P101" s="166" t="e">
        <f ca="1">INDIRECT("'[DataTransfer_Result_20210806_001.xlsx]20210806'!F"&amp;MATCH($G101,'[2]20210806'!$C:$C,0))</f>
        <v>#N/A</v>
      </c>
      <c r="Q101" s="165" t="e">
        <f ca="1">INDIRECT("'[DataTransfer_Result_20210806_001.xlsx]20210806'!G"&amp;MATCH($G101,'[2]20210806'!$C:$C,0))</f>
        <v>#N/A</v>
      </c>
      <c r="R101" s="34"/>
      <c r="S101" s="34"/>
      <c r="T101">
        <v>0</v>
      </c>
      <c r="V101" s="35">
        <f>VLOOKUP(A101,資料轉換_20201231!A:S,19,FALSE)</f>
        <v>0</v>
      </c>
      <c r="W101" s="35">
        <f t="shared" si="6"/>
        <v>0</v>
      </c>
      <c r="X101" s="35"/>
      <c r="AA101" s="41">
        <v>44316</v>
      </c>
      <c r="AC101" s="40">
        <v>44355</v>
      </c>
      <c r="AD101" s="28"/>
      <c r="AE101" s="7" t="s">
        <v>817</v>
      </c>
    </row>
    <row r="102" spans="1:31" ht="30">
      <c r="A102" t="s">
        <v>75</v>
      </c>
      <c r="B102" t="s">
        <v>759</v>
      </c>
      <c r="C102" t="s">
        <v>759</v>
      </c>
      <c r="D102" s="1" t="s">
        <v>415</v>
      </c>
      <c r="E102" t="s">
        <v>368</v>
      </c>
      <c r="F102" s="1" t="s">
        <v>617</v>
      </c>
      <c r="G102" t="s">
        <v>223</v>
      </c>
      <c r="I102" s="7">
        <v>1</v>
      </c>
      <c r="J102" s="7">
        <v>2</v>
      </c>
      <c r="K102" s="36">
        <v>8</v>
      </c>
      <c r="L102" s="36"/>
      <c r="M102" s="36" t="s">
        <v>676</v>
      </c>
      <c r="N102" s="164" t="e">
        <f ca="1">INDIRECT("'[DataTransfer_Result_20210806_001.xlsx]20210806'!D"&amp;MATCH($G102,'[2]20210806'!$C:$C,0))</f>
        <v>#N/A</v>
      </c>
      <c r="O102" s="164" t="e">
        <f ca="1">INDIRECT("'[DataTransfer_Result_20210806_001.xlsx]20210806'!E"&amp;MATCH($G102,'[2]20210806'!$C:$C,0))</f>
        <v>#N/A</v>
      </c>
      <c r="P102" s="166" t="e">
        <f ca="1">INDIRECT("'[DataTransfer_Result_20210806_001.xlsx]20210806'!F"&amp;MATCH($G102,'[2]20210806'!$C:$C,0))</f>
        <v>#N/A</v>
      </c>
      <c r="Q102" s="165" t="e">
        <f ca="1">INDIRECT("'[DataTransfer_Result_20210806_001.xlsx]20210806'!G"&amp;MATCH($G102,'[2]20210806'!$C:$C,0))</f>
        <v>#N/A</v>
      </c>
      <c r="R102" s="34"/>
      <c r="S102" s="34"/>
      <c r="T102">
        <v>0</v>
      </c>
      <c r="V102" s="35">
        <f>VLOOKUP(A102,資料轉換_20201231!A:S,19,FALSE)</f>
        <v>0</v>
      </c>
      <c r="W102" s="35">
        <f t="shared" si="6"/>
        <v>0</v>
      </c>
      <c r="X102" s="35"/>
      <c r="AA102" s="41">
        <v>44316</v>
      </c>
      <c r="AC102" s="40">
        <v>44355</v>
      </c>
      <c r="AE102" s="7" t="s">
        <v>843</v>
      </c>
    </row>
    <row r="103" spans="1:31">
      <c r="A103" t="s">
        <v>76</v>
      </c>
      <c r="B103" t="s">
        <v>760</v>
      </c>
      <c r="C103" t="s">
        <v>760</v>
      </c>
      <c r="D103" s="1" t="s">
        <v>416</v>
      </c>
      <c r="E103" t="s">
        <v>368</v>
      </c>
      <c r="F103" s="1" t="s">
        <v>618</v>
      </c>
      <c r="G103" t="s">
        <v>224</v>
      </c>
      <c r="I103" s="7">
        <v>1</v>
      </c>
      <c r="J103" s="7">
        <v>1</v>
      </c>
      <c r="K103" s="36">
        <v>8</v>
      </c>
      <c r="L103" s="36"/>
      <c r="M103" s="36" t="s">
        <v>676</v>
      </c>
      <c r="N103" s="164" t="e">
        <f ca="1">INDIRECT("'[DataTransfer_Result_20210806_001.xlsx]20210806'!D"&amp;MATCH($G103,'[2]20210806'!$C:$C,0))</f>
        <v>#N/A</v>
      </c>
      <c r="O103" s="164" t="e">
        <f ca="1">INDIRECT("'[DataTransfer_Result_20210806_001.xlsx]20210806'!E"&amp;MATCH($G103,'[2]20210806'!$C:$C,0))</f>
        <v>#N/A</v>
      </c>
      <c r="P103" s="166" t="e">
        <f ca="1">INDIRECT("'[DataTransfer_Result_20210806_001.xlsx]20210806'!F"&amp;MATCH($G103,'[2]20210806'!$C:$C,0))</f>
        <v>#N/A</v>
      </c>
      <c r="Q103" s="165" t="e">
        <f ca="1">INDIRECT("'[DataTransfer_Result_20210806_001.xlsx]20210806'!G"&amp;MATCH($G103,'[2]20210806'!$C:$C,0))</f>
        <v>#N/A</v>
      </c>
      <c r="R103" s="34"/>
      <c r="S103" s="34"/>
      <c r="T103">
        <v>0</v>
      </c>
      <c r="V103" s="35">
        <f>VLOOKUP(A103,資料轉換_20201231!A:S,19,FALSE)</f>
        <v>0</v>
      </c>
      <c r="W103" s="35">
        <f t="shared" si="6"/>
        <v>0</v>
      </c>
      <c r="X103" s="35"/>
      <c r="AA103" s="41">
        <v>44316</v>
      </c>
      <c r="AC103" s="40">
        <v>44355</v>
      </c>
      <c r="AE103" s="7" t="s">
        <v>2226</v>
      </c>
    </row>
    <row r="104" spans="1:31" ht="30">
      <c r="A104" t="s">
        <v>77</v>
      </c>
      <c r="B104" t="s">
        <v>767</v>
      </c>
      <c r="C104" t="s">
        <v>767</v>
      </c>
      <c r="D104" s="1" t="s">
        <v>423</v>
      </c>
      <c r="E104" t="s">
        <v>368</v>
      </c>
      <c r="F104" s="1" t="s">
        <v>625</v>
      </c>
      <c r="G104" t="s">
        <v>225</v>
      </c>
      <c r="I104" s="7">
        <v>1</v>
      </c>
      <c r="J104" s="7">
        <v>1</v>
      </c>
      <c r="K104" s="36">
        <v>8</v>
      </c>
      <c r="L104" s="36"/>
      <c r="M104" s="36" t="s">
        <v>676</v>
      </c>
      <c r="N104" s="164" t="e">
        <f ca="1">INDIRECT("'[DataTransfer_Result_20210806_001.xlsx]20210806'!D"&amp;MATCH($G104,'[2]20210806'!$C:$C,0))</f>
        <v>#N/A</v>
      </c>
      <c r="O104" s="164" t="e">
        <f ca="1">INDIRECT("'[DataTransfer_Result_20210806_001.xlsx]20210806'!E"&amp;MATCH($G104,'[2]20210806'!$C:$C,0))</f>
        <v>#N/A</v>
      </c>
      <c r="P104" s="166" t="e">
        <f ca="1">INDIRECT("'[DataTransfer_Result_20210806_001.xlsx]20210806'!F"&amp;MATCH($G104,'[2]20210806'!$C:$C,0))</f>
        <v>#N/A</v>
      </c>
      <c r="Q104" s="165" t="e">
        <f ca="1">INDIRECT("'[DataTransfer_Result_20210806_001.xlsx]20210806'!G"&amp;MATCH($G104,'[2]20210806'!$C:$C,0))</f>
        <v>#N/A</v>
      </c>
      <c r="R104" s="34"/>
      <c r="S104" s="34"/>
      <c r="T104">
        <v>0</v>
      </c>
      <c r="V104" s="35">
        <f>VLOOKUP(A104,資料轉換_20201231!A:S,19,FALSE)</f>
        <v>0</v>
      </c>
      <c r="W104" s="35">
        <f t="shared" si="6"/>
        <v>0</v>
      </c>
      <c r="X104" s="35"/>
      <c r="AA104" s="41">
        <v>44316</v>
      </c>
      <c r="AC104" s="40">
        <v>44355</v>
      </c>
      <c r="AD104" s="28"/>
      <c r="AE104" s="7" t="s">
        <v>818</v>
      </c>
    </row>
    <row r="105" spans="1:31" ht="30">
      <c r="A105" t="s">
        <v>78</v>
      </c>
      <c r="B105" t="s">
        <v>768</v>
      </c>
      <c r="C105" t="s">
        <v>768</v>
      </c>
      <c r="D105" s="1" t="s">
        <v>424</v>
      </c>
      <c r="E105" t="s">
        <v>368</v>
      </c>
      <c r="F105" s="1" t="s">
        <v>626</v>
      </c>
      <c r="G105" t="s">
        <v>226</v>
      </c>
      <c r="I105" s="7">
        <v>1</v>
      </c>
      <c r="J105" s="7">
        <v>2</v>
      </c>
      <c r="K105" s="36">
        <v>8</v>
      </c>
      <c r="L105" s="36"/>
      <c r="M105" s="36" t="s">
        <v>676</v>
      </c>
      <c r="N105" s="164" t="e">
        <f ca="1">INDIRECT("'[DataTransfer_Result_20210806_001.xlsx]20210806'!D"&amp;MATCH($G105,'[2]20210806'!$C:$C,0))</f>
        <v>#N/A</v>
      </c>
      <c r="O105" s="164" t="e">
        <f ca="1">INDIRECT("'[DataTransfer_Result_20210806_001.xlsx]20210806'!E"&amp;MATCH($G105,'[2]20210806'!$C:$C,0))</f>
        <v>#N/A</v>
      </c>
      <c r="P105" s="166" t="e">
        <f ca="1">INDIRECT("'[DataTransfer_Result_20210806_001.xlsx]20210806'!F"&amp;MATCH($G105,'[2]20210806'!$C:$C,0))</f>
        <v>#N/A</v>
      </c>
      <c r="Q105" s="165" t="e">
        <f ca="1">INDIRECT("'[DataTransfer_Result_20210806_001.xlsx]20210806'!G"&amp;MATCH($G105,'[2]20210806'!$C:$C,0))</f>
        <v>#N/A</v>
      </c>
      <c r="R105" s="34"/>
      <c r="S105" s="34"/>
      <c r="T105">
        <v>0</v>
      </c>
      <c r="V105" s="35">
        <f>VLOOKUP(A105,資料轉換_20201231!A:S,19,FALSE)</f>
        <v>0</v>
      </c>
      <c r="W105" s="35">
        <f t="shared" si="6"/>
        <v>0</v>
      </c>
      <c r="X105" s="35"/>
      <c r="AA105" s="41">
        <v>44316</v>
      </c>
      <c r="AC105" s="40">
        <v>44355</v>
      </c>
      <c r="AD105" s="28"/>
      <c r="AE105" s="7" t="s">
        <v>2227</v>
      </c>
    </row>
    <row r="106" spans="1:31" ht="30">
      <c r="A106" t="s">
        <v>79</v>
      </c>
      <c r="B106" t="s">
        <v>769</v>
      </c>
      <c r="C106" t="s">
        <v>769</v>
      </c>
      <c r="D106" s="1" t="s">
        <v>425</v>
      </c>
      <c r="E106" t="s">
        <v>368</v>
      </c>
      <c r="F106" s="1" t="s">
        <v>627</v>
      </c>
      <c r="G106" t="s">
        <v>227</v>
      </c>
      <c r="I106" s="7">
        <v>1</v>
      </c>
      <c r="J106" s="7">
        <v>1</v>
      </c>
      <c r="K106" s="36">
        <v>8</v>
      </c>
      <c r="L106" s="36"/>
      <c r="M106" s="36" t="s">
        <v>676</v>
      </c>
      <c r="N106" s="164" t="e">
        <f ca="1">INDIRECT("'[DataTransfer_Result_20210806_001.xlsx]20210806'!D"&amp;MATCH($G106,'[2]20210806'!$C:$C,0))</f>
        <v>#N/A</v>
      </c>
      <c r="O106" s="164" t="e">
        <f ca="1">INDIRECT("'[DataTransfer_Result_20210806_001.xlsx]20210806'!E"&amp;MATCH($G106,'[2]20210806'!$C:$C,0))</f>
        <v>#N/A</v>
      </c>
      <c r="P106" s="166" t="e">
        <f ca="1">INDIRECT("'[DataTransfer_Result_20210806_001.xlsx]20210806'!F"&amp;MATCH($G106,'[2]20210806'!$C:$C,0))</f>
        <v>#N/A</v>
      </c>
      <c r="Q106" s="165" t="e">
        <f ca="1">INDIRECT("'[DataTransfer_Result_20210806_001.xlsx]20210806'!G"&amp;MATCH($G106,'[2]20210806'!$C:$C,0))</f>
        <v>#N/A</v>
      </c>
      <c r="R106" s="34"/>
      <c r="S106" s="34"/>
      <c r="T106">
        <v>0</v>
      </c>
      <c r="V106" s="35">
        <f>VLOOKUP(A106,資料轉換_20201231!A:S,19,FALSE)</f>
        <v>0</v>
      </c>
      <c r="W106" s="35">
        <f t="shared" si="6"/>
        <v>0</v>
      </c>
      <c r="X106" s="35"/>
      <c r="AA106" s="41">
        <v>44316</v>
      </c>
      <c r="AC106" s="40">
        <v>44355</v>
      </c>
      <c r="AD106" s="28"/>
      <c r="AE106" s="7" t="s">
        <v>820</v>
      </c>
    </row>
    <row r="107" spans="1:31" ht="30">
      <c r="A107" t="s">
        <v>80</v>
      </c>
      <c r="B107" t="s">
        <v>770</v>
      </c>
      <c r="C107" t="s">
        <v>770</v>
      </c>
      <c r="D107" s="1" t="s">
        <v>426</v>
      </c>
      <c r="E107" t="s">
        <v>368</v>
      </c>
      <c r="F107" s="1" t="s">
        <v>628</v>
      </c>
      <c r="G107" t="s">
        <v>228</v>
      </c>
      <c r="I107" s="7">
        <v>1</v>
      </c>
      <c r="J107" s="7">
        <v>1</v>
      </c>
      <c r="K107" s="36">
        <v>8</v>
      </c>
      <c r="L107" s="36"/>
      <c r="M107" s="36" t="s">
        <v>676</v>
      </c>
      <c r="N107" s="164" t="e">
        <f ca="1">INDIRECT("'[DataTransfer_Result_20210806_001.xlsx]20210806'!D"&amp;MATCH($G107,'[2]20210806'!$C:$C,0))</f>
        <v>#N/A</v>
      </c>
      <c r="O107" s="164" t="e">
        <f ca="1">INDIRECT("'[DataTransfer_Result_20210806_001.xlsx]20210806'!E"&amp;MATCH($G107,'[2]20210806'!$C:$C,0))</f>
        <v>#N/A</v>
      </c>
      <c r="P107" s="166" t="e">
        <f ca="1">INDIRECT("'[DataTransfer_Result_20210806_001.xlsx]20210806'!F"&amp;MATCH($G107,'[2]20210806'!$C:$C,0))</f>
        <v>#N/A</v>
      </c>
      <c r="Q107" s="165" t="e">
        <f ca="1">INDIRECT("'[DataTransfer_Result_20210806_001.xlsx]20210806'!G"&amp;MATCH($G107,'[2]20210806'!$C:$C,0))</f>
        <v>#N/A</v>
      </c>
      <c r="R107" s="34"/>
      <c r="S107" s="34"/>
      <c r="T107">
        <v>0</v>
      </c>
      <c r="V107" s="35">
        <f>VLOOKUP(A107,資料轉換_20201231!A:S,19,FALSE)</f>
        <v>0</v>
      </c>
      <c r="W107" s="35">
        <f t="shared" si="6"/>
        <v>0</v>
      </c>
      <c r="X107" s="35"/>
      <c r="AA107" s="41">
        <v>44316</v>
      </c>
      <c r="AC107" s="40">
        <v>44355</v>
      </c>
      <c r="AE107" s="7" t="s">
        <v>883</v>
      </c>
    </row>
    <row r="108" spans="1:31">
      <c r="A108" t="s">
        <v>81</v>
      </c>
      <c r="B108" t="s">
        <v>771</v>
      </c>
      <c r="C108" t="s">
        <v>771</v>
      </c>
      <c r="D108" s="1" t="s">
        <v>427</v>
      </c>
      <c r="E108" t="s">
        <v>368</v>
      </c>
      <c r="F108" s="1" t="s">
        <v>629</v>
      </c>
      <c r="G108" t="s">
        <v>229</v>
      </c>
      <c r="I108" s="7">
        <v>1</v>
      </c>
      <c r="J108" s="7">
        <v>1</v>
      </c>
      <c r="K108" s="36">
        <v>8</v>
      </c>
      <c r="L108" s="36"/>
      <c r="M108" s="36" t="s">
        <v>676</v>
      </c>
      <c r="N108" s="164" t="e">
        <f ca="1">INDIRECT("'[DataTransfer_Result_20210806_001.xlsx]20210806'!D"&amp;MATCH($G108,'[2]20210806'!$C:$C,0))</f>
        <v>#N/A</v>
      </c>
      <c r="O108" s="164" t="e">
        <f ca="1">INDIRECT("'[DataTransfer_Result_20210806_001.xlsx]20210806'!E"&amp;MATCH($G108,'[2]20210806'!$C:$C,0))</f>
        <v>#N/A</v>
      </c>
      <c r="P108" s="166" t="e">
        <f ca="1">INDIRECT("'[DataTransfer_Result_20210806_001.xlsx]20210806'!F"&amp;MATCH($G108,'[2]20210806'!$C:$C,0))</f>
        <v>#N/A</v>
      </c>
      <c r="Q108" s="165" t="e">
        <f ca="1">INDIRECT("'[DataTransfer_Result_20210806_001.xlsx]20210806'!G"&amp;MATCH($G108,'[2]20210806'!$C:$C,0))</f>
        <v>#N/A</v>
      </c>
      <c r="R108" s="34"/>
      <c r="S108" s="34"/>
      <c r="T108">
        <v>0</v>
      </c>
      <c r="V108" s="35">
        <f>VLOOKUP(A108,資料轉換_20201231!A:S,19,FALSE)</f>
        <v>0</v>
      </c>
      <c r="W108" s="35">
        <f t="shared" si="6"/>
        <v>0</v>
      </c>
      <c r="X108" s="35"/>
      <c r="AA108" s="41">
        <v>44316</v>
      </c>
      <c r="AC108" s="40">
        <v>44355</v>
      </c>
      <c r="AD108" s="28"/>
      <c r="AE108" s="7" t="s">
        <v>822</v>
      </c>
    </row>
    <row r="109" spans="1:31" ht="30">
      <c r="A109" t="s">
        <v>82</v>
      </c>
      <c r="B109" t="s">
        <v>772</v>
      </c>
      <c r="C109" t="s">
        <v>772</v>
      </c>
      <c r="D109" s="1" t="s">
        <v>428</v>
      </c>
      <c r="E109" t="s">
        <v>368</v>
      </c>
      <c r="F109" s="1" t="s">
        <v>630</v>
      </c>
      <c r="G109" t="s">
        <v>230</v>
      </c>
      <c r="I109" s="7">
        <v>1</v>
      </c>
      <c r="J109" s="7">
        <v>1</v>
      </c>
      <c r="K109" s="36">
        <v>8</v>
      </c>
      <c r="L109" s="36"/>
      <c r="M109" s="36" t="s">
        <v>676</v>
      </c>
      <c r="N109" s="164" t="e">
        <f ca="1">INDIRECT("'[DataTransfer_Result_20210806_001.xlsx]20210806'!D"&amp;MATCH($G109,'[2]20210806'!$C:$C,0))</f>
        <v>#N/A</v>
      </c>
      <c r="O109" s="164" t="e">
        <f ca="1">INDIRECT("'[DataTransfer_Result_20210806_001.xlsx]20210806'!E"&amp;MATCH($G109,'[2]20210806'!$C:$C,0))</f>
        <v>#N/A</v>
      </c>
      <c r="P109" s="166" t="e">
        <f ca="1">INDIRECT("'[DataTransfer_Result_20210806_001.xlsx]20210806'!F"&amp;MATCH($G109,'[2]20210806'!$C:$C,0))</f>
        <v>#N/A</v>
      </c>
      <c r="Q109" s="165" t="e">
        <f ca="1">INDIRECT("'[DataTransfer_Result_20210806_001.xlsx]20210806'!G"&amp;MATCH($G109,'[2]20210806'!$C:$C,0))</f>
        <v>#N/A</v>
      </c>
      <c r="R109" s="34"/>
      <c r="S109" s="34"/>
      <c r="T109">
        <v>0</v>
      </c>
      <c r="V109" s="35">
        <f>VLOOKUP(A109,資料轉換_20201231!A:S,19,FALSE)</f>
        <v>0</v>
      </c>
      <c r="W109" s="35">
        <f t="shared" si="6"/>
        <v>0</v>
      </c>
      <c r="X109" s="35"/>
      <c r="AA109" s="41">
        <v>44316</v>
      </c>
      <c r="AC109" s="40">
        <v>44355</v>
      </c>
      <c r="AD109" s="28"/>
      <c r="AE109" s="7" t="s">
        <v>2228</v>
      </c>
    </row>
    <row r="110" spans="1:31" ht="30">
      <c r="A110" t="s">
        <v>83</v>
      </c>
      <c r="B110" t="s">
        <v>773</v>
      </c>
      <c r="C110" t="s">
        <v>773</v>
      </c>
      <c r="D110" s="1" t="s">
        <v>429</v>
      </c>
      <c r="E110" t="s">
        <v>368</v>
      </c>
      <c r="F110" s="1" t="s">
        <v>631</v>
      </c>
      <c r="G110" t="s">
        <v>231</v>
      </c>
      <c r="I110" s="7">
        <v>1</v>
      </c>
      <c r="J110" s="7">
        <v>1</v>
      </c>
      <c r="K110" s="36">
        <v>8</v>
      </c>
      <c r="L110" s="36"/>
      <c r="M110" s="36" t="s">
        <v>676</v>
      </c>
      <c r="N110" s="164" t="e">
        <f ca="1">INDIRECT("'[DataTransfer_Result_20210806_001.xlsx]20210806'!D"&amp;MATCH($G110,'[2]20210806'!$C:$C,0))</f>
        <v>#N/A</v>
      </c>
      <c r="O110" s="164" t="e">
        <f ca="1">INDIRECT("'[DataTransfer_Result_20210806_001.xlsx]20210806'!E"&amp;MATCH($G110,'[2]20210806'!$C:$C,0))</f>
        <v>#N/A</v>
      </c>
      <c r="P110" s="166" t="e">
        <f ca="1">INDIRECT("'[DataTransfer_Result_20210806_001.xlsx]20210806'!F"&amp;MATCH($G110,'[2]20210806'!$C:$C,0))</f>
        <v>#N/A</v>
      </c>
      <c r="Q110" s="165" t="e">
        <f ca="1">INDIRECT("'[DataTransfer_Result_20210806_001.xlsx]20210806'!G"&amp;MATCH($G110,'[2]20210806'!$C:$C,0))</f>
        <v>#N/A</v>
      </c>
      <c r="R110" s="34"/>
      <c r="S110" s="34"/>
      <c r="T110">
        <v>0</v>
      </c>
      <c r="V110" s="35">
        <f>VLOOKUP(A110,資料轉換_20201231!A:S,19,FALSE)</f>
        <v>0</v>
      </c>
      <c r="W110" s="35">
        <f t="shared" si="6"/>
        <v>0</v>
      </c>
      <c r="X110" s="35"/>
      <c r="AA110" s="41">
        <v>44316</v>
      </c>
      <c r="AC110" s="40">
        <v>44355</v>
      </c>
      <c r="AE110" s="7" t="s">
        <v>849</v>
      </c>
    </row>
    <row r="111" spans="1:31" ht="30">
      <c r="A111" t="s">
        <v>84</v>
      </c>
      <c r="B111" t="s">
        <v>774</v>
      </c>
      <c r="C111" t="s">
        <v>774</v>
      </c>
      <c r="D111" s="1" t="s">
        <v>430</v>
      </c>
      <c r="E111" t="s">
        <v>368</v>
      </c>
      <c r="F111" s="1" t="s">
        <v>632</v>
      </c>
      <c r="G111" t="s">
        <v>232</v>
      </c>
      <c r="I111" s="7">
        <v>1</v>
      </c>
      <c r="J111" s="7">
        <v>2</v>
      </c>
      <c r="K111" s="36">
        <v>8</v>
      </c>
      <c r="L111" s="36"/>
      <c r="M111" s="36" t="s">
        <v>676</v>
      </c>
      <c r="N111" s="164" t="e">
        <f ca="1">INDIRECT("'[DataTransfer_Result_20210806_001.xlsx]20210806'!D"&amp;MATCH($G111,'[2]20210806'!$C:$C,0))</f>
        <v>#N/A</v>
      </c>
      <c r="O111" s="164" t="e">
        <f ca="1">INDIRECT("'[DataTransfer_Result_20210806_001.xlsx]20210806'!E"&amp;MATCH($G111,'[2]20210806'!$C:$C,0))</f>
        <v>#N/A</v>
      </c>
      <c r="P111" s="166" t="e">
        <f ca="1">INDIRECT("'[DataTransfer_Result_20210806_001.xlsx]20210806'!F"&amp;MATCH($G111,'[2]20210806'!$C:$C,0))</f>
        <v>#N/A</v>
      </c>
      <c r="Q111" s="165" t="e">
        <f ca="1">INDIRECT("'[DataTransfer_Result_20210806_001.xlsx]20210806'!G"&amp;MATCH($G111,'[2]20210806'!$C:$C,0))</f>
        <v>#N/A</v>
      </c>
      <c r="R111" s="34"/>
      <c r="S111" s="34"/>
      <c r="T111">
        <v>0</v>
      </c>
      <c r="V111" s="35">
        <f>VLOOKUP(A111,資料轉換_20201231!A:S,19,FALSE)</f>
        <v>0</v>
      </c>
      <c r="W111" s="35">
        <f t="shared" si="6"/>
        <v>0</v>
      </c>
      <c r="X111" s="35"/>
      <c r="AA111" s="41">
        <v>44316</v>
      </c>
      <c r="AC111" s="40">
        <v>44355</v>
      </c>
      <c r="AD111" s="28"/>
      <c r="AE111" s="7" t="s">
        <v>823</v>
      </c>
    </row>
    <row r="112" spans="1:31">
      <c r="A112" t="s">
        <v>85</v>
      </c>
      <c r="B112" t="s">
        <v>775</v>
      </c>
      <c r="C112" t="s">
        <v>775</v>
      </c>
      <c r="D112" s="1" t="s">
        <v>431</v>
      </c>
      <c r="E112" t="s">
        <v>368</v>
      </c>
      <c r="F112" s="1" t="s">
        <v>633</v>
      </c>
      <c r="G112" t="s">
        <v>233</v>
      </c>
      <c r="I112" s="7">
        <v>1</v>
      </c>
      <c r="J112" s="7">
        <v>1</v>
      </c>
      <c r="K112" s="36">
        <v>8</v>
      </c>
      <c r="L112" s="36"/>
      <c r="M112" s="36" t="s">
        <v>676</v>
      </c>
      <c r="N112" s="164" t="e">
        <f ca="1">INDIRECT("'[DataTransfer_Result_20210806_001.xlsx]20210806'!D"&amp;MATCH($G112,'[2]20210806'!$C:$C,0))</f>
        <v>#N/A</v>
      </c>
      <c r="O112" s="164" t="e">
        <f ca="1">INDIRECT("'[DataTransfer_Result_20210806_001.xlsx]20210806'!E"&amp;MATCH($G112,'[2]20210806'!$C:$C,0))</f>
        <v>#N/A</v>
      </c>
      <c r="P112" s="166" t="e">
        <f ca="1">INDIRECT("'[DataTransfer_Result_20210806_001.xlsx]20210806'!F"&amp;MATCH($G112,'[2]20210806'!$C:$C,0))</f>
        <v>#N/A</v>
      </c>
      <c r="Q112" s="165" t="e">
        <f ca="1">INDIRECT("'[DataTransfer_Result_20210806_001.xlsx]20210806'!G"&amp;MATCH($G112,'[2]20210806'!$C:$C,0))</f>
        <v>#N/A</v>
      </c>
      <c r="R112" s="34"/>
      <c r="S112" s="34"/>
      <c r="T112">
        <v>0</v>
      </c>
      <c r="V112" s="35">
        <f>VLOOKUP(A112,資料轉換_20201231!A:S,19,FALSE)</f>
        <v>0</v>
      </c>
      <c r="W112" s="35">
        <f t="shared" si="6"/>
        <v>0</v>
      </c>
      <c r="X112" s="35"/>
      <c r="AA112" s="41">
        <v>44316</v>
      </c>
      <c r="AC112" s="40">
        <v>44355</v>
      </c>
      <c r="AD112" s="28"/>
      <c r="AE112" s="7" t="s">
        <v>824</v>
      </c>
    </row>
    <row r="113" spans="1:32" ht="30">
      <c r="A113" t="s">
        <v>86</v>
      </c>
      <c r="B113" t="s">
        <v>776</v>
      </c>
      <c r="C113" t="s">
        <v>776</v>
      </c>
      <c r="D113" s="1" t="s">
        <v>432</v>
      </c>
      <c r="E113" t="s">
        <v>484</v>
      </c>
      <c r="F113" s="1" t="s">
        <v>634</v>
      </c>
      <c r="G113" t="s">
        <v>234</v>
      </c>
      <c r="I113" s="7">
        <v>1</v>
      </c>
      <c r="J113" s="7">
        <v>1</v>
      </c>
      <c r="K113" s="36">
        <v>8</v>
      </c>
      <c r="L113" s="36"/>
      <c r="M113" s="36" t="s">
        <v>676</v>
      </c>
      <c r="N113" s="164" t="e">
        <f ca="1">INDIRECT("'[DataTransfer_Result_20210806_001.xlsx]20210806'!D"&amp;MATCH($G113,'[2]20210806'!$C:$C,0))</f>
        <v>#N/A</v>
      </c>
      <c r="O113" s="164" t="e">
        <f ca="1">INDIRECT("'[DataTransfer_Result_20210806_001.xlsx]20210806'!E"&amp;MATCH($G113,'[2]20210806'!$C:$C,0))</f>
        <v>#N/A</v>
      </c>
      <c r="P113" s="166" t="e">
        <f ca="1">INDIRECT("'[DataTransfer_Result_20210806_001.xlsx]20210806'!F"&amp;MATCH($G113,'[2]20210806'!$C:$C,0))</f>
        <v>#N/A</v>
      </c>
      <c r="Q113" s="165" t="e">
        <f ca="1">INDIRECT("'[DataTransfer_Result_20210806_001.xlsx]20210806'!G"&amp;MATCH($G113,'[2]20210806'!$C:$C,0))</f>
        <v>#N/A</v>
      </c>
      <c r="R113" s="34"/>
      <c r="S113" s="34"/>
      <c r="T113">
        <v>0</v>
      </c>
      <c r="V113" s="35">
        <f>VLOOKUP(A113,資料轉換_20201231!A:S,19,FALSE)</f>
        <v>0</v>
      </c>
      <c r="W113" s="35">
        <f t="shared" si="6"/>
        <v>0</v>
      </c>
      <c r="X113" s="35"/>
      <c r="AA113" s="41">
        <v>44316</v>
      </c>
      <c r="AC113" s="40">
        <v>44355</v>
      </c>
      <c r="AD113" s="28"/>
      <c r="AE113" s="7" t="s">
        <v>839</v>
      </c>
    </row>
    <row r="114" spans="1:32">
      <c r="A114" t="s">
        <v>782</v>
      </c>
      <c r="B114" t="s">
        <v>761</v>
      </c>
      <c r="C114" t="s">
        <v>761</v>
      </c>
      <c r="D114" s="1" t="s">
        <v>417</v>
      </c>
      <c r="E114" t="s">
        <v>368</v>
      </c>
      <c r="F114" s="1" t="s">
        <v>619</v>
      </c>
      <c r="G114" t="s">
        <v>788</v>
      </c>
      <c r="I114" s="7">
        <v>1</v>
      </c>
      <c r="J114" s="7">
        <v>1</v>
      </c>
      <c r="K114" s="36">
        <v>8</v>
      </c>
      <c r="L114" s="36"/>
      <c r="M114" s="36" t="s">
        <v>676</v>
      </c>
      <c r="N114" s="164" t="e">
        <f ca="1">INDIRECT("'[DataTransfer_Result_20210806_001.xlsx]20210806'!D"&amp;MATCH($G114,'[2]20210806'!$C:$C,0))</f>
        <v>#N/A</v>
      </c>
      <c r="O114" s="164" t="e">
        <f ca="1">INDIRECT("'[DataTransfer_Result_20210806_001.xlsx]20210806'!E"&amp;MATCH($G114,'[2]20210806'!$C:$C,0))</f>
        <v>#N/A</v>
      </c>
      <c r="P114" s="166" t="e">
        <f ca="1">INDIRECT("'[DataTransfer_Result_20210806_001.xlsx]20210806'!F"&amp;MATCH($G114,'[2]20210806'!$C:$C,0))</f>
        <v>#N/A</v>
      </c>
      <c r="Q114" s="165" t="e">
        <f ca="1">INDIRECT("'[DataTransfer_Result_20210806_001.xlsx]20210806'!G"&amp;MATCH($G114,'[2]20210806'!$C:$C,0))</f>
        <v>#N/A</v>
      </c>
      <c r="R114" s="34"/>
      <c r="S114" s="34"/>
      <c r="T114">
        <v>0</v>
      </c>
      <c r="V114" s="35">
        <f>VLOOKUP(A114,資料轉換_20201231!A:S,19,FALSE)</f>
        <v>0</v>
      </c>
      <c r="W114" s="35">
        <f t="shared" si="6"/>
        <v>0</v>
      </c>
      <c r="X114" s="35"/>
      <c r="AA114" s="41">
        <v>44316</v>
      </c>
      <c r="AC114" s="40">
        <v>44355</v>
      </c>
      <c r="AE114" s="7" t="s">
        <v>862</v>
      </c>
    </row>
    <row r="115" spans="1:32" ht="30">
      <c r="A115" t="s">
        <v>783</v>
      </c>
      <c r="B115" t="s">
        <v>762</v>
      </c>
      <c r="C115" t="s">
        <v>762</v>
      </c>
      <c r="D115" s="1" t="s">
        <v>418</v>
      </c>
      <c r="E115" t="s">
        <v>368</v>
      </c>
      <c r="F115" s="1" t="s">
        <v>620</v>
      </c>
      <c r="G115" t="s">
        <v>789</v>
      </c>
      <c r="I115" s="7">
        <v>1</v>
      </c>
      <c r="J115" s="7">
        <v>1</v>
      </c>
      <c r="K115" s="36">
        <v>8</v>
      </c>
      <c r="L115" s="36"/>
      <c r="M115" s="36" t="s">
        <v>676</v>
      </c>
      <c r="N115" s="164" t="e">
        <f ca="1">INDIRECT("'[DataTransfer_Result_20210806_001.xlsx]20210806'!D"&amp;MATCH($G115,'[2]20210806'!$C:$C,0))</f>
        <v>#N/A</v>
      </c>
      <c r="O115" s="164" t="e">
        <f ca="1">INDIRECT("'[DataTransfer_Result_20210806_001.xlsx]20210806'!E"&amp;MATCH($G115,'[2]20210806'!$C:$C,0))</f>
        <v>#N/A</v>
      </c>
      <c r="P115" s="166" t="e">
        <f ca="1">INDIRECT("'[DataTransfer_Result_20210806_001.xlsx]20210806'!F"&amp;MATCH($G115,'[2]20210806'!$C:$C,0))</f>
        <v>#N/A</v>
      </c>
      <c r="Q115" s="165" t="e">
        <f ca="1">INDIRECT("'[DataTransfer_Result_20210806_001.xlsx]20210806'!G"&amp;MATCH($G115,'[2]20210806'!$C:$C,0))</f>
        <v>#N/A</v>
      </c>
      <c r="R115" s="34"/>
      <c r="S115" s="34"/>
      <c r="T115">
        <v>0</v>
      </c>
      <c r="V115" s="35">
        <f>VLOOKUP(A115,資料轉換_20201231!A:S,19,FALSE)</f>
        <v>0</v>
      </c>
      <c r="W115" s="35">
        <f t="shared" si="6"/>
        <v>0</v>
      </c>
      <c r="X115" s="35"/>
      <c r="AA115" s="41">
        <v>44316</v>
      </c>
      <c r="AC115" s="40">
        <v>44355</v>
      </c>
      <c r="AE115" s="7" t="s">
        <v>867</v>
      </c>
    </row>
    <row r="116" spans="1:32">
      <c r="A116" t="s">
        <v>784</v>
      </c>
      <c r="B116" t="s">
        <v>763</v>
      </c>
      <c r="C116" t="s">
        <v>763</v>
      </c>
      <c r="D116" s="1" t="s">
        <v>419</v>
      </c>
      <c r="E116" t="s">
        <v>368</v>
      </c>
      <c r="F116" s="1" t="s">
        <v>621</v>
      </c>
      <c r="G116" t="s">
        <v>790</v>
      </c>
      <c r="I116" s="7">
        <v>1</v>
      </c>
      <c r="J116" s="7">
        <v>1</v>
      </c>
      <c r="K116" s="36">
        <v>8</v>
      </c>
      <c r="L116" s="36"/>
      <c r="M116" s="36" t="s">
        <v>676</v>
      </c>
      <c r="N116" s="164" t="e">
        <f ca="1">INDIRECT("'[DataTransfer_Result_20210806_001.xlsx]20210806'!D"&amp;MATCH($G116,'[2]20210806'!$C:$C,0))</f>
        <v>#N/A</v>
      </c>
      <c r="O116" s="164" t="e">
        <f ca="1">INDIRECT("'[DataTransfer_Result_20210806_001.xlsx]20210806'!E"&amp;MATCH($G116,'[2]20210806'!$C:$C,0))</f>
        <v>#N/A</v>
      </c>
      <c r="P116" s="166" t="e">
        <f ca="1">INDIRECT("'[DataTransfer_Result_20210806_001.xlsx]20210806'!F"&amp;MATCH($G116,'[2]20210806'!$C:$C,0))</f>
        <v>#N/A</v>
      </c>
      <c r="Q116" s="165" t="e">
        <f ca="1">INDIRECT("'[DataTransfer_Result_20210806_001.xlsx]20210806'!G"&amp;MATCH($G116,'[2]20210806'!$C:$C,0))</f>
        <v>#N/A</v>
      </c>
      <c r="R116" s="34"/>
      <c r="S116" s="34"/>
      <c r="T116">
        <v>0</v>
      </c>
      <c r="V116" s="35">
        <f>VLOOKUP(A116,資料轉換_20201231!A:S,19,FALSE)</f>
        <v>0</v>
      </c>
      <c r="W116" s="35">
        <f t="shared" si="6"/>
        <v>0</v>
      </c>
      <c r="X116" s="35"/>
      <c r="AA116" s="41">
        <v>44316</v>
      </c>
      <c r="AC116" s="40">
        <v>44355</v>
      </c>
      <c r="AE116" s="7" t="s">
        <v>863</v>
      </c>
    </row>
    <row r="117" spans="1:32">
      <c r="A117" t="s">
        <v>785</v>
      </c>
      <c r="B117" t="s">
        <v>764</v>
      </c>
      <c r="C117" t="s">
        <v>764</v>
      </c>
      <c r="D117" s="1" t="s">
        <v>420</v>
      </c>
      <c r="E117" t="s">
        <v>368</v>
      </c>
      <c r="F117" s="1" t="s">
        <v>622</v>
      </c>
      <c r="G117" t="s">
        <v>791</v>
      </c>
      <c r="I117" s="7">
        <v>1</v>
      </c>
      <c r="J117" s="7">
        <v>2</v>
      </c>
      <c r="K117" s="36">
        <v>8</v>
      </c>
      <c r="L117" s="36"/>
      <c r="M117" s="36" t="s">
        <v>676</v>
      </c>
      <c r="N117" s="164" t="e">
        <f ca="1">INDIRECT("'[DataTransfer_Result_20210806_001.xlsx]20210806'!D"&amp;MATCH($G117,'[2]20210806'!$C:$C,0))</f>
        <v>#N/A</v>
      </c>
      <c r="O117" s="164" t="e">
        <f ca="1">INDIRECT("'[DataTransfer_Result_20210806_001.xlsx]20210806'!E"&amp;MATCH($G117,'[2]20210806'!$C:$C,0))</f>
        <v>#N/A</v>
      </c>
      <c r="P117" s="166" t="e">
        <f ca="1">INDIRECT("'[DataTransfer_Result_20210806_001.xlsx]20210806'!F"&amp;MATCH($G117,'[2]20210806'!$C:$C,0))</f>
        <v>#N/A</v>
      </c>
      <c r="Q117" s="165" t="e">
        <f ca="1">INDIRECT("'[DataTransfer_Result_20210806_001.xlsx]20210806'!G"&amp;MATCH($G117,'[2]20210806'!$C:$C,0))</f>
        <v>#N/A</v>
      </c>
      <c r="R117" s="34"/>
      <c r="S117" s="34"/>
      <c r="T117">
        <v>0</v>
      </c>
      <c r="V117" s="35">
        <f>VLOOKUP(A117,資料轉換_20201231!A:S,19,FALSE)</f>
        <v>0</v>
      </c>
      <c r="W117" s="35">
        <f t="shared" si="6"/>
        <v>0</v>
      </c>
      <c r="X117" s="35"/>
      <c r="AA117" s="41">
        <v>44316</v>
      </c>
      <c r="AC117" s="40">
        <v>44355</v>
      </c>
      <c r="AE117" s="7" t="s">
        <v>866</v>
      </c>
    </row>
    <row r="118" spans="1:32">
      <c r="A118" t="s">
        <v>786</v>
      </c>
      <c r="B118" t="s">
        <v>765</v>
      </c>
      <c r="C118" t="s">
        <v>765</v>
      </c>
      <c r="D118" s="1" t="s">
        <v>421</v>
      </c>
      <c r="E118" t="s">
        <v>368</v>
      </c>
      <c r="F118" s="1" t="s">
        <v>623</v>
      </c>
      <c r="G118" t="s">
        <v>792</v>
      </c>
      <c r="I118" s="7">
        <v>1</v>
      </c>
      <c r="J118" s="7">
        <v>1</v>
      </c>
      <c r="K118" s="36">
        <v>8</v>
      </c>
      <c r="L118" s="36"/>
      <c r="M118" s="36" t="s">
        <v>676</v>
      </c>
      <c r="N118" s="164" t="e">
        <f ca="1">INDIRECT("'[DataTransfer_Result_20210806_001.xlsx]20210806'!D"&amp;MATCH($G118,'[2]20210806'!$C:$C,0))</f>
        <v>#N/A</v>
      </c>
      <c r="O118" s="164" t="e">
        <f ca="1">INDIRECT("'[DataTransfer_Result_20210806_001.xlsx]20210806'!E"&amp;MATCH($G118,'[2]20210806'!$C:$C,0))</f>
        <v>#N/A</v>
      </c>
      <c r="P118" s="166" t="e">
        <f ca="1">INDIRECT("'[DataTransfer_Result_20210806_001.xlsx]20210806'!F"&amp;MATCH($G118,'[2]20210806'!$C:$C,0))</f>
        <v>#N/A</v>
      </c>
      <c r="Q118" s="165" t="e">
        <f ca="1">INDIRECT("'[DataTransfer_Result_20210806_001.xlsx]20210806'!G"&amp;MATCH($G118,'[2]20210806'!$C:$C,0))</f>
        <v>#N/A</v>
      </c>
      <c r="R118" s="34"/>
      <c r="S118" s="34"/>
      <c r="T118">
        <v>0</v>
      </c>
      <c r="V118" s="35">
        <f>VLOOKUP(A118,資料轉換_20201231!A:S,19,FALSE)</f>
        <v>0</v>
      </c>
      <c r="W118" s="35">
        <f t="shared" si="6"/>
        <v>0</v>
      </c>
      <c r="X118" s="35"/>
      <c r="AA118" s="41">
        <v>44316</v>
      </c>
      <c r="AC118" s="40">
        <v>44355</v>
      </c>
      <c r="AE118" s="7" t="s">
        <v>864</v>
      </c>
    </row>
    <row r="119" spans="1:32">
      <c r="A119" t="s">
        <v>787</v>
      </c>
      <c r="B119" t="s">
        <v>766</v>
      </c>
      <c r="C119" t="s">
        <v>766</v>
      </c>
      <c r="D119" s="1" t="s">
        <v>422</v>
      </c>
      <c r="E119" t="s">
        <v>368</v>
      </c>
      <c r="F119" s="1" t="s">
        <v>624</v>
      </c>
      <c r="G119" t="s">
        <v>793</v>
      </c>
      <c r="I119" s="7">
        <v>1</v>
      </c>
      <c r="J119" s="7">
        <v>1</v>
      </c>
      <c r="K119" s="36">
        <v>8</v>
      </c>
      <c r="L119" s="36"/>
      <c r="M119" s="36" t="s">
        <v>676</v>
      </c>
      <c r="N119" s="164" t="e">
        <f ca="1">INDIRECT("'[DataTransfer_Result_20210806_001.xlsx]20210806'!D"&amp;MATCH($G119,'[2]20210806'!$C:$C,0))</f>
        <v>#N/A</v>
      </c>
      <c r="O119" s="164" t="e">
        <f ca="1">INDIRECT("'[DataTransfer_Result_20210806_001.xlsx]20210806'!E"&amp;MATCH($G119,'[2]20210806'!$C:$C,0))</f>
        <v>#N/A</v>
      </c>
      <c r="P119" s="166" t="e">
        <f ca="1">INDIRECT("'[DataTransfer_Result_20210806_001.xlsx]20210806'!F"&amp;MATCH($G119,'[2]20210806'!$C:$C,0))</f>
        <v>#N/A</v>
      </c>
      <c r="Q119" s="165" t="e">
        <f ca="1">INDIRECT("'[DataTransfer_Result_20210806_001.xlsx]20210806'!G"&amp;MATCH($G119,'[2]20210806'!$C:$C,0))</f>
        <v>#N/A</v>
      </c>
      <c r="R119" s="34"/>
      <c r="S119" s="34"/>
      <c r="T119">
        <v>0</v>
      </c>
      <c r="V119" s="35">
        <f>VLOOKUP(A119,資料轉換_20201231!A:S,19,FALSE)</f>
        <v>0</v>
      </c>
      <c r="W119" s="35">
        <f t="shared" si="6"/>
        <v>0</v>
      </c>
      <c r="X119" s="35"/>
      <c r="AA119" s="41">
        <v>44316</v>
      </c>
      <c r="AC119" s="40">
        <v>44355</v>
      </c>
      <c r="AE119" s="7" t="s">
        <v>865</v>
      </c>
    </row>
    <row r="120" spans="1:32" ht="90">
      <c r="A120" t="s">
        <v>30</v>
      </c>
      <c r="B120" t="s">
        <v>341</v>
      </c>
      <c r="D120" s="1" t="s">
        <v>342</v>
      </c>
      <c r="E120" t="s">
        <v>98</v>
      </c>
      <c r="F120" s="1" t="s">
        <v>581</v>
      </c>
      <c r="G120" t="s">
        <v>170</v>
      </c>
      <c r="I120" s="7">
        <v>6</v>
      </c>
      <c r="J120" s="7">
        <v>4</v>
      </c>
      <c r="K120" s="36">
        <v>3</v>
      </c>
      <c r="L120" s="36"/>
      <c r="M120" s="7" t="s">
        <v>676</v>
      </c>
      <c r="N120" s="164" t="e">
        <f ca="1">INDIRECT("'[DataTransfer_Result_20210806_001.xlsx]20210806'!D"&amp;MATCH($G120,'[2]20210806'!$C:$C,0))</f>
        <v>#REF!</v>
      </c>
      <c r="O120" s="164" t="e">
        <f ca="1">INDIRECT("'[DataTransfer_Result_20210806_001.xlsx]20210806'!E"&amp;MATCH($G120,'[2]20210806'!$C:$C,0))</f>
        <v>#REF!</v>
      </c>
      <c r="P120" s="166" t="e">
        <f ca="1">INDIRECT("'[DataTransfer_Result_20210806_001.xlsx]20210806'!F"&amp;MATCH($G120,'[2]20210806'!$C:$C,0))</f>
        <v>#REF!</v>
      </c>
      <c r="Q120" s="165" t="e">
        <f ca="1">INDIRECT("'[DataTransfer_Result_20210806_001.xlsx]20210806'!G"&amp;MATCH($G120,'[2]20210806'!$C:$C,0))</f>
        <v>#REF!</v>
      </c>
      <c r="R120" s="34"/>
      <c r="S120" s="34"/>
      <c r="T120">
        <v>0</v>
      </c>
      <c r="U120" s="1"/>
      <c r="V120" s="35">
        <f>VLOOKUP(A120,資料轉換_20201231!A:S,19,FALSE)</f>
        <v>0</v>
      </c>
      <c r="W120" s="35">
        <f t="shared" si="6"/>
        <v>0</v>
      </c>
      <c r="X120" s="35"/>
      <c r="AA120" s="41">
        <v>44286</v>
      </c>
      <c r="AB120" s="40"/>
      <c r="AD120" s="40">
        <v>44355</v>
      </c>
      <c r="AE120" s="36" t="s">
        <v>1607</v>
      </c>
    </row>
    <row r="121" spans="1:32" ht="30">
      <c r="A121" t="s">
        <v>642</v>
      </c>
      <c r="B121" t="s">
        <v>706</v>
      </c>
      <c r="D121" s="35" t="s">
        <v>717</v>
      </c>
      <c r="E121" t="s">
        <v>444</v>
      </c>
      <c r="F121" s="1" t="s">
        <v>713</v>
      </c>
      <c r="G121" t="s">
        <v>705</v>
      </c>
      <c r="I121" s="7">
        <v>2</v>
      </c>
      <c r="J121" s="7">
        <v>4</v>
      </c>
      <c r="K121" s="36">
        <v>3</v>
      </c>
      <c r="L121" s="36"/>
      <c r="M121" s="7" t="s">
        <v>676</v>
      </c>
      <c r="N121" s="164" t="e">
        <f ca="1">INDIRECT("'[DataTransfer_Result_20210806_001.xlsx]20210806'!D"&amp;MATCH($G121,'[2]20210806'!$C:$C,0))</f>
        <v>#N/A</v>
      </c>
      <c r="O121" s="164" t="e">
        <f ca="1">INDIRECT("'[DataTransfer_Result_20210806_001.xlsx]20210806'!E"&amp;MATCH($G121,'[2]20210806'!$C:$C,0))</f>
        <v>#N/A</v>
      </c>
      <c r="P121" s="166" t="e">
        <f ca="1">INDIRECT("'[DataTransfer_Result_20210806_001.xlsx]20210806'!F"&amp;MATCH($G121,'[2]20210806'!$C:$C,0))</f>
        <v>#N/A</v>
      </c>
      <c r="Q121" s="165" t="e">
        <f ca="1">INDIRECT("'[DataTransfer_Result_20210806_001.xlsx]20210806'!G"&amp;MATCH($G121,'[2]20210806'!$C:$C,0))</f>
        <v>#N/A</v>
      </c>
      <c r="R121" s="34"/>
      <c r="S121" s="34"/>
      <c r="T121">
        <v>0</v>
      </c>
      <c r="V121" s="35">
        <f>VLOOKUP(A121,資料轉換_20201231!A:S,19,FALSE)</f>
        <v>0</v>
      </c>
      <c r="W121" s="35">
        <f t="shared" si="6"/>
        <v>0</v>
      </c>
      <c r="X121" s="35"/>
      <c r="AA121" s="41">
        <v>44286</v>
      </c>
      <c r="AB121" s="28"/>
      <c r="AD121" s="40">
        <v>44365</v>
      </c>
      <c r="AE121" s="7" t="s">
        <v>2269</v>
      </c>
    </row>
    <row r="122" spans="1:32" ht="30">
      <c r="A122" s="34" t="s">
        <v>1292</v>
      </c>
      <c r="B122" s="34" t="s">
        <v>1295</v>
      </c>
      <c r="C122" s="34"/>
      <c r="D122" s="35" t="s">
        <v>1301</v>
      </c>
      <c r="E122" s="34" t="s">
        <v>1304</v>
      </c>
      <c r="F122" s="35" t="s">
        <v>705</v>
      </c>
      <c r="G122" s="89" t="s">
        <v>1303</v>
      </c>
      <c r="H122" s="36" t="s">
        <v>676</v>
      </c>
      <c r="I122" s="36">
        <v>1</v>
      </c>
      <c r="J122" s="36" t="s">
        <v>945</v>
      </c>
      <c r="K122" s="36">
        <v>3</v>
      </c>
      <c r="L122" s="36"/>
      <c r="M122" s="36"/>
      <c r="N122" s="164" t="e">
        <f ca="1">INDIRECT("'[DataTransfer_Result_20210806_001.xlsx]20210806'!D"&amp;MATCH($G122,'[2]20210806'!$C:$C,0))</f>
        <v>#REF!</v>
      </c>
      <c r="O122" s="164" t="e">
        <f ca="1">INDIRECT("'[DataTransfer_Result_20210806_001.xlsx]20210806'!E"&amp;MATCH($G122,'[2]20210806'!$C:$C,0))</f>
        <v>#REF!</v>
      </c>
      <c r="P122" s="166" t="e">
        <f ca="1">INDIRECT("'[DataTransfer_Result_20210806_001.xlsx]20210806'!F"&amp;MATCH($G122,'[2]20210806'!$C:$C,0))</f>
        <v>#REF!</v>
      </c>
      <c r="Q122" s="165" t="e">
        <f ca="1">INDIRECT("'[DataTransfer_Result_20210806_001.xlsx]20210806'!G"&amp;MATCH($G122,'[2]20210806'!$C:$C,0))</f>
        <v>#REF!</v>
      </c>
      <c r="R122" s="34"/>
      <c r="S122" s="34"/>
      <c r="T122" s="34">
        <v>0</v>
      </c>
      <c r="U122" s="88"/>
      <c r="V122" s="35">
        <f>VLOOKUP(A122,資料轉換_20201231!A:S,19,FALSE)</f>
        <v>0</v>
      </c>
      <c r="W122" s="35">
        <f t="shared" si="6"/>
        <v>0</v>
      </c>
      <c r="X122" s="35"/>
      <c r="Y122" s="40"/>
      <c r="Z122" s="40"/>
      <c r="AA122" s="42"/>
      <c r="AB122" s="36"/>
      <c r="AC122" s="40"/>
      <c r="AF122" s="34"/>
    </row>
    <row r="123" spans="1:32" ht="30">
      <c r="A123" t="s">
        <v>31</v>
      </c>
      <c r="B123" t="s">
        <v>343</v>
      </c>
      <c r="D123" s="1" t="s">
        <v>344</v>
      </c>
      <c r="E123" t="s">
        <v>98</v>
      </c>
      <c r="F123" s="1" t="s">
        <v>582</v>
      </c>
      <c r="G123" t="s">
        <v>171</v>
      </c>
      <c r="I123" s="7">
        <v>2</v>
      </c>
      <c r="J123" s="7">
        <v>4</v>
      </c>
      <c r="K123" s="36">
        <v>3</v>
      </c>
      <c r="L123" s="36"/>
      <c r="M123" s="7" t="s">
        <v>676</v>
      </c>
      <c r="N123" s="164" t="e">
        <f ca="1">INDIRECT("'[DataTransfer_Result_20210806_001.xlsx]20210806'!D"&amp;MATCH($G123,'[2]20210806'!$C:$C,0))</f>
        <v>#REF!</v>
      </c>
      <c r="O123" s="164" t="e">
        <f ca="1">INDIRECT("'[DataTransfer_Result_20210806_001.xlsx]20210806'!E"&amp;MATCH($G123,'[2]20210806'!$C:$C,0))</f>
        <v>#REF!</v>
      </c>
      <c r="P123" s="166" t="e">
        <f ca="1">INDIRECT("'[DataTransfer_Result_20210806_001.xlsx]20210806'!F"&amp;MATCH($G123,'[2]20210806'!$C:$C,0))</f>
        <v>#REF!</v>
      </c>
      <c r="Q123" s="165" t="e">
        <f ca="1">INDIRECT("'[DataTransfer_Result_20210806_001.xlsx]20210806'!G"&amp;MATCH($G123,'[2]20210806'!$C:$C,0))</f>
        <v>#REF!</v>
      </c>
      <c r="R123" s="34"/>
      <c r="S123" s="34"/>
      <c r="T123">
        <v>0</v>
      </c>
      <c r="V123" s="35">
        <f>VLOOKUP(A123,資料轉換_20201231!A:S,19,FALSE)</f>
        <v>0</v>
      </c>
      <c r="W123" s="35">
        <f t="shared" si="6"/>
        <v>0</v>
      </c>
      <c r="X123" s="35"/>
      <c r="AA123" s="41">
        <v>44286</v>
      </c>
      <c r="AB123" s="40"/>
      <c r="AD123" s="40">
        <v>44355</v>
      </c>
      <c r="AE123" s="7" t="s">
        <v>1035</v>
      </c>
    </row>
    <row r="124" spans="1:32" ht="30">
      <c r="A124" t="s">
        <v>32</v>
      </c>
      <c r="B124" t="s">
        <v>106</v>
      </c>
      <c r="D124" s="1" t="s">
        <v>345</v>
      </c>
      <c r="E124" t="s">
        <v>98</v>
      </c>
      <c r="F124" s="1" t="s">
        <v>481</v>
      </c>
      <c r="G124" t="s">
        <v>172</v>
      </c>
      <c r="I124" s="7">
        <v>2</v>
      </c>
      <c r="J124" s="7">
        <v>4</v>
      </c>
      <c r="K124" s="36">
        <v>3</v>
      </c>
      <c r="L124" s="36"/>
      <c r="M124" s="7" t="s">
        <v>676</v>
      </c>
      <c r="N124" s="164" t="e">
        <f ca="1">INDIRECT("'[DataTransfer_Result_20210806_001.xlsx]20210806'!D"&amp;MATCH($G124,'[2]20210806'!$C:$C,0))</f>
        <v>#REF!</v>
      </c>
      <c r="O124" s="164" t="e">
        <f ca="1">INDIRECT("'[DataTransfer_Result_20210806_001.xlsx]20210806'!E"&amp;MATCH($G124,'[2]20210806'!$C:$C,0))</f>
        <v>#REF!</v>
      </c>
      <c r="P124" s="166" t="e">
        <f ca="1">INDIRECT("'[DataTransfer_Result_20210806_001.xlsx]20210806'!F"&amp;MATCH($G124,'[2]20210806'!$C:$C,0))</f>
        <v>#REF!</v>
      </c>
      <c r="Q124" s="165" t="e">
        <f ca="1">INDIRECT("'[DataTransfer_Result_20210806_001.xlsx]20210806'!G"&amp;MATCH($G124,'[2]20210806'!$C:$C,0))</f>
        <v>#REF!</v>
      </c>
      <c r="R124" s="34"/>
      <c r="S124" s="34"/>
      <c r="T124">
        <v>0</v>
      </c>
      <c r="V124" s="35">
        <f>VLOOKUP(A124,資料轉換_20201231!A:S,19,FALSE)</f>
        <v>0</v>
      </c>
      <c r="W124" s="35">
        <f t="shared" si="6"/>
        <v>0</v>
      </c>
      <c r="X124" s="35"/>
      <c r="AA124" s="41">
        <v>44286</v>
      </c>
      <c r="AB124" s="28"/>
      <c r="AD124" s="40">
        <v>44355</v>
      </c>
      <c r="AE124" s="7" t="s">
        <v>1036</v>
      </c>
    </row>
    <row r="125" spans="1:32" ht="60">
      <c r="A125" t="s">
        <v>33</v>
      </c>
      <c r="B125" t="s">
        <v>107</v>
      </c>
      <c r="D125" s="1" t="s">
        <v>346</v>
      </c>
      <c r="E125" t="s">
        <v>98</v>
      </c>
      <c r="F125" s="1" t="s">
        <v>583</v>
      </c>
      <c r="G125" t="s">
        <v>173</v>
      </c>
      <c r="I125" s="7">
        <v>4</v>
      </c>
      <c r="J125" s="7">
        <v>4</v>
      </c>
      <c r="K125" s="36">
        <v>3</v>
      </c>
      <c r="L125" s="36"/>
      <c r="M125" s="7" t="s">
        <v>676</v>
      </c>
      <c r="N125" s="164" t="e">
        <f ca="1">INDIRECT("'[DataTransfer_Result_20210806_001.xlsx]20210806'!D"&amp;MATCH($G125,'[2]20210806'!$C:$C,0))</f>
        <v>#REF!</v>
      </c>
      <c r="O125" s="164" t="e">
        <f ca="1">INDIRECT("'[DataTransfer_Result_20210806_001.xlsx]20210806'!E"&amp;MATCH($G125,'[2]20210806'!$C:$C,0))</f>
        <v>#REF!</v>
      </c>
      <c r="P125" s="166" t="e">
        <f ca="1">INDIRECT("'[DataTransfer_Result_20210806_001.xlsx]20210806'!F"&amp;MATCH($G125,'[2]20210806'!$C:$C,0))</f>
        <v>#REF!</v>
      </c>
      <c r="Q125" s="165" t="e">
        <f ca="1">INDIRECT("'[DataTransfer_Result_20210806_001.xlsx]20210806'!G"&amp;MATCH($G125,'[2]20210806'!$C:$C,0))</f>
        <v>#REF!</v>
      </c>
      <c r="R125" s="34"/>
      <c r="S125" s="34"/>
      <c r="T125">
        <v>0</v>
      </c>
      <c r="V125" s="35">
        <f>VLOOKUP(A125,資料轉換_20201231!A:S,19,FALSE)</f>
        <v>0</v>
      </c>
      <c r="W125" s="35">
        <f t="shared" ref="W125:W126" si="8">S125-V125</f>
        <v>0</v>
      </c>
      <c r="X125" s="35"/>
      <c r="AA125" s="41">
        <v>44286</v>
      </c>
      <c r="AB125" s="28"/>
      <c r="AD125" s="40">
        <v>44355</v>
      </c>
      <c r="AE125" s="7" t="s">
        <v>1650</v>
      </c>
    </row>
    <row r="126" spans="1:32" ht="135">
      <c r="A126" t="s">
        <v>34</v>
      </c>
      <c r="B126" t="s">
        <v>108</v>
      </c>
      <c r="D126" s="1" t="s">
        <v>347</v>
      </c>
      <c r="E126" t="s">
        <v>98</v>
      </c>
      <c r="F126" s="1" t="s">
        <v>702</v>
      </c>
      <c r="G126" t="s">
        <v>174</v>
      </c>
      <c r="I126" s="7">
        <v>9</v>
      </c>
      <c r="J126" s="7">
        <v>4</v>
      </c>
      <c r="K126" s="36">
        <v>3</v>
      </c>
      <c r="L126" s="36"/>
      <c r="M126" s="7" t="s">
        <v>676</v>
      </c>
      <c r="N126" s="164" t="e">
        <f ca="1">INDIRECT("'[DataTransfer_Result_20210806_001.xlsx]20210806'!D"&amp;MATCH($G126,'[2]20210806'!$C:$C,0))</f>
        <v>#REF!</v>
      </c>
      <c r="O126" s="164" t="e">
        <f ca="1">INDIRECT("'[DataTransfer_Result_20210806_001.xlsx]20210806'!E"&amp;MATCH($G126,'[2]20210806'!$C:$C,0))</f>
        <v>#REF!</v>
      </c>
      <c r="P126" s="166" t="e">
        <f ca="1">INDIRECT("'[DataTransfer_Result_20210806_001.xlsx]20210806'!F"&amp;MATCH($G126,'[2]20210806'!$C:$C,0))</f>
        <v>#REF!</v>
      </c>
      <c r="Q126" s="165" t="e">
        <f ca="1">INDIRECT("'[DataTransfer_Result_20210806_001.xlsx]20210806'!G"&amp;MATCH($G126,'[2]20210806'!$C:$C,0))</f>
        <v>#REF!</v>
      </c>
      <c r="R126" s="34"/>
      <c r="S126" s="34"/>
      <c r="T126">
        <v>2</v>
      </c>
      <c r="U126" s="6" t="s">
        <v>2282</v>
      </c>
      <c r="V126" s="35">
        <f>VLOOKUP(A126,資料轉換_20201231!A:S,19,FALSE)</f>
        <v>-5916</v>
      </c>
      <c r="W126" s="35">
        <f t="shared" si="8"/>
        <v>5916</v>
      </c>
      <c r="X126" s="35" t="s">
        <v>2287</v>
      </c>
      <c r="Y126" s="28"/>
      <c r="Z126" s="28"/>
      <c r="AA126" s="41">
        <v>44286</v>
      </c>
      <c r="AB126" s="28"/>
      <c r="AD126" s="40">
        <v>44357</v>
      </c>
      <c r="AE126" s="30" t="s">
        <v>2236</v>
      </c>
    </row>
    <row r="127" spans="1:32" ht="30">
      <c r="A127" t="s">
        <v>643</v>
      </c>
      <c r="B127" t="s">
        <v>834</v>
      </c>
      <c r="D127" s="1" t="s">
        <v>654</v>
      </c>
      <c r="E127" t="s">
        <v>444</v>
      </c>
      <c r="F127" s="1" t="s">
        <v>670</v>
      </c>
      <c r="G127" t="s">
        <v>669</v>
      </c>
      <c r="I127" s="7">
        <v>2</v>
      </c>
      <c r="J127" s="7">
        <v>4</v>
      </c>
      <c r="K127" s="36">
        <v>3</v>
      </c>
      <c r="L127" s="36" t="s">
        <v>1069</v>
      </c>
      <c r="M127" s="7" t="s">
        <v>676</v>
      </c>
      <c r="N127" s="164" t="e">
        <f ca="1">INDIRECT("'[DataTransfer_Result_20210806_001.xlsx]20210806'!D"&amp;MATCH($G127,'[2]20210806'!$C:$C,0))</f>
        <v>#REF!</v>
      </c>
      <c r="O127" s="164" t="e">
        <f ca="1">INDIRECT("'[DataTransfer_Result_20210806_001.xlsx]20210806'!E"&amp;MATCH($G127,'[2]20210806'!$C:$C,0))</f>
        <v>#REF!</v>
      </c>
      <c r="P127" s="166" t="e">
        <f ca="1">INDIRECT("'[DataTransfer_Result_20210806_001.xlsx]20210806'!F"&amp;MATCH($G127,'[2]20210806'!$C:$C,0))</f>
        <v>#REF!</v>
      </c>
      <c r="Q127" s="165" t="e">
        <f ca="1">INDIRECT("'[DataTransfer_Result_20210806_001.xlsx]20210806'!G"&amp;MATCH($G127,'[2]20210806'!$C:$C,0))</f>
        <v>#REF!</v>
      </c>
      <c r="R127" s="34"/>
      <c r="S127" s="34"/>
      <c r="T127">
        <v>0</v>
      </c>
      <c r="V127" s="35">
        <f>VLOOKUP(A127,資料轉換_20201231!A:S,19,FALSE)</f>
        <v>0</v>
      </c>
      <c r="W127" s="35">
        <f t="shared" si="6"/>
        <v>0</v>
      </c>
      <c r="X127" s="35"/>
      <c r="AA127" s="41">
        <v>44286</v>
      </c>
      <c r="AB127" s="40"/>
      <c r="AD127" s="40">
        <v>44355</v>
      </c>
      <c r="AE127" s="7" t="s">
        <v>1288</v>
      </c>
    </row>
    <row r="128" spans="1:32" ht="30">
      <c r="A128" t="s">
        <v>644</v>
      </c>
      <c r="B128" t="s">
        <v>835</v>
      </c>
      <c r="D128" s="1" t="s">
        <v>655</v>
      </c>
      <c r="E128" t="s">
        <v>444</v>
      </c>
      <c r="F128" s="1" t="s">
        <v>672</v>
      </c>
      <c r="G128" t="s">
        <v>671</v>
      </c>
      <c r="I128" s="7">
        <v>1</v>
      </c>
      <c r="J128" s="7">
        <v>2</v>
      </c>
      <c r="K128" s="36">
        <v>8</v>
      </c>
      <c r="L128" s="57"/>
      <c r="M128" s="7" t="s">
        <v>676</v>
      </c>
      <c r="N128" s="164" t="e">
        <f ca="1">INDIRECT("'[DataTransfer_Result_20210806_001.xlsx]20210806'!D"&amp;MATCH($G128,'[2]20210806'!$C:$C,0))</f>
        <v>#REF!</v>
      </c>
      <c r="O128" s="164" t="e">
        <f ca="1">INDIRECT("'[DataTransfer_Result_20210806_001.xlsx]20210806'!E"&amp;MATCH($G128,'[2]20210806'!$C:$C,0))</f>
        <v>#REF!</v>
      </c>
      <c r="P128" s="166" t="e">
        <f ca="1">INDIRECT("'[DataTransfer_Result_20210806_001.xlsx]20210806'!F"&amp;MATCH($G128,'[2]20210806'!$C:$C,0))</f>
        <v>#REF!</v>
      </c>
      <c r="Q128" s="165" t="e">
        <f ca="1">INDIRECT("'[DataTransfer_Result_20210806_001.xlsx]20210806'!G"&amp;MATCH($G128,'[2]20210806'!$C:$C,0))</f>
        <v>#REF!</v>
      </c>
      <c r="R128" s="34"/>
      <c r="S128" s="34"/>
      <c r="T128">
        <v>2</v>
      </c>
      <c r="U128" t="s">
        <v>1599</v>
      </c>
      <c r="V128" s="35">
        <f>VLOOKUP(A128,資料轉換_20201231!A:S,19,FALSE)</f>
        <v>-133</v>
      </c>
      <c r="W128" s="35">
        <f t="shared" ref="W128:W129" si="9">S128-V128</f>
        <v>133</v>
      </c>
      <c r="X128" s="35" t="s">
        <v>2287</v>
      </c>
      <c r="AA128" s="41">
        <v>44286</v>
      </c>
      <c r="AB128" s="40"/>
      <c r="AC128" s="40">
        <v>44355</v>
      </c>
      <c r="AE128" s="7" t="s">
        <v>2229</v>
      </c>
    </row>
    <row r="129" spans="1:32" ht="105">
      <c r="A129" t="s">
        <v>645</v>
      </c>
      <c r="B129" t="s">
        <v>871</v>
      </c>
      <c r="D129" s="1" t="s">
        <v>656</v>
      </c>
      <c r="E129" t="s">
        <v>444</v>
      </c>
      <c r="F129" s="1" t="s">
        <v>948</v>
      </c>
      <c r="G129" t="s">
        <v>673</v>
      </c>
      <c r="I129" s="7">
        <v>7</v>
      </c>
      <c r="J129" s="7">
        <v>4</v>
      </c>
      <c r="K129" s="36">
        <v>9</v>
      </c>
      <c r="L129" s="36"/>
      <c r="M129" s="7" t="s">
        <v>676</v>
      </c>
      <c r="N129" s="164" t="e">
        <f ca="1">INDIRECT("'[DataTransfer_Result_20210806_001.xlsx]20210806'!D"&amp;MATCH($G129,'[2]20210806'!$C:$C,0))</f>
        <v>#REF!</v>
      </c>
      <c r="O129" s="164" t="e">
        <f ca="1">INDIRECT("'[DataTransfer_Result_20210806_001.xlsx]20210806'!E"&amp;MATCH($G129,'[2]20210806'!$C:$C,0))</f>
        <v>#REF!</v>
      </c>
      <c r="P129" s="166" t="e">
        <f ca="1">INDIRECT("'[DataTransfer_Result_20210806_001.xlsx]20210806'!F"&amp;MATCH($G129,'[2]20210806'!$C:$C,0))</f>
        <v>#REF!</v>
      </c>
      <c r="Q129" s="165" t="e">
        <f ca="1">INDIRECT("'[DataTransfer_Result_20210806_001.xlsx]20210806'!G"&amp;MATCH($G129,'[2]20210806'!$C:$C,0))</f>
        <v>#REF!</v>
      </c>
      <c r="R129" s="34"/>
      <c r="S129" s="34"/>
      <c r="T129">
        <v>2</v>
      </c>
      <c r="U129" t="s">
        <v>2195</v>
      </c>
      <c r="V129" s="35">
        <f>VLOOKUP(A129,資料轉換_20201231!A:S,19,FALSE)</f>
        <v>0</v>
      </c>
      <c r="W129" s="35">
        <f t="shared" si="9"/>
        <v>0</v>
      </c>
      <c r="X129" s="35" t="s">
        <v>2291</v>
      </c>
      <c r="AA129" s="41">
        <v>44316</v>
      </c>
      <c r="AD129" s="40">
        <v>44365</v>
      </c>
      <c r="AE129" s="30" t="s">
        <v>2270</v>
      </c>
    </row>
    <row r="130" spans="1:32">
      <c r="A130" t="s">
        <v>267</v>
      </c>
      <c r="B130" t="s">
        <v>730</v>
      </c>
      <c r="D130" s="1" t="s">
        <v>470</v>
      </c>
      <c r="E130" t="s">
        <v>444</v>
      </c>
      <c r="F130" s="1" t="s">
        <v>434</v>
      </c>
      <c r="G130" t="s">
        <v>439</v>
      </c>
      <c r="I130" s="7">
        <v>1</v>
      </c>
      <c r="J130" s="7">
        <v>2</v>
      </c>
      <c r="K130" s="36">
        <v>9</v>
      </c>
      <c r="L130" s="36"/>
      <c r="M130" s="7" t="s">
        <v>676</v>
      </c>
      <c r="N130" s="164" t="e">
        <f ca="1">INDIRECT("'[DataTransfer_Result_20210806_001.xlsx]20210806'!D"&amp;MATCH($G130,'[2]20210806'!$C:$C,0))</f>
        <v>#REF!</v>
      </c>
      <c r="O130" s="164" t="e">
        <f ca="1">INDIRECT("'[DataTransfer_Result_20210806_001.xlsx]20210806'!E"&amp;MATCH($G130,'[2]20210806'!$C:$C,0))</f>
        <v>#REF!</v>
      </c>
      <c r="P130" s="166" t="e">
        <f ca="1">INDIRECT("'[DataTransfer_Result_20210806_001.xlsx]20210806'!F"&amp;MATCH($G130,'[2]20210806'!$C:$C,0))</f>
        <v>#REF!</v>
      </c>
      <c r="Q130" s="165" t="e">
        <f ca="1">INDIRECT("'[DataTransfer_Result_20210806_001.xlsx]20210806'!G"&amp;MATCH($G130,'[2]20210806'!$C:$C,0))</f>
        <v>#REF!</v>
      </c>
      <c r="R130" s="34"/>
      <c r="S130" s="34"/>
      <c r="T130">
        <v>0</v>
      </c>
      <c r="V130" s="35">
        <f>VLOOKUP(A130,資料轉換_20201231!A:S,19,FALSE)</f>
        <v>0</v>
      </c>
      <c r="W130" s="35">
        <f t="shared" si="6"/>
        <v>0</v>
      </c>
      <c r="X130" s="35"/>
      <c r="AA130" s="41">
        <v>44316</v>
      </c>
      <c r="AC130" s="40">
        <v>44355</v>
      </c>
      <c r="AE130" s="7" t="s">
        <v>856</v>
      </c>
    </row>
    <row r="131" spans="1:32">
      <c r="A131" t="s">
        <v>268</v>
      </c>
      <c r="B131" t="s">
        <v>730</v>
      </c>
      <c r="D131" s="1" t="s">
        <v>470</v>
      </c>
      <c r="E131" t="s">
        <v>444</v>
      </c>
      <c r="F131" s="1" t="s">
        <v>435</v>
      </c>
      <c r="G131" t="s">
        <v>440</v>
      </c>
      <c r="I131" s="7">
        <v>1</v>
      </c>
      <c r="J131" s="7">
        <v>2</v>
      </c>
      <c r="K131" s="36">
        <v>9</v>
      </c>
      <c r="L131" s="36"/>
      <c r="M131" s="7" t="s">
        <v>676</v>
      </c>
      <c r="N131" s="164" t="e">
        <f ca="1">INDIRECT("'[DataTransfer_Result_20210806_001.xlsx]20210806'!D"&amp;MATCH($G131,'[2]20210806'!$C:$C,0))</f>
        <v>#REF!</v>
      </c>
      <c r="O131" s="164" t="e">
        <f ca="1">INDIRECT("'[DataTransfer_Result_20210806_001.xlsx]20210806'!E"&amp;MATCH($G131,'[2]20210806'!$C:$C,0))</f>
        <v>#REF!</v>
      </c>
      <c r="P131" s="166" t="e">
        <f ca="1">INDIRECT("'[DataTransfer_Result_20210806_001.xlsx]20210806'!F"&amp;MATCH($G131,'[2]20210806'!$C:$C,0))</f>
        <v>#REF!</v>
      </c>
      <c r="Q131" s="165" t="e">
        <f ca="1">INDIRECT("'[DataTransfer_Result_20210806_001.xlsx]20210806'!G"&amp;MATCH($G131,'[2]20210806'!$C:$C,0))</f>
        <v>#REF!</v>
      </c>
      <c r="R131" s="34"/>
      <c r="S131" s="34"/>
      <c r="T131">
        <v>0</v>
      </c>
      <c r="V131" s="35">
        <f>VLOOKUP(A131,資料轉換_20201231!A:S,19,FALSE)</f>
        <v>0</v>
      </c>
      <c r="W131" s="35">
        <f t="shared" si="6"/>
        <v>0</v>
      </c>
      <c r="X131" s="35"/>
      <c r="AA131" s="41">
        <v>44316</v>
      </c>
      <c r="AC131" s="40">
        <v>44355</v>
      </c>
      <c r="AE131" s="7" t="s">
        <v>857</v>
      </c>
    </row>
    <row r="132" spans="1:32">
      <c r="A132" t="s">
        <v>269</v>
      </c>
      <c r="B132" t="s">
        <v>730</v>
      </c>
      <c r="D132" s="1" t="s">
        <v>470</v>
      </c>
      <c r="E132" t="s">
        <v>444</v>
      </c>
      <c r="F132" s="1" t="s">
        <v>436</v>
      </c>
      <c r="G132" t="s">
        <v>441</v>
      </c>
      <c r="I132" s="7">
        <v>1</v>
      </c>
      <c r="J132" s="7">
        <v>2</v>
      </c>
      <c r="K132" s="36">
        <v>9</v>
      </c>
      <c r="L132" s="36"/>
      <c r="M132" s="36" t="s">
        <v>676</v>
      </c>
      <c r="N132" s="164" t="e">
        <f ca="1">INDIRECT("'[DataTransfer_Result_20210806_001.xlsx]20210806'!D"&amp;MATCH($G132,'[2]20210806'!$C:$C,0))</f>
        <v>#REF!</v>
      </c>
      <c r="O132" s="164" t="e">
        <f ca="1">INDIRECT("'[DataTransfer_Result_20210806_001.xlsx]20210806'!E"&amp;MATCH($G132,'[2]20210806'!$C:$C,0))</f>
        <v>#REF!</v>
      </c>
      <c r="P132" s="166" t="e">
        <f ca="1">INDIRECT("'[DataTransfer_Result_20210806_001.xlsx]20210806'!F"&amp;MATCH($G132,'[2]20210806'!$C:$C,0))</f>
        <v>#REF!</v>
      </c>
      <c r="Q132" s="165" t="e">
        <f ca="1">INDIRECT("'[DataTransfer_Result_20210806_001.xlsx]20210806'!G"&amp;MATCH($G132,'[2]20210806'!$C:$C,0))</f>
        <v>#REF!</v>
      </c>
      <c r="R132" s="34"/>
      <c r="S132" s="34"/>
      <c r="T132">
        <v>0</v>
      </c>
      <c r="V132" s="35">
        <f>VLOOKUP(A132,資料轉換_20201231!A:S,19,FALSE)</f>
        <v>0</v>
      </c>
      <c r="W132" s="35">
        <f t="shared" si="6"/>
        <v>0</v>
      </c>
      <c r="X132" s="35"/>
      <c r="AA132" s="41">
        <v>44316</v>
      </c>
      <c r="AC132" s="40">
        <v>44355</v>
      </c>
      <c r="AE132" s="7" t="s">
        <v>858</v>
      </c>
    </row>
    <row r="133" spans="1:32">
      <c r="A133" t="s">
        <v>270</v>
      </c>
      <c r="B133" t="s">
        <v>731</v>
      </c>
      <c r="D133" s="1" t="s">
        <v>470</v>
      </c>
      <c r="E133" t="s">
        <v>444</v>
      </c>
      <c r="F133" s="1" t="s">
        <v>437</v>
      </c>
      <c r="G133" t="s">
        <v>442</v>
      </c>
      <c r="I133" s="7">
        <v>1</v>
      </c>
      <c r="J133" s="7">
        <v>2</v>
      </c>
      <c r="K133" s="36">
        <v>9</v>
      </c>
      <c r="L133" s="36"/>
      <c r="M133" s="7" t="s">
        <v>676</v>
      </c>
      <c r="N133" s="164" t="e">
        <f ca="1">INDIRECT("'[DataTransfer_Result_20210806_001.xlsx]20210806'!D"&amp;MATCH($G133,'[2]20210806'!$C:$C,0))</f>
        <v>#REF!</v>
      </c>
      <c r="O133" s="164" t="e">
        <f ca="1">INDIRECT("'[DataTransfer_Result_20210806_001.xlsx]20210806'!E"&amp;MATCH($G133,'[2]20210806'!$C:$C,0))</f>
        <v>#REF!</v>
      </c>
      <c r="P133" s="166" t="e">
        <f ca="1">INDIRECT("'[DataTransfer_Result_20210806_001.xlsx]20210806'!F"&amp;MATCH($G133,'[2]20210806'!$C:$C,0))</f>
        <v>#REF!</v>
      </c>
      <c r="Q133" s="165" t="e">
        <f ca="1">INDIRECT("'[DataTransfer_Result_20210806_001.xlsx]20210806'!G"&amp;MATCH($G133,'[2]20210806'!$C:$C,0))</f>
        <v>#REF!</v>
      </c>
      <c r="R133" s="34"/>
      <c r="S133" s="34"/>
      <c r="T133">
        <v>0</v>
      </c>
      <c r="V133" s="35">
        <f>VLOOKUP(A133,資料轉換_20201231!A:S,19,FALSE)</f>
        <v>0</v>
      </c>
      <c r="W133" s="35">
        <f t="shared" si="6"/>
        <v>0</v>
      </c>
      <c r="X133" s="35"/>
      <c r="AA133" s="41">
        <v>44316</v>
      </c>
      <c r="AC133" s="40">
        <v>44355</v>
      </c>
      <c r="AE133" s="7" t="s">
        <v>850</v>
      </c>
    </row>
    <row r="134" spans="1:32" ht="120">
      <c r="A134" t="s">
        <v>646</v>
      </c>
      <c r="B134" t="s">
        <v>836</v>
      </c>
      <c r="D134" s="1" t="s">
        <v>657</v>
      </c>
      <c r="E134" t="s">
        <v>444</v>
      </c>
      <c r="F134" s="1" t="s">
        <v>674</v>
      </c>
      <c r="G134" t="s">
        <v>781</v>
      </c>
      <c r="I134" s="7">
        <v>8</v>
      </c>
      <c r="J134" s="7">
        <v>4</v>
      </c>
      <c r="K134" s="36">
        <v>9</v>
      </c>
      <c r="L134" s="36"/>
      <c r="M134" s="7" t="s">
        <v>677</v>
      </c>
      <c r="N134" s="164" t="e">
        <f ca="1">INDIRECT("'[DataTransfer_Result_20210806_001.xlsx]20210806'!D"&amp;MATCH($G134,'[2]20210806'!$C:$C,0))</f>
        <v>#REF!</v>
      </c>
      <c r="O134" s="164" t="e">
        <f ca="1">INDIRECT("'[DataTransfer_Result_20210806_001.xlsx]20210806'!E"&amp;MATCH($G134,'[2]20210806'!$C:$C,0))</f>
        <v>#REF!</v>
      </c>
      <c r="P134" s="166" t="e">
        <f ca="1">INDIRECT("'[DataTransfer_Result_20210806_001.xlsx]20210806'!F"&amp;MATCH($G134,'[2]20210806'!$C:$C,0))</f>
        <v>#REF!</v>
      </c>
      <c r="Q134" s="165" t="e">
        <f ca="1">INDIRECT("'[DataTransfer_Result_20210806_001.xlsx]20210806'!G"&amp;MATCH($G134,'[2]20210806'!$C:$C,0))</f>
        <v>#REF!</v>
      </c>
      <c r="R134" s="34"/>
      <c r="S134" s="34"/>
      <c r="T134" s="34">
        <v>2</v>
      </c>
      <c r="U134" t="s">
        <v>723</v>
      </c>
      <c r="V134" s="35">
        <f>VLOOKUP(A134,資料轉換_20201231!A:S,19,FALSE)</f>
        <v>0</v>
      </c>
      <c r="W134" s="35">
        <f>S134-V134</f>
        <v>0</v>
      </c>
      <c r="X134" s="35" t="s">
        <v>2291</v>
      </c>
      <c r="AA134" s="41">
        <v>44316</v>
      </c>
      <c r="AD134" s="28">
        <v>44365</v>
      </c>
      <c r="AE134" s="30" t="s">
        <v>2271</v>
      </c>
    </row>
    <row r="135" spans="1:32" ht="135">
      <c r="A135" t="s">
        <v>262</v>
      </c>
      <c r="B135" t="s">
        <v>375</v>
      </c>
      <c r="D135" s="1" t="s">
        <v>376</v>
      </c>
      <c r="E135" t="s">
        <v>368</v>
      </c>
      <c r="F135" s="1" t="s">
        <v>593</v>
      </c>
      <c r="G135" t="s">
        <v>192</v>
      </c>
      <c r="I135" s="7">
        <v>7</v>
      </c>
      <c r="J135" s="7">
        <v>4</v>
      </c>
      <c r="K135" s="36">
        <v>5</v>
      </c>
      <c r="L135" s="36"/>
      <c r="M135" s="36" t="s">
        <v>676</v>
      </c>
      <c r="N135" s="164" t="e">
        <f ca="1">INDIRECT("'[DataTransfer_Result_20210806_001.xlsx]20210806'!D"&amp;MATCH($G135,'[2]20210806'!$C:$C,0))</f>
        <v>#N/A</v>
      </c>
      <c r="O135" s="164" t="e">
        <f ca="1">INDIRECT("'[DataTransfer_Result_20210806_001.xlsx]20210806'!E"&amp;MATCH($G135,'[2]20210806'!$C:$C,0))</f>
        <v>#N/A</v>
      </c>
      <c r="P135" s="166" t="e">
        <f ca="1">INDIRECT("'[DataTransfer_Result_20210806_001.xlsx]20210806'!F"&amp;MATCH($G135,'[2]20210806'!$C:$C,0))</f>
        <v>#N/A</v>
      </c>
      <c r="Q135" s="165" t="e">
        <f ca="1">INDIRECT("'[DataTransfer_Result_20210806_001.xlsx]20210806'!G"&amp;MATCH($G135,'[2]20210806'!$C:$C,0))</f>
        <v>#N/A</v>
      </c>
      <c r="R135" s="34"/>
      <c r="S135" s="34"/>
      <c r="T135">
        <v>0</v>
      </c>
      <c r="V135" s="35">
        <f>VLOOKUP(A135,資料轉換_20201231!A:S,19,FALSE)</f>
        <v>0</v>
      </c>
      <c r="W135" s="35">
        <f t="shared" ref="W135:W156" si="10">V135-S135</f>
        <v>0</v>
      </c>
      <c r="X135" s="35"/>
      <c r="AA135" s="41">
        <v>44286</v>
      </c>
      <c r="AB135" s="28"/>
      <c r="AD135" s="40">
        <v>44355</v>
      </c>
      <c r="AE135" s="30" t="s">
        <v>2230</v>
      </c>
    </row>
    <row r="136" spans="1:32" ht="30">
      <c r="A136" t="s">
        <v>44</v>
      </c>
      <c r="B136" t="s">
        <v>370</v>
      </c>
      <c r="D136" s="1" t="s">
        <v>371</v>
      </c>
      <c r="E136" t="s">
        <v>368</v>
      </c>
      <c r="F136" s="1" t="s">
        <v>372</v>
      </c>
      <c r="G136" t="s">
        <v>189</v>
      </c>
      <c r="I136" s="7">
        <v>1</v>
      </c>
      <c r="J136" s="7">
        <v>1</v>
      </c>
      <c r="K136" s="36">
        <v>5</v>
      </c>
      <c r="L136" s="36"/>
      <c r="M136" s="36" t="s">
        <v>676</v>
      </c>
      <c r="N136" s="164" t="e">
        <f ca="1">INDIRECT("'[DataTransfer_Result_20210806_001.xlsx]20210806'!D"&amp;MATCH($G136,'[2]20210806'!$C:$C,0))</f>
        <v>#N/A</v>
      </c>
      <c r="O136" s="164" t="e">
        <f ca="1">INDIRECT("'[DataTransfer_Result_20210806_001.xlsx]20210806'!E"&amp;MATCH($G136,'[2]20210806'!$C:$C,0))</f>
        <v>#N/A</v>
      </c>
      <c r="P136" s="166" t="e">
        <f ca="1">INDIRECT("'[DataTransfer_Result_20210806_001.xlsx]20210806'!F"&amp;MATCH($G136,'[2]20210806'!$C:$C,0))</f>
        <v>#N/A</v>
      </c>
      <c r="Q136" s="165" t="e">
        <f ca="1">INDIRECT("'[DataTransfer_Result_20210806_001.xlsx]20210806'!G"&amp;MATCH($G136,'[2]20210806'!$C:$C,0))</f>
        <v>#N/A</v>
      </c>
      <c r="R136" s="34"/>
      <c r="S136" s="34"/>
      <c r="T136">
        <v>0</v>
      </c>
      <c r="V136" s="35">
        <f>VLOOKUP(A136,資料轉換_20201231!A:S,19,FALSE)</f>
        <v>0</v>
      </c>
      <c r="W136" s="35">
        <f t="shared" si="10"/>
        <v>0</v>
      </c>
      <c r="X136" s="35"/>
      <c r="AA136" s="41">
        <v>44286</v>
      </c>
      <c r="AB136" s="28"/>
      <c r="AC136" s="40">
        <v>44355</v>
      </c>
      <c r="AE136" s="7" t="s">
        <v>842</v>
      </c>
    </row>
    <row r="137" spans="1:32" s="34" customFormat="1" ht="75">
      <c r="A137" t="s">
        <v>260</v>
      </c>
      <c r="B137" t="s">
        <v>727</v>
      </c>
      <c r="C137" t="s">
        <v>739</v>
      </c>
      <c r="D137" s="1" t="s">
        <v>373</v>
      </c>
      <c r="E137" t="s">
        <v>368</v>
      </c>
      <c r="F137" s="1" t="s">
        <v>591</v>
      </c>
      <c r="G137" t="s">
        <v>190</v>
      </c>
      <c r="H137" s="7"/>
      <c r="I137" s="7">
        <v>4</v>
      </c>
      <c r="J137" s="7">
        <v>4</v>
      </c>
      <c r="K137" s="36">
        <v>5</v>
      </c>
      <c r="L137" s="36"/>
      <c r="M137" s="37" t="s">
        <v>676</v>
      </c>
      <c r="N137" s="164" t="e">
        <f ca="1">INDIRECT("'[DataTransfer_Result_20210806_001.xlsx]20210806'!D"&amp;MATCH($G137,'[2]20210806'!$C:$C,0))</f>
        <v>#N/A</v>
      </c>
      <c r="O137" s="164" t="e">
        <f ca="1">INDIRECT("'[DataTransfer_Result_20210806_001.xlsx]20210806'!E"&amp;MATCH($G137,'[2]20210806'!$C:$C,0))</f>
        <v>#N/A</v>
      </c>
      <c r="P137" s="166" t="e">
        <f ca="1">INDIRECT("'[DataTransfer_Result_20210806_001.xlsx]20210806'!F"&amp;MATCH($G137,'[2]20210806'!$C:$C,0))</f>
        <v>#N/A</v>
      </c>
      <c r="Q137" s="165" t="e">
        <f ca="1">INDIRECT("'[DataTransfer_Result_20210806_001.xlsx]20210806'!G"&amp;MATCH($G137,'[2]20210806'!$C:$C,0))</f>
        <v>#N/A</v>
      </c>
      <c r="T137">
        <v>0</v>
      </c>
      <c r="U137"/>
      <c r="V137" s="35">
        <f>VLOOKUP(A137,資料轉換_20201231!A:S,19,FALSE)</f>
        <v>0</v>
      </c>
      <c r="W137" s="35">
        <f t="shared" si="10"/>
        <v>0</v>
      </c>
      <c r="X137" s="35"/>
      <c r="Y137" s="7"/>
      <c r="Z137" s="7"/>
      <c r="AA137" s="41">
        <v>44286</v>
      </c>
      <c r="AB137" s="28"/>
      <c r="AC137" s="7"/>
      <c r="AD137" s="40">
        <v>44355</v>
      </c>
      <c r="AE137" s="7" t="s">
        <v>1041</v>
      </c>
      <c r="AF137"/>
    </row>
    <row r="138" spans="1:32" ht="105">
      <c r="A138" t="s">
        <v>43</v>
      </c>
      <c r="B138" t="s">
        <v>727</v>
      </c>
      <c r="D138" s="1" t="s">
        <v>369</v>
      </c>
      <c r="E138" t="s">
        <v>368</v>
      </c>
      <c r="F138" s="1" t="s">
        <v>590</v>
      </c>
      <c r="G138" t="s">
        <v>188</v>
      </c>
      <c r="I138" s="7">
        <v>6</v>
      </c>
      <c r="J138" s="7">
        <v>4</v>
      </c>
      <c r="K138" s="36">
        <v>5</v>
      </c>
      <c r="L138" s="36"/>
      <c r="M138" s="36" t="s">
        <v>676</v>
      </c>
      <c r="N138" s="164" t="e">
        <f ca="1">INDIRECT("'[DataTransfer_Result_20210806_001.xlsx]20210806'!D"&amp;MATCH($G138,'[2]20210806'!$C:$C,0))</f>
        <v>#N/A</v>
      </c>
      <c r="O138" s="164" t="e">
        <f ca="1">INDIRECT("'[DataTransfer_Result_20210806_001.xlsx]20210806'!E"&amp;MATCH($G138,'[2]20210806'!$C:$C,0))</f>
        <v>#N/A</v>
      </c>
      <c r="P138" s="166" t="e">
        <f ca="1">INDIRECT("'[DataTransfer_Result_20210806_001.xlsx]20210806'!F"&amp;MATCH($G138,'[2]20210806'!$C:$C,0))</f>
        <v>#N/A</v>
      </c>
      <c r="Q138" s="165" t="e">
        <f ca="1">INDIRECT("'[DataTransfer_Result_20210806_001.xlsx]20210806'!G"&amp;MATCH($G138,'[2]20210806'!$C:$C,0))</f>
        <v>#N/A</v>
      </c>
      <c r="R138" s="34"/>
      <c r="S138" s="34"/>
      <c r="T138">
        <v>0</v>
      </c>
      <c r="V138" s="35">
        <f>VLOOKUP(A138,資料轉換_20201231!A:S,19,FALSE)</f>
        <v>6</v>
      </c>
      <c r="W138" s="35">
        <f>S138-V138</f>
        <v>-6</v>
      </c>
      <c r="X138" s="35" t="s">
        <v>2287</v>
      </c>
      <c r="AA138" s="41">
        <v>44316</v>
      </c>
      <c r="AB138" s="82"/>
      <c r="AD138" s="40">
        <v>44355</v>
      </c>
      <c r="AE138" s="7" t="s">
        <v>1042</v>
      </c>
    </row>
    <row r="139" spans="1:32" ht="45">
      <c r="A139" t="s">
        <v>42</v>
      </c>
      <c r="B139" t="s">
        <v>890</v>
      </c>
      <c r="D139" s="1" t="s">
        <v>1066</v>
      </c>
      <c r="E139" t="s">
        <v>368</v>
      </c>
      <c r="F139" s="1" t="s">
        <v>589</v>
      </c>
      <c r="G139" t="s">
        <v>187</v>
      </c>
      <c r="H139" s="7" t="s">
        <v>676</v>
      </c>
      <c r="I139" s="7">
        <v>2</v>
      </c>
      <c r="J139" s="7" t="s">
        <v>946</v>
      </c>
      <c r="K139" s="36">
        <v>5</v>
      </c>
      <c r="L139" s="36"/>
      <c r="M139" s="36" t="s">
        <v>676</v>
      </c>
      <c r="N139" s="164" t="e">
        <f ca="1">INDIRECT("'[DataTransfer_Result_20210806_001.xlsx]20210806'!D"&amp;MATCH($G139,'[2]20210806'!$C:$C,0))</f>
        <v>#N/A</v>
      </c>
      <c r="O139" s="164" t="e">
        <f ca="1">INDIRECT("'[DataTransfer_Result_20210806_001.xlsx]20210806'!E"&amp;MATCH($G139,'[2]20210806'!$C:$C,0))</f>
        <v>#N/A</v>
      </c>
      <c r="P139" s="166" t="e">
        <f ca="1">INDIRECT("'[DataTransfer_Result_20210806_001.xlsx]20210806'!F"&amp;MATCH($G139,'[2]20210806'!$C:$C,0))</f>
        <v>#N/A</v>
      </c>
      <c r="Q139" s="165" t="e">
        <f ca="1">INDIRECT("'[DataTransfer_Result_20210806_001.xlsx]20210806'!G"&amp;MATCH($G139,'[2]20210806'!$C:$C,0))</f>
        <v>#N/A</v>
      </c>
      <c r="R139" s="34"/>
      <c r="S139" s="34"/>
      <c r="T139">
        <v>0</v>
      </c>
      <c r="V139" s="35">
        <f>VLOOKUP(A139,資料轉換_20201231!A:S,19,FALSE)</f>
        <v>0</v>
      </c>
      <c r="W139" s="35">
        <f t="shared" si="10"/>
        <v>0</v>
      </c>
      <c r="X139" s="35"/>
    </row>
    <row r="140" spans="1:32" ht="120">
      <c r="A140" t="s">
        <v>261</v>
      </c>
      <c r="B140" t="s">
        <v>374</v>
      </c>
      <c r="D140" s="1" t="s">
        <v>367</v>
      </c>
      <c r="E140" t="s">
        <v>368</v>
      </c>
      <c r="F140" s="1" t="s">
        <v>592</v>
      </c>
      <c r="G140" t="s">
        <v>191</v>
      </c>
      <c r="I140" s="7">
        <v>6</v>
      </c>
      <c r="J140" s="7">
        <v>4</v>
      </c>
      <c r="K140" s="36">
        <v>5</v>
      </c>
      <c r="L140" s="36"/>
      <c r="M140" s="36" t="s">
        <v>676</v>
      </c>
      <c r="N140" s="164" t="e">
        <f ca="1">INDIRECT("'[DataTransfer_Result_20210806_001.xlsx]20210806'!D"&amp;MATCH($G140,'[2]20210806'!$C:$C,0))</f>
        <v>#N/A</v>
      </c>
      <c r="O140" s="164" t="e">
        <f ca="1">INDIRECT("'[DataTransfer_Result_20210806_001.xlsx]20210806'!E"&amp;MATCH($G140,'[2]20210806'!$C:$C,0))</f>
        <v>#N/A</v>
      </c>
      <c r="P140" s="166" t="e">
        <f ca="1">INDIRECT("'[DataTransfer_Result_20210806_001.xlsx]20210806'!F"&amp;MATCH($G140,'[2]20210806'!$C:$C,0))</f>
        <v>#N/A</v>
      </c>
      <c r="Q140" s="165" t="e">
        <f ca="1">INDIRECT("'[DataTransfer_Result_20210806_001.xlsx]20210806'!G"&amp;MATCH($G140,'[2]20210806'!$C:$C,0))</f>
        <v>#N/A</v>
      </c>
      <c r="R140" s="34"/>
      <c r="S140" s="34"/>
      <c r="T140">
        <v>0</v>
      </c>
      <c r="V140" s="35">
        <f>VLOOKUP(A140,資料轉換_20201231!A:S,19,FALSE)</f>
        <v>0</v>
      </c>
      <c r="W140" s="35">
        <f t="shared" si="10"/>
        <v>0</v>
      </c>
      <c r="X140" s="35"/>
      <c r="AA140" s="41">
        <v>44286</v>
      </c>
      <c r="AB140" s="28"/>
      <c r="AD140" s="40">
        <v>44355</v>
      </c>
      <c r="AE140" s="7" t="s">
        <v>1043</v>
      </c>
    </row>
    <row r="141" spans="1:32" ht="60">
      <c r="A141" t="s">
        <v>263</v>
      </c>
      <c r="B141" t="s">
        <v>728</v>
      </c>
      <c r="C141" t="s">
        <v>733</v>
      </c>
      <c r="D141" s="1" t="s">
        <v>385</v>
      </c>
      <c r="E141" t="s">
        <v>98</v>
      </c>
      <c r="F141" s="1" t="s">
        <v>594</v>
      </c>
      <c r="G141" t="s">
        <v>197</v>
      </c>
      <c r="I141" s="7">
        <v>4</v>
      </c>
      <c r="J141" s="7">
        <v>4</v>
      </c>
      <c r="K141" s="36">
        <v>5</v>
      </c>
      <c r="L141" s="36"/>
      <c r="M141" s="7" t="s">
        <v>676</v>
      </c>
      <c r="N141" s="164" t="e">
        <f ca="1">INDIRECT("'[DataTransfer_Result_20210806_001.xlsx]20210806'!D"&amp;MATCH($G141,'[2]20210806'!$C:$C,0))</f>
        <v>#REF!</v>
      </c>
      <c r="O141" s="164" t="e">
        <f ca="1">INDIRECT("'[DataTransfer_Result_20210806_001.xlsx]20210806'!E"&amp;MATCH($G141,'[2]20210806'!$C:$C,0))</f>
        <v>#REF!</v>
      </c>
      <c r="P141" s="166" t="e">
        <f ca="1">INDIRECT("'[DataTransfer_Result_20210806_001.xlsx]20210806'!F"&amp;MATCH($G141,'[2]20210806'!$C:$C,0))</f>
        <v>#REF!</v>
      </c>
      <c r="Q141" s="165" t="e">
        <f ca="1">INDIRECT("'[DataTransfer_Result_20210806_001.xlsx]20210806'!G"&amp;MATCH($G141,'[2]20210806'!$C:$C,0))</f>
        <v>#REF!</v>
      </c>
      <c r="R141" s="34"/>
      <c r="S141" s="34"/>
      <c r="T141">
        <v>1</v>
      </c>
      <c r="U141" t="s">
        <v>2196</v>
      </c>
      <c r="V141" s="35">
        <f>VLOOKUP(A141,資料轉換_20201231!A:S,19,FALSE)</f>
        <v>0</v>
      </c>
      <c r="W141" s="35">
        <f>S141-V141</f>
        <v>0</v>
      </c>
      <c r="X141" s="35" t="s">
        <v>2287</v>
      </c>
      <c r="AA141" s="41">
        <v>44286</v>
      </c>
      <c r="AB141" s="28"/>
      <c r="AD141" s="40">
        <v>44355</v>
      </c>
      <c r="AE141" s="7" t="s">
        <v>1044</v>
      </c>
    </row>
    <row r="142" spans="1:32" ht="30">
      <c r="A142" t="s">
        <v>49</v>
      </c>
      <c r="B142" t="s">
        <v>386</v>
      </c>
      <c r="D142" s="1" t="s">
        <v>387</v>
      </c>
      <c r="E142" t="s">
        <v>98</v>
      </c>
      <c r="F142" s="1" t="s">
        <v>595</v>
      </c>
      <c r="G142" t="s">
        <v>198</v>
      </c>
      <c r="I142" s="7">
        <v>2</v>
      </c>
      <c r="J142" s="7">
        <v>4</v>
      </c>
      <c r="K142" s="36">
        <v>5</v>
      </c>
      <c r="L142" s="36"/>
      <c r="M142" s="7" t="s">
        <v>676</v>
      </c>
      <c r="N142" s="164" t="e">
        <f ca="1">INDIRECT("'[DataTransfer_Result_20210806_001.xlsx]20210806'!D"&amp;MATCH($G142,'[2]20210806'!$C:$C,0))</f>
        <v>#REF!</v>
      </c>
      <c r="O142" s="164" t="e">
        <f ca="1">INDIRECT("'[DataTransfer_Result_20210806_001.xlsx]20210806'!E"&amp;MATCH($G142,'[2]20210806'!$C:$C,0))</f>
        <v>#REF!</v>
      </c>
      <c r="P142" s="166" t="e">
        <f ca="1">INDIRECT("'[DataTransfer_Result_20210806_001.xlsx]20210806'!F"&amp;MATCH($G142,'[2]20210806'!$C:$C,0))</f>
        <v>#REF!</v>
      </c>
      <c r="Q142" s="165" t="e">
        <f ca="1">INDIRECT("'[DataTransfer_Result_20210806_001.xlsx]20210806'!G"&amp;MATCH($G142,'[2]20210806'!$C:$C,0))</f>
        <v>#REF!</v>
      </c>
      <c r="R142" s="34"/>
      <c r="S142" s="34"/>
      <c r="T142">
        <v>0</v>
      </c>
      <c r="V142" s="35">
        <f>VLOOKUP(A142,資料轉換_20201231!A:S,19,FALSE)</f>
        <v>0</v>
      </c>
      <c r="W142" s="35">
        <f t="shared" si="10"/>
        <v>0</v>
      </c>
      <c r="X142" s="35"/>
      <c r="AA142" s="41">
        <v>44286</v>
      </c>
      <c r="AB142" s="28"/>
      <c r="AD142" s="40">
        <v>44355</v>
      </c>
      <c r="AE142" s="7" t="s">
        <v>1045</v>
      </c>
    </row>
    <row r="143" spans="1:32">
      <c r="A143" t="s">
        <v>50</v>
      </c>
      <c r="B143" t="s">
        <v>386</v>
      </c>
      <c r="D143" s="1" t="s">
        <v>388</v>
      </c>
      <c r="E143" t="s">
        <v>98</v>
      </c>
      <c r="F143" s="1" t="s">
        <v>389</v>
      </c>
      <c r="G143" t="s">
        <v>199</v>
      </c>
      <c r="I143" s="7">
        <v>1</v>
      </c>
      <c r="J143" s="7">
        <v>1</v>
      </c>
      <c r="K143" s="36">
        <v>5</v>
      </c>
      <c r="L143" s="36"/>
      <c r="M143" s="7" t="s">
        <v>676</v>
      </c>
      <c r="N143" s="164" t="e">
        <f ca="1">INDIRECT("'[DataTransfer_Result_20210806_001.xlsx]20210806'!D"&amp;MATCH($G143,'[2]20210806'!$C:$C,0))</f>
        <v>#REF!</v>
      </c>
      <c r="O143" s="164" t="e">
        <f ca="1">INDIRECT("'[DataTransfer_Result_20210806_001.xlsx]20210806'!E"&amp;MATCH($G143,'[2]20210806'!$C:$C,0))</f>
        <v>#REF!</v>
      </c>
      <c r="P143" s="166" t="e">
        <f ca="1">INDIRECT("'[DataTransfer_Result_20210806_001.xlsx]20210806'!F"&amp;MATCH($G143,'[2]20210806'!$C:$C,0))</f>
        <v>#REF!</v>
      </c>
      <c r="Q143" s="165" t="e">
        <f ca="1">INDIRECT("'[DataTransfer_Result_20210806_001.xlsx]20210806'!G"&amp;MATCH($G143,'[2]20210806'!$C:$C,0))</f>
        <v>#REF!</v>
      </c>
      <c r="R143" s="34"/>
      <c r="S143" s="34"/>
      <c r="T143">
        <v>0</v>
      </c>
      <c r="V143" s="35">
        <f>VLOOKUP(A143,資料轉換_20201231!A:S,19,FALSE)</f>
        <v>0</v>
      </c>
      <c r="W143" s="35">
        <f t="shared" si="10"/>
        <v>0</v>
      </c>
      <c r="X143" s="35"/>
      <c r="AA143" s="41">
        <v>44286</v>
      </c>
      <c r="AB143" s="28"/>
      <c r="AC143" s="40">
        <v>44355</v>
      </c>
      <c r="AE143" s="7" t="s">
        <v>851</v>
      </c>
    </row>
    <row r="144" spans="1:32" ht="30">
      <c r="A144" t="s">
        <v>51</v>
      </c>
      <c r="B144" t="s">
        <v>837</v>
      </c>
      <c r="C144" t="s">
        <v>732</v>
      </c>
      <c r="D144" s="1" t="s">
        <v>390</v>
      </c>
      <c r="E144" t="s">
        <v>98</v>
      </c>
      <c r="F144" s="1" t="s">
        <v>391</v>
      </c>
      <c r="G144" t="s">
        <v>200</v>
      </c>
      <c r="I144" s="7">
        <v>1</v>
      </c>
      <c r="J144" s="7">
        <v>2</v>
      </c>
      <c r="K144" s="36">
        <v>5</v>
      </c>
      <c r="L144" s="36"/>
      <c r="M144" s="7" t="s">
        <v>676</v>
      </c>
      <c r="N144" s="164" t="e">
        <f ca="1">INDIRECT("'[DataTransfer_Result_20210806_001.xlsx]20210806'!D"&amp;MATCH($G144,'[2]20210806'!$C:$C,0))</f>
        <v>#REF!</v>
      </c>
      <c r="O144" s="164" t="e">
        <f ca="1">INDIRECT("'[DataTransfer_Result_20210806_001.xlsx]20210806'!E"&amp;MATCH($G144,'[2]20210806'!$C:$C,0))</f>
        <v>#REF!</v>
      </c>
      <c r="P144" s="166" t="e">
        <f ca="1">INDIRECT("'[DataTransfer_Result_20210806_001.xlsx]20210806'!F"&amp;MATCH($G144,'[2]20210806'!$C:$C,0))</f>
        <v>#REF!</v>
      </c>
      <c r="Q144" s="165" t="e">
        <f ca="1">INDIRECT("'[DataTransfer_Result_20210806_001.xlsx]20210806'!G"&amp;MATCH($G144,'[2]20210806'!$C:$C,0))</f>
        <v>#REF!</v>
      </c>
      <c r="R144" s="34"/>
      <c r="S144" s="34"/>
      <c r="T144">
        <v>0</v>
      </c>
      <c r="V144" s="35">
        <f>VLOOKUP(A144,資料轉換_20201231!A:S,19,FALSE)</f>
        <v>0</v>
      </c>
      <c r="W144" s="35">
        <f t="shared" si="10"/>
        <v>0</v>
      </c>
      <c r="X144" s="35"/>
      <c r="AA144" s="41">
        <v>44286</v>
      </c>
      <c r="AB144" s="28"/>
      <c r="AC144" s="40">
        <v>44355</v>
      </c>
      <c r="AE144" s="7" t="s">
        <v>884</v>
      </c>
    </row>
    <row r="145" spans="1:32" s="34" customFormat="1" ht="90">
      <c r="A145" t="s">
        <v>264</v>
      </c>
      <c r="B145" t="s">
        <v>392</v>
      </c>
      <c r="C145" s="43"/>
      <c r="D145" s="1" t="s">
        <v>393</v>
      </c>
      <c r="E145" t="s">
        <v>98</v>
      </c>
      <c r="F145" s="1" t="s">
        <v>596</v>
      </c>
      <c r="G145" t="s">
        <v>201</v>
      </c>
      <c r="H145" s="7"/>
      <c r="I145" s="7">
        <v>6</v>
      </c>
      <c r="J145" s="7">
        <v>4</v>
      </c>
      <c r="K145" s="36">
        <v>5</v>
      </c>
      <c r="L145" s="36"/>
      <c r="M145" s="7" t="s">
        <v>676</v>
      </c>
      <c r="N145" s="164" t="e">
        <f ca="1">INDIRECT("'[DataTransfer_Result_20210806_001.xlsx]20210806'!D"&amp;MATCH($G145,'[2]20210806'!$C:$C,0))</f>
        <v>#REF!</v>
      </c>
      <c r="O145" s="164" t="e">
        <f ca="1">INDIRECT("'[DataTransfer_Result_20210806_001.xlsx]20210806'!E"&amp;MATCH($G145,'[2]20210806'!$C:$C,0))</f>
        <v>#REF!</v>
      </c>
      <c r="P145" s="166" t="e">
        <f ca="1">INDIRECT("'[DataTransfer_Result_20210806_001.xlsx]20210806'!F"&amp;MATCH($G145,'[2]20210806'!$C:$C,0))</f>
        <v>#REF!</v>
      </c>
      <c r="Q145" s="165" t="e">
        <f ca="1">INDIRECT("'[DataTransfer_Result_20210806_001.xlsx]20210806'!G"&amp;MATCH($G145,'[2]20210806'!$C:$C,0))</f>
        <v>#REF!</v>
      </c>
      <c r="T145">
        <v>2</v>
      </c>
      <c r="U145" t="s">
        <v>2313</v>
      </c>
      <c r="V145" s="35">
        <f>VLOOKUP(A145,資料轉換_20201231!A:S,19,FALSE)</f>
        <v>974</v>
      </c>
      <c r="W145" s="35">
        <f>S145-V145</f>
        <v>-974</v>
      </c>
      <c r="X145" s="35" t="s">
        <v>2287</v>
      </c>
      <c r="Y145" s="7"/>
      <c r="Z145" s="7"/>
      <c r="AA145" s="41">
        <v>44286</v>
      </c>
      <c r="AB145" s="28"/>
      <c r="AC145" s="7"/>
      <c r="AD145" s="40">
        <v>44355</v>
      </c>
      <c r="AE145" s="7" t="s">
        <v>1046</v>
      </c>
      <c r="AF145"/>
    </row>
    <row r="146" spans="1:32" s="34" customFormat="1" ht="45">
      <c r="A146" t="s">
        <v>265</v>
      </c>
      <c r="B146" t="s">
        <v>734</v>
      </c>
      <c r="C146" s="43"/>
      <c r="D146" s="1" t="s">
        <v>394</v>
      </c>
      <c r="E146" t="s">
        <v>98</v>
      </c>
      <c r="F146" s="1" t="s">
        <v>597</v>
      </c>
      <c r="G146" t="s">
        <v>202</v>
      </c>
      <c r="H146" s="7"/>
      <c r="I146" s="7">
        <v>3</v>
      </c>
      <c r="J146" s="7">
        <v>4</v>
      </c>
      <c r="K146" s="36">
        <v>5</v>
      </c>
      <c r="L146" s="36"/>
      <c r="M146" s="7" t="s">
        <v>676</v>
      </c>
      <c r="N146" s="164" t="e">
        <f ca="1">INDIRECT("'[DataTransfer_Result_20210806_001.xlsx]20210806'!D"&amp;MATCH($G146,'[2]20210806'!$C:$C,0))</f>
        <v>#REF!</v>
      </c>
      <c r="O146" s="164" t="e">
        <f ca="1">INDIRECT("'[DataTransfer_Result_20210806_001.xlsx]20210806'!E"&amp;MATCH($G146,'[2]20210806'!$C:$C,0))</f>
        <v>#REF!</v>
      </c>
      <c r="P146" s="166" t="e">
        <f ca="1">INDIRECT("'[DataTransfer_Result_20210806_001.xlsx]20210806'!F"&amp;MATCH($G146,'[2]20210806'!$C:$C,0))</f>
        <v>#REF!</v>
      </c>
      <c r="Q146" s="165" t="e">
        <f ca="1">INDIRECT("'[DataTransfer_Result_20210806_001.xlsx]20210806'!G"&amp;MATCH($G146,'[2]20210806'!$C:$C,0))</f>
        <v>#REF!</v>
      </c>
      <c r="T146">
        <v>0</v>
      </c>
      <c r="U146"/>
      <c r="V146" s="35">
        <f>VLOOKUP(A146,資料轉換_20201231!A:S,19,FALSE)</f>
        <v>0</v>
      </c>
      <c r="W146" s="35">
        <f t="shared" si="10"/>
        <v>0</v>
      </c>
      <c r="X146" s="35"/>
      <c r="Y146" s="7"/>
      <c r="Z146" s="7"/>
      <c r="AA146" s="41">
        <v>44286</v>
      </c>
      <c r="AB146" s="28"/>
      <c r="AC146" s="7"/>
      <c r="AD146" s="40">
        <v>44355</v>
      </c>
      <c r="AE146" s="7" t="s">
        <v>1047</v>
      </c>
      <c r="AF146"/>
    </row>
    <row r="147" spans="1:32" s="34" customFormat="1" ht="30">
      <c r="A147" t="s">
        <v>39</v>
      </c>
      <c r="B147" t="s">
        <v>360</v>
      </c>
      <c r="C147"/>
      <c r="D147" s="1" t="s">
        <v>361</v>
      </c>
      <c r="E147" t="s">
        <v>98</v>
      </c>
      <c r="F147" s="1" t="s">
        <v>587</v>
      </c>
      <c r="G147" t="s">
        <v>184</v>
      </c>
      <c r="H147" s="7"/>
      <c r="I147" s="7">
        <v>2</v>
      </c>
      <c r="J147" s="7">
        <v>4</v>
      </c>
      <c r="K147" s="36">
        <v>4</v>
      </c>
      <c r="L147" s="36"/>
      <c r="M147" s="7" t="s">
        <v>676</v>
      </c>
      <c r="N147" s="164" t="e">
        <f ca="1">INDIRECT("'[DataTransfer_Result_20210806_001.xlsx]20210806'!D"&amp;MATCH($G147,'[2]20210806'!$C:$C,0))</f>
        <v>#REF!</v>
      </c>
      <c r="O147" s="164" t="e">
        <f ca="1">INDIRECT("'[DataTransfer_Result_20210806_001.xlsx]20210806'!E"&amp;MATCH($G147,'[2]20210806'!$C:$C,0))</f>
        <v>#REF!</v>
      </c>
      <c r="P147" s="166" t="e">
        <f ca="1">INDIRECT("'[DataTransfer_Result_20210806_001.xlsx]20210806'!F"&amp;MATCH($G147,'[2]20210806'!$C:$C,0))</f>
        <v>#REF!</v>
      </c>
      <c r="Q147" s="165" t="e">
        <f ca="1">INDIRECT("'[DataTransfer_Result_20210806_001.xlsx]20210806'!G"&amp;MATCH($G147,'[2]20210806'!$C:$C,0))</f>
        <v>#REF!</v>
      </c>
      <c r="R147"/>
      <c r="T147">
        <v>0</v>
      </c>
      <c r="U147"/>
      <c r="V147" s="35">
        <f>VLOOKUP(A147,資料轉換_20201231!A:S,19,FALSE)</f>
        <v>0</v>
      </c>
      <c r="W147" s="35">
        <f t="shared" si="10"/>
        <v>0</v>
      </c>
      <c r="X147" s="35"/>
      <c r="Y147" s="7"/>
      <c r="Z147" s="7"/>
      <c r="AA147" s="41">
        <v>44316</v>
      </c>
      <c r="AB147" s="82"/>
      <c r="AC147" s="7"/>
      <c r="AD147" s="40">
        <v>44355</v>
      </c>
      <c r="AE147" s="7" t="s">
        <v>1048</v>
      </c>
      <c r="AF147"/>
    </row>
    <row r="148" spans="1:32" s="34" customFormat="1">
      <c r="A148" t="s">
        <v>2422</v>
      </c>
      <c r="B148" t="s">
        <v>1295</v>
      </c>
      <c r="C148"/>
      <c r="D148" s="1"/>
      <c r="E148" t="s">
        <v>444</v>
      </c>
      <c r="F148" s="1"/>
      <c r="G148" t="s">
        <v>2423</v>
      </c>
      <c r="H148" s="7"/>
      <c r="I148" s="7"/>
      <c r="J148" s="7"/>
      <c r="K148" s="36"/>
      <c r="L148" s="36"/>
      <c r="M148" s="7"/>
      <c r="N148" s="164" t="e">
        <f ca="1">INDIRECT("'[DataTransfer_Result_20210806_001.xlsx]20210806'!D"&amp;MATCH($G148,'[2]20210806'!$C:$C,0))</f>
        <v>#REF!</v>
      </c>
      <c r="O148" s="164" t="e">
        <f ca="1">INDIRECT("'[DataTransfer_Result_20210806_001.xlsx]20210806'!E"&amp;MATCH($G148,'[2]20210806'!$C:$C,0))</f>
        <v>#REF!</v>
      </c>
      <c r="P148" s="166" t="e">
        <f ca="1">INDIRECT("'[DataTransfer_Result_20210806_001.xlsx]20210806'!F"&amp;MATCH($G148,'[2]20210806'!$C:$C,0))</f>
        <v>#REF!</v>
      </c>
      <c r="Q148" s="165" t="e">
        <f ca="1">INDIRECT("'[DataTransfer_Result_20210806_001.xlsx]20210806'!G"&amp;MATCH($G148,'[2]20210806'!$C:$C,0))</f>
        <v>#REF!</v>
      </c>
      <c r="R148"/>
      <c r="T148"/>
      <c r="U148"/>
      <c r="V148" s="35"/>
      <c r="W148" s="35"/>
      <c r="X148" s="35"/>
      <c r="Y148" s="7"/>
      <c r="Z148" s="7"/>
      <c r="AA148" s="41"/>
      <c r="AB148" s="82"/>
      <c r="AC148" s="7"/>
      <c r="AD148" s="40"/>
      <c r="AE148" s="7"/>
      <c r="AF148"/>
    </row>
    <row r="149" spans="1:32" s="34" customFormat="1">
      <c r="A149" s="34" t="s">
        <v>1280</v>
      </c>
      <c r="D149" s="35" t="s">
        <v>1281</v>
      </c>
      <c r="E149" s="34" t="s">
        <v>444</v>
      </c>
      <c r="F149" s="35" t="s">
        <v>1283</v>
      </c>
      <c r="G149" s="89" t="s">
        <v>1284</v>
      </c>
      <c r="H149" s="36"/>
      <c r="I149" s="36">
        <v>1</v>
      </c>
      <c r="J149" s="36">
        <v>1</v>
      </c>
      <c r="K149" s="36">
        <v>9</v>
      </c>
      <c r="L149" s="36"/>
      <c r="M149" s="36" t="s">
        <v>676</v>
      </c>
      <c r="N149" s="164" t="e">
        <f ca="1">INDIRECT("'[DataTransfer_Result_20210806_001.xlsx]20210806'!D"&amp;MATCH($G149,'[2]20210806'!$C:$C,0))</f>
        <v>#REF!</v>
      </c>
      <c r="O149" s="164" t="e">
        <f ca="1">INDIRECT("'[DataTransfer_Result_20210806_001.xlsx]20210806'!E"&amp;MATCH($G149,'[2]20210806'!$C:$C,0))</f>
        <v>#REF!</v>
      </c>
      <c r="P149" s="166" t="e">
        <f ca="1">INDIRECT("'[DataTransfer_Result_20210806_001.xlsx]20210806'!F"&amp;MATCH($G149,'[2]20210806'!$C:$C,0))</f>
        <v>#REF!</v>
      </c>
      <c r="Q149" s="165" t="e">
        <f ca="1">INDIRECT("'[DataTransfer_Result_20210806_001.xlsx]20210806'!G"&amp;MATCH($G149,'[2]20210806'!$C:$C,0))</f>
        <v>#REF!</v>
      </c>
      <c r="T149" s="34">
        <v>0</v>
      </c>
      <c r="U149" s="88"/>
      <c r="V149" s="35">
        <f>VLOOKUP(A149,資料轉換_20201231!A:S,19,FALSE)</f>
        <v>0</v>
      </c>
      <c r="W149" s="35">
        <f t="shared" si="10"/>
        <v>0</v>
      </c>
      <c r="X149" s="35"/>
      <c r="Y149" s="40"/>
      <c r="Z149" s="40"/>
      <c r="AA149" s="42"/>
      <c r="AB149" s="36"/>
      <c r="AC149" s="40">
        <v>44355</v>
      </c>
      <c r="AD149" s="36"/>
      <c r="AE149" s="36" t="s">
        <v>1286</v>
      </c>
    </row>
    <row r="150" spans="1:32" ht="30">
      <c r="A150" s="34" t="s">
        <v>1692</v>
      </c>
      <c r="B150" s="34"/>
      <c r="C150" s="34"/>
      <c r="D150" s="35" t="s">
        <v>1620</v>
      </c>
      <c r="E150" s="34" t="s">
        <v>444</v>
      </c>
      <c r="F150" s="35" t="s">
        <v>1715</v>
      </c>
      <c r="G150" s="89" t="s">
        <v>1621</v>
      </c>
      <c r="H150" s="36"/>
      <c r="I150" s="36">
        <v>1</v>
      </c>
      <c r="J150" s="36">
        <v>1</v>
      </c>
      <c r="K150" s="36">
        <v>9</v>
      </c>
      <c r="L150" s="36"/>
      <c r="M150" s="36"/>
      <c r="N150" s="164" t="e">
        <f ca="1">INDIRECT("'[DataTransfer_Result_20210806_001.xlsx]20210806'!D"&amp;MATCH($G150,'[2]20210806'!$C:$C,0))</f>
        <v>#N/A</v>
      </c>
      <c r="O150" s="164" t="e">
        <f ca="1">INDIRECT("'[DataTransfer_Result_20210806_001.xlsx]20210806'!E"&amp;MATCH($G150,'[2]20210806'!$C:$C,0))</f>
        <v>#N/A</v>
      </c>
      <c r="P150" s="166" t="e">
        <f ca="1">INDIRECT("'[DataTransfer_Result_20210806_001.xlsx]20210806'!F"&amp;MATCH($G150,'[2]20210806'!$C:$C,0))</f>
        <v>#N/A</v>
      </c>
      <c r="Q150" s="165" t="e">
        <f ca="1">INDIRECT("'[DataTransfer_Result_20210806_001.xlsx]20210806'!G"&amp;MATCH($G150,'[2]20210806'!$C:$C,0))</f>
        <v>#N/A</v>
      </c>
      <c r="R150" s="34"/>
      <c r="S150" s="34"/>
      <c r="T150" s="34">
        <v>0</v>
      </c>
      <c r="U150" s="88"/>
      <c r="V150" s="35">
        <f>VLOOKUP(A150,資料轉換_20201231!A:S,19,FALSE)</f>
        <v>0</v>
      </c>
      <c r="W150" s="35">
        <f t="shared" si="10"/>
        <v>0</v>
      </c>
      <c r="X150" s="35"/>
      <c r="Y150" s="40"/>
      <c r="Z150" s="40"/>
      <c r="AA150" s="42"/>
      <c r="AB150" s="36"/>
      <c r="AC150" s="40">
        <v>44355</v>
      </c>
      <c r="AE150" s="36" t="s">
        <v>1722</v>
      </c>
      <c r="AF150" s="34"/>
    </row>
    <row r="151" spans="1:32" ht="30">
      <c r="A151" s="34" t="s">
        <v>1693</v>
      </c>
      <c r="B151" s="34"/>
      <c r="C151" s="34"/>
      <c r="D151" s="35" t="s">
        <v>1619</v>
      </c>
      <c r="E151" s="34" t="s">
        <v>444</v>
      </c>
      <c r="F151" s="35" t="s">
        <v>1716</v>
      </c>
      <c r="G151" s="89" t="s">
        <v>1617</v>
      </c>
      <c r="H151" s="36"/>
      <c r="I151" s="36">
        <v>1</v>
      </c>
      <c r="J151" s="36">
        <v>1</v>
      </c>
      <c r="K151" s="36">
        <v>9</v>
      </c>
      <c r="L151" s="36"/>
      <c r="M151" s="36"/>
      <c r="N151" s="164" t="e">
        <f ca="1">INDIRECT("'[DataTransfer_Result_20210806_001.xlsx]20210806'!D"&amp;MATCH($G151,'[2]20210806'!$C:$C,0))</f>
        <v>#N/A</v>
      </c>
      <c r="O151" s="164" t="e">
        <f ca="1">INDIRECT("'[DataTransfer_Result_20210806_001.xlsx]20210806'!E"&amp;MATCH($G151,'[2]20210806'!$C:$C,0))</f>
        <v>#N/A</v>
      </c>
      <c r="P151" s="166" t="e">
        <f ca="1">INDIRECT("'[DataTransfer_Result_20210806_001.xlsx]20210806'!F"&amp;MATCH($G151,'[2]20210806'!$C:$C,0))</f>
        <v>#N/A</v>
      </c>
      <c r="Q151" s="165" t="e">
        <f ca="1">INDIRECT("'[DataTransfer_Result_20210806_001.xlsx]20210806'!G"&amp;MATCH($G151,'[2]20210806'!$C:$C,0))</f>
        <v>#N/A</v>
      </c>
      <c r="R151" s="34"/>
      <c r="S151" s="34"/>
      <c r="T151" s="34">
        <v>0</v>
      </c>
      <c r="U151" s="88"/>
      <c r="V151" s="35">
        <f>VLOOKUP(A151,資料轉換_20201231!A:S,19,FALSE)</f>
        <v>0</v>
      </c>
      <c r="W151" s="35">
        <f t="shared" si="10"/>
        <v>0</v>
      </c>
      <c r="X151" s="35"/>
      <c r="Y151" s="40"/>
      <c r="Z151" s="40"/>
      <c r="AA151" s="42"/>
      <c r="AB151" s="36"/>
      <c r="AC151" s="40">
        <v>44355</v>
      </c>
      <c r="AD151" s="36"/>
      <c r="AE151" s="36" t="s">
        <v>1723</v>
      </c>
      <c r="AF151" s="34"/>
    </row>
    <row r="152" spans="1:32" ht="30">
      <c r="A152" s="34" t="s">
        <v>1694</v>
      </c>
      <c r="B152" s="34"/>
      <c r="C152" s="34"/>
      <c r="D152" s="35" t="s">
        <v>1618</v>
      </c>
      <c r="E152" s="34" t="s">
        <v>444</v>
      </c>
      <c r="F152" s="35" t="s">
        <v>1717</v>
      </c>
      <c r="G152" s="89" t="s">
        <v>1616</v>
      </c>
      <c r="H152" s="36"/>
      <c r="I152" s="36">
        <v>1</v>
      </c>
      <c r="J152" s="36">
        <v>1</v>
      </c>
      <c r="K152" s="36">
        <v>9</v>
      </c>
      <c r="L152" s="36"/>
      <c r="M152" s="36"/>
      <c r="N152" s="164" t="e">
        <f ca="1">INDIRECT("'[DataTransfer_Result_20210806_001.xlsx]20210806'!D"&amp;MATCH($G152,'[2]20210806'!$C:$C,0))</f>
        <v>#N/A</v>
      </c>
      <c r="O152" s="164" t="e">
        <f ca="1">INDIRECT("'[DataTransfer_Result_20210806_001.xlsx]20210806'!E"&amp;MATCH($G152,'[2]20210806'!$C:$C,0))</f>
        <v>#N/A</v>
      </c>
      <c r="P152" s="166" t="e">
        <f ca="1">INDIRECT("'[DataTransfer_Result_20210806_001.xlsx]20210806'!F"&amp;MATCH($G152,'[2]20210806'!$C:$C,0))</f>
        <v>#N/A</v>
      </c>
      <c r="Q152" s="165" t="e">
        <f ca="1">INDIRECT("'[DataTransfer_Result_20210806_001.xlsx]20210806'!G"&amp;MATCH($G152,'[2]20210806'!$C:$C,0))</f>
        <v>#N/A</v>
      </c>
      <c r="R152" s="34"/>
      <c r="S152" s="34"/>
      <c r="T152" s="34">
        <v>0</v>
      </c>
      <c r="U152" s="88"/>
      <c r="V152" s="35">
        <f>VLOOKUP(A152,資料轉換_20201231!A:S,19,FALSE)</f>
        <v>0</v>
      </c>
      <c r="W152" s="35">
        <f t="shared" si="10"/>
        <v>0</v>
      </c>
      <c r="X152" s="35"/>
      <c r="Y152" s="40"/>
      <c r="Z152" s="40"/>
      <c r="AA152" s="42"/>
      <c r="AB152" s="36"/>
      <c r="AC152" s="40">
        <v>44355</v>
      </c>
      <c r="AD152" s="36"/>
      <c r="AE152" s="36" t="s">
        <v>1724</v>
      </c>
      <c r="AF152" s="34"/>
    </row>
    <row r="153" spans="1:32" s="34" customFormat="1" ht="60">
      <c r="A153" s="34" t="s">
        <v>1293</v>
      </c>
      <c r="B153" s="34" t="s">
        <v>1295</v>
      </c>
      <c r="D153" s="35" t="s">
        <v>1305</v>
      </c>
      <c r="E153" s="34" t="s">
        <v>312</v>
      </c>
      <c r="F153" s="35" t="s">
        <v>1307</v>
      </c>
      <c r="G153" s="89" t="s">
        <v>1099</v>
      </c>
      <c r="H153" s="36" t="s">
        <v>676</v>
      </c>
      <c r="I153" s="36">
        <v>4</v>
      </c>
      <c r="J153" s="36" t="s">
        <v>946</v>
      </c>
      <c r="K153" s="36" t="s">
        <v>1313</v>
      </c>
      <c r="L153" s="36"/>
      <c r="M153" s="36"/>
      <c r="N153" s="164" t="e">
        <f ca="1">INDIRECT("'[DataTransfer_Result_20210806_001.xlsx]20210806'!D"&amp;MATCH($G153,'[2]20210806'!$C:$C,0))</f>
        <v>#N/A</v>
      </c>
      <c r="O153" s="164" t="e">
        <f ca="1">INDIRECT("'[DataTransfer_Result_20210806_001.xlsx]20210806'!E"&amp;MATCH($G153,'[2]20210806'!$C:$C,0))</f>
        <v>#N/A</v>
      </c>
      <c r="P153" s="166" t="e">
        <f ca="1">INDIRECT("'[DataTransfer_Result_20210806_001.xlsx]20210806'!F"&amp;MATCH($G153,'[2]20210806'!$C:$C,0))</f>
        <v>#N/A</v>
      </c>
      <c r="Q153" s="165" t="e">
        <f ca="1">INDIRECT("'[DataTransfer_Result_20210806_001.xlsx]20210806'!G"&amp;MATCH($G153,'[2]20210806'!$C:$C,0))</f>
        <v>#N/A</v>
      </c>
      <c r="T153" s="34">
        <v>0</v>
      </c>
      <c r="U153" s="88"/>
      <c r="V153" s="35">
        <f>VLOOKUP(A153,資料轉換_20201231!A:S,19,FALSE)</f>
        <v>0</v>
      </c>
      <c r="W153" s="35">
        <f t="shared" si="10"/>
        <v>0</v>
      </c>
      <c r="X153" s="35"/>
      <c r="Y153" s="40"/>
      <c r="Z153" s="40"/>
      <c r="AA153" s="42"/>
      <c r="AB153" s="36"/>
      <c r="AC153" s="40"/>
      <c r="AD153" s="36"/>
      <c r="AE153" s="36"/>
    </row>
    <row r="154" spans="1:32" s="34" customFormat="1" ht="90">
      <c r="A154" s="34" t="s">
        <v>1294</v>
      </c>
      <c r="B154" s="34" t="s">
        <v>1295</v>
      </c>
      <c r="D154" s="35" t="s">
        <v>1306</v>
      </c>
      <c r="E154" s="34" t="s">
        <v>312</v>
      </c>
      <c r="F154" s="35" t="s">
        <v>1309</v>
      </c>
      <c r="G154" s="89" t="s">
        <v>1102</v>
      </c>
      <c r="H154" s="36" t="s">
        <v>676</v>
      </c>
      <c r="I154" s="36">
        <v>5</v>
      </c>
      <c r="J154" s="36" t="s">
        <v>946</v>
      </c>
      <c r="K154" s="36" t="s">
        <v>1313</v>
      </c>
      <c r="L154" s="36"/>
      <c r="M154" s="36"/>
      <c r="N154" s="164" t="e">
        <f ca="1">INDIRECT("'[DataTransfer_Result_20210806_001.xlsx]20210806'!D"&amp;MATCH($G154,'[2]20210806'!$C:$C,0))</f>
        <v>#N/A</v>
      </c>
      <c r="O154" s="164" t="e">
        <f ca="1">INDIRECT("'[DataTransfer_Result_20210806_001.xlsx]20210806'!E"&amp;MATCH($G154,'[2]20210806'!$C:$C,0))</f>
        <v>#N/A</v>
      </c>
      <c r="P154" s="166" t="e">
        <f ca="1">INDIRECT("'[DataTransfer_Result_20210806_001.xlsx]20210806'!F"&amp;MATCH($G154,'[2]20210806'!$C:$C,0))</f>
        <v>#N/A</v>
      </c>
      <c r="Q154" s="165" t="e">
        <f ca="1">INDIRECT("'[DataTransfer_Result_20210806_001.xlsx]20210806'!G"&amp;MATCH($G154,'[2]20210806'!$C:$C,0))</f>
        <v>#N/A</v>
      </c>
      <c r="T154" s="34">
        <v>0</v>
      </c>
      <c r="U154" s="88"/>
      <c r="V154" s="35">
        <f>VLOOKUP(A154,資料轉換_20201231!A:S,19,FALSE)</f>
        <v>0</v>
      </c>
      <c r="W154" s="35">
        <f t="shared" si="10"/>
        <v>0</v>
      </c>
      <c r="X154" s="35"/>
      <c r="Y154" s="40"/>
      <c r="Z154" s="40"/>
      <c r="AA154" s="42"/>
      <c r="AB154" s="36"/>
      <c r="AC154" s="40"/>
      <c r="AD154" s="36"/>
      <c r="AE154" s="36"/>
    </row>
    <row r="155" spans="1:32" s="34" customFormat="1">
      <c r="A155" s="34" t="s">
        <v>271</v>
      </c>
      <c r="B155" s="34" t="s">
        <v>830</v>
      </c>
      <c r="D155" s="35" t="s">
        <v>470</v>
      </c>
      <c r="E155" s="34" t="s">
        <v>444</v>
      </c>
      <c r="F155" s="35" t="s">
        <v>445</v>
      </c>
      <c r="G155" s="87" t="s">
        <v>443</v>
      </c>
      <c r="H155" s="36"/>
      <c r="I155" s="36">
        <v>1</v>
      </c>
      <c r="J155" s="36">
        <v>1</v>
      </c>
      <c r="K155" s="36">
        <v>9</v>
      </c>
      <c r="L155" s="36"/>
      <c r="M155" s="36" t="s">
        <v>676</v>
      </c>
      <c r="N155" s="164" t="e">
        <f ca="1">INDIRECT("'[DataTransfer_Result_20210806_001.xlsx]20210806'!D"&amp;MATCH($G155,'[2]20210806'!$C:$C,0))</f>
        <v>#REF!</v>
      </c>
      <c r="O155" s="164" t="e">
        <f ca="1">INDIRECT("'[DataTransfer_Result_20210806_001.xlsx]20210806'!E"&amp;MATCH($G155,'[2]20210806'!$C:$C,0))</f>
        <v>#REF!</v>
      </c>
      <c r="P155" s="166" t="e">
        <f ca="1">INDIRECT("'[DataTransfer_Result_20210806_001.xlsx]20210806'!F"&amp;MATCH($G155,'[2]20210806'!$C:$C,0))</f>
        <v>#REF!</v>
      </c>
      <c r="Q155" s="165" t="e">
        <f ca="1">INDIRECT("'[DataTransfer_Result_20210806_001.xlsx]20210806'!G"&amp;MATCH($G155,'[2]20210806'!$C:$C,0))</f>
        <v>#REF!</v>
      </c>
      <c r="T155" s="34">
        <v>2</v>
      </c>
      <c r="U155" s="88" t="s">
        <v>2281</v>
      </c>
      <c r="V155" s="35">
        <f>VLOOKUP(A155,資料轉換_20201231!A:S,19,FALSE)</f>
        <v>-622831</v>
      </c>
      <c r="W155" s="35">
        <f t="shared" si="10"/>
        <v>-622831</v>
      </c>
      <c r="X155" s="35"/>
      <c r="Y155" s="40"/>
      <c r="Z155" s="40"/>
      <c r="AA155" s="42"/>
      <c r="AB155" s="36"/>
      <c r="AC155" s="40">
        <v>44365</v>
      </c>
      <c r="AD155" s="36"/>
      <c r="AE155" s="36" t="s">
        <v>2273</v>
      </c>
    </row>
    <row r="156" spans="1:32">
      <c r="A156" t="s">
        <v>474</v>
      </c>
      <c r="B156" t="s">
        <v>475</v>
      </c>
      <c r="D156" s="1" t="s">
        <v>476</v>
      </c>
      <c r="E156" t="s">
        <v>477</v>
      </c>
      <c r="F156" s="1" t="s">
        <v>478</v>
      </c>
      <c r="G156" s="1" t="s">
        <v>479</v>
      </c>
      <c r="H156" s="30"/>
      <c r="I156" s="7">
        <v>1</v>
      </c>
      <c r="J156" s="36" t="s">
        <v>964</v>
      </c>
      <c r="K156" s="71"/>
      <c r="L156" s="71"/>
      <c r="M156" s="36"/>
      <c r="N156" s="2">
        <v>44216.423449074071</v>
      </c>
      <c r="O156" s="2">
        <v>44216.423449074071</v>
      </c>
      <c r="P156" s="3">
        <f t="shared" ref="P156" si="11">O156-N156</f>
        <v>0</v>
      </c>
      <c r="T156" s="34">
        <v>0</v>
      </c>
      <c r="V156" s="35">
        <f>VLOOKUP(A156,資料轉換_20201231!A:S,19,FALSE)</f>
        <v>0</v>
      </c>
      <c r="W156" s="35">
        <f t="shared" si="10"/>
        <v>0</v>
      </c>
      <c r="X156" s="35"/>
      <c r="AA156" s="41">
        <v>44286</v>
      </c>
      <c r="AB156" s="28"/>
    </row>
  </sheetData>
  <autoFilter ref="A1:AF156" xr:uid="{571E9E32-16AE-4A69-85F0-57D707BBCBAC}"/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4E3E-C79B-4F18-B675-B39944194DF9}">
  <dimension ref="A1:AF156"/>
  <sheetViews>
    <sheetView zoomScaleNormal="100" workbookViewId="0">
      <pane xSplit="1" ySplit="1" topLeftCell="H119" activePane="bottomRight" state="frozen"/>
      <selection pane="topRight" activeCell="B1" sqref="B1"/>
      <selection pane="bottomLeft" activeCell="A2" sqref="A2"/>
      <selection pane="bottomRight" activeCell="N125" sqref="N125"/>
    </sheetView>
  </sheetViews>
  <sheetFormatPr defaultRowHeight="15"/>
  <cols>
    <col min="1" max="1" width="32.125" bestFit="1" customWidth="1"/>
    <col min="2" max="2" width="17.375" bestFit="1" customWidth="1"/>
    <col min="3" max="3" width="12.875" customWidth="1"/>
    <col min="4" max="4" width="24.625" style="1" customWidth="1"/>
    <col min="5" max="5" width="19.125" customWidth="1"/>
    <col min="6" max="6" width="15.75" style="1" customWidth="1"/>
    <col min="7" max="7" width="20.625" customWidth="1"/>
    <col min="8" max="8" width="11.875" style="7" customWidth="1"/>
    <col min="9" max="9" width="13" style="7" customWidth="1"/>
    <col min="10" max="10" width="15.125" style="7" customWidth="1"/>
    <col min="11" max="11" width="23.125" style="7" customWidth="1"/>
    <col min="12" max="12" width="20" style="7" customWidth="1"/>
    <col min="13" max="13" width="15.125" style="7" customWidth="1"/>
    <col min="14" max="14" width="32.625" customWidth="1"/>
    <col min="15" max="15" width="36.875" customWidth="1"/>
    <col min="16" max="16" width="27.875" customWidth="1"/>
    <col min="17" max="18" width="15.125" customWidth="1"/>
    <col min="19" max="19" width="15" customWidth="1"/>
    <col min="20" max="20" width="22.125" customWidth="1"/>
    <col min="21" max="21" width="69.375" customWidth="1"/>
    <col min="22" max="22" width="27" bestFit="1" customWidth="1"/>
    <col min="23" max="24" width="27" customWidth="1"/>
    <col min="25" max="26" width="17.625" style="7" customWidth="1"/>
    <col min="27" max="27" width="16.375" style="41" hidden="1" customWidth="1"/>
    <col min="28" max="28" width="12.75" style="7" bestFit="1" customWidth="1"/>
    <col min="29" max="30" width="31.75" style="7" bestFit="1" customWidth="1"/>
    <col min="31" max="31" width="29.125" style="7" customWidth="1"/>
    <col min="32" max="32" width="49.75" bestFit="1" customWidth="1"/>
  </cols>
  <sheetData>
    <row r="1" spans="1:32" ht="30">
      <c r="A1" s="29" t="s">
        <v>237</v>
      </c>
      <c r="B1" s="48" t="s">
        <v>87</v>
      </c>
      <c r="C1" s="48" t="s">
        <v>931</v>
      </c>
      <c r="D1" s="49" t="s">
        <v>88</v>
      </c>
      <c r="E1" s="48" t="s">
        <v>89</v>
      </c>
      <c r="F1" s="50" t="s">
        <v>90</v>
      </c>
      <c r="G1" s="48" t="s">
        <v>126</v>
      </c>
      <c r="H1" s="51" t="s">
        <v>544</v>
      </c>
      <c r="I1" s="51" t="s">
        <v>489</v>
      </c>
      <c r="J1" s="51" t="s">
        <v>490</v>
      </c>
      <c r="K1" s="51" t="s">
        <v>778</v>
      </c>
      <c r="L1" s="51" t="s">
        <v>799</v>
      </c>
      <c r="M1" s="51" t="s">
        <v>491</v>
      </c>
      <c r="N1" s="48" t="s">
        <v>53</v>
      </c>
      <c r="O1" s="48" t="s">
        <v>54</v>
      </c>
      <c r="P1" s="52" t="s">
        <v>55</v>
      </c>
      <c r="Q1" s="48" t="s">
        <v>110</v>
      </c>
      <c r="R1" s="48" t="s">
        <v>111</v>
      </c>
      <c r="S1" s="50" t="s">
        <v>112</v>
      </c>
      <c r="T1" s="50" t="s">
        <v>123</v>
      </c>
      <c r="U1" s="53" t="s">
        <v>113</v>
      </c>
      <c r="V1" s="53" t="s">
        <v>2285</v>
      </c>
      <c r="W1" s="157" t="s">
        <v>2288</v>
      </c>
      <c r="X1" s="53" t="s">
        <v>2286</v>
      </c>
      <c r="Y1" s="47" t="s">
        <v>124</v>
      </c>
      <c r="Z1" s="47" t="s">
        <v>125</v>
      </c>
      <c r="AA1" s="54" t="s">
        <v>932</v>
      </c>
      <c r="AB1" s="47" t="s">
        <v>933</v>
      </c>
      <c r="AC1" s="47" t="s">
        <v>840</v>
      </c>
      <c r="AD1" s="47" t="s">
        <v>841</v>
      </c>
      <c r="AE1" s="47" t="s">
        <v>796</v>
      </c>
      <c r="AF1" s="29" t="s">
        <v>795</v>
      </c>
    </row>
    <row r="2" spans="1:32" ht="165">
      <c r="A2" s="34" t="s">
        <v>635</v>
      </c>
      <c r="B2" s="34" t="s">
        <v>827</v>
      </c>
      <c r="C2" s="34"/>
      <c r="D2" s="35" t="s">
        <v>647</v>
      </c>
      <c r="E2" s="34" t="s">
        <v>444</v>
      </c>
      <c r="F2" s="35" t="s">
        <v>660</v>
      </c>
      <c r="G2" s="34" t="s">
        <v>658</v>
      </c>
      <c r="H2" s="36"/>
      <c r="I2" s="36">
        <v>3</v>
      </c>
      <c r="J2" s="36">
        <v>4</v>
      </c>
      <c r="K2" s="36">
        <v>6</v>
      </c>
      <c r="L2" s="36"/>
      <c r="M2" s="36" t="s">
        <v>676</v>
      </c>
      <c r="N2" s="164">
        <v>44414.529363425929</v>
      </c>
      <c r="O2" s="164">
        <v>44414.529363425929</v>
      </c>
      <c r="P2" s="166">
        <v>0</v>
      </c>
      <c r="Q2" s="165">
        <v>0</v>
      </c>
      <c r="R2" s="34"/>
      <c r="S2" s="34"/>
      <c r="T2" s="34">
        <v>2</v>
      </c>
      <c r="U2" s="35" t="s">
        <v>2334</v>
      </c>
      <c r="V2" s="35">
        <f>VLOOKUP(A2,資料轉換_20210531!A:S,19,FALSE)</f>
        <v>-474146</v>
      </c>
      <c r="W2" s="35">
        <f>S2-V2</f>
        <v>474146</v>
      </c>
      <c r="X2" s="35" t="s">
        <v>2472</v>
      </c>
      <c r="Y2" s="36"/>
      <c r="Z2" s="36"/>
      <c r="AA2" s="41">
        <v>44316</v>
      </c>
      <c r="AB2" s="36"/>
      <c r="AC2" s="36"/>
      <c r="AD2" s="40"/>
      <c r="AE2" s="36"/>
      <c r="AF2" s="34"/>
    </row>
    <row r="3" spans="1:32" ht="105">
      <c r="A3" t="s">
        <v>636</v>
      </c>
      <c r="B3" s="34" t="s">
        <v>828</v>
      </c>
      <c r="D3" s="1" t="s">
        <v>648</v>
      </c>
      <c r="E3" t="s">
        <v>444</v>
      </c>
      <c r="F3" s="1" t="s">
        <v>885</v>
      </c>
      <c r="G3" t="s">
        <v>659</v>
      </c>
      <c r="I3" s="7">
        <v>7</v>
      </c>
      <c r="J3" s="7">
        <v>4</v>
      </c>
      <c r="K3" s="36">
        <v>6</v>
      </c>
      <c r="L3" s="36"/>
      <c r="M3" s="7" t="s">
        <v>676</v>
      </c>
      <c r="N3" s="164">
        <v>44414.487685185188</v>
      </c>
      <c r="O3" s="164">
        <v>44414.49422453704</v>
      </c>
      <c r="P3" s="166">
        <v>6.5393518525524996E-3</v>
      </c>
      <c r="Q3" s="165">
        <v>2536775</v>
      </c>
      <c r="S3" s="34"/>
      <c r="T3">
        <v>2</v>
      </c>
      <c r="U3" s="35" t="s">
        <v>2185</v>
      </c>
      <c r="V3" s="35">
        <f>VLOOKUP(A3,資料轉換_20210531!A:S,19,FALSE)</f>
        <v>-30419198</v>
      </c>
      <c r="W3" s="35">
        <f>S3-V3</f>
        <v>30419198</v>
      </c>
      <c r="X3" s="35" t="s">
        <v>2472</v>
      </c>
      <c r="AA3" s="41">
        <v>44316</v>
      </c>
      <c r="AB3" s="82"/>
      <c r="AD3" s="40"/>
      <c r="AE3" s="30"/>
    </row>
    <row r="4" spans="1:32" ht="60">
      <c r="A4" t="s">
        <v>486</v>
      </c>
      <c r="B4" t="s">
        <v>348</v>
      </c>
      <c r="D4" s="1" t="s">
        <v>488</v>
      </c>
      <c r="E4" t="s">
        <v>444</v>
      </c>
      <c r="F4" s="1" t="s">
        <v>584</v>
      </c>
      <c r="G4" t="s">
        <v>485</v>
      </c>
      <c r="I4" s="7">
        <v>2</v>
      </c>
      <c r="J4" s="7">
        <v>4</v>
      </c>
      <c r="K4" s="36">
        <v>4</v>
      </c>
      <c r="L4" s="36"/>
      <c r="M4" s="7" t="s">
        <v>676</v>
      </c>
      <c r="N4" s="164">
        <v>44414.479641203703</v>
      </c>
      <c r="O4" s="164">
        <v>44414.47965277778</v>
      </c>
      <c r="P4" s="166">
        <v>1.1574076779652387E-5</v>
      </c>
      <c r="Q4" s="165">
        <v>17279</v>
      </c>
      <c r="S4" s="34"/>
      <c r="T4">
        <v>2</v>
      </c>
      <c r="U4" s="5" t="s">
        <v>462</v>
      </c>
      <c r="V4" s="35">
        <f>VLOOKUP(A4,資料轉換_20210531!A:S,19,FALSE)</f>
        <v>-4</v>
      </c>
      <c r="W4" s="35">
        <f t="shared" ref="W4:W68" si="0">V4-S4</f>
        <v>-4</v>
      </c>
      <c r="X4" s="35"/>
      <c r="AA4" s="41">
        <v>44286</v>
      </c>
      <c r="AB4" s="28"/>
      <c r="AD4" s="40"/>
    </row>
    <row r="5" spans="1:32">
      <c r="A5" t="s">
        <v>35</v>
      </c>
      <c r="B5" t="s">
        <v>349</v>
      </c>
      <c r="D5" s="1" t="s">
        <v>350</v>
      </c>
      <c r="E5" t="s">
        <v>98</v>
      </c>
      <c r="F5" s="1" t="s">
        <v>351</v>
      </c>
      <c r="G5" t="s">
        <v>175</v>
      </c>
      <c r="I5" s="7">
        <v>1</v>
      </c>
      <c r="J5" s="7">
        <v>2</v>
      </c>
      <c r="K5" s="73">
        <v>4</v>
      </c>
      <c r="L5" s="73"/>
      <c r="M5" s="7" t="s">
        <v>676</v>
      </c>
      <c r="N5" s="164">
        <v>44414.47965277778</v>
      </c>
      <c r="O5" s="164">
        <v>44414.480462962965</v>
      </c>
      <c r="P5" s="166">
        <v>8.1018518540076911E-4</v>
      </c>
      <c r="Q5" s="165">
        <v>1335350</v>
      </c>
      <c r="S5" s="34"/>
      <c r="T5">
        <v>0</v>
      </c>
      <c r="V5" s="35">
        <f>VLOOKUP(A5,資料轉換_20210531!A:S,19,FALSE)</f>
        <v>0</v>
      </c>
      <c r="W5" s="35">
        <f t="shared" si="0"/>
        <v>0</v>
      </c>
      <c r="X5" s="35"/>
      <c r="AA5" s="41">
        <v>44316</v>
      </c>
      <c r="AC5" s="28"/>
      <c r="AE5" s="30"/>
    </row>
    <row r="6" spans="1:32" ht="30">
      <c r="A6" t="s">
        <v>9</v>
      </c>
      <c r="B6" t="s">
        <v>103</v>
      </c>
      <c r="D6" s="1" t="s">
        <v>288</v>
      </c>
      <c r="E6" t="s">
        <v>98</v>
      </c>
      <c r="F6" s="1" t="s">
        <v>552</v>
      </c>
      <c r="G6" t="s">
        <v>137</v>
      </c>
      <c r="I6" s="7">
        <v>2</v>
      </c>
      <c r="J6" s="7">
        <v>4</v>
      </c>
      <c r="K6" s="36">
        <v>6</v>
      </c>
      <c r="L6" s="36"/>
      <c r="M6" s="7" t="s">
        <v>676</v>
      </c>
      <c r="N6" s="164">
        <v>44414.469305555554</v>
      </c>
      <c r="O6" s="164">
        <v>44414.469317129631</v>
      </c>
      <c r="P6" s="166">
        <v>1.1574076779652387E-5</v>
      </c>
      <c r="Q6" s="165">
        <v>3631</v>
      </c>
      <c r="S6" s="34"/>
      <c r="T6">
        <v>1</v>
      </c>
      <c r="U6" t="s">
        <v>448</v>
      </c>
      <c r="V6" s="35">
        <f>VLOOKUP(A6,資料轉換_20210531!A:S,19,FALSE)</f>
        <v>-10</v>
      </c>
      <c r="W6" s="35">
        <f t="shared" si="0"/>
        <v>-10</v>
      </c>
      <c r="X6" s="35"/>
      <c r="AA6" s="41">
        <v>44316</v>
      </c>
      <c r="AB6" s="82"/>
      <c r="AD6" s="40"/>
    </row>
    <row r="7" spans="1:32" ht="45">
      <c r="A7" t="s">
        <v>637</v>
      </c>
      <c r="B7" t="s">
        <v>1060</v>
      </c>
      <c r="D7" s="1" t="s">
        <v>649</v>
      </c>
      <c r="E7" t="s">
        <v>444</v>
      </c>
      <c r="F7" s="1" t="s">
        <v>660</v>
      </c>
      <c r="G7" t="s">
        <v>661</v>
      </c>
      <c r="I7" s="7">
        <v>3</v>
      </c>
      <c r="J7" s="7">
        <v>4</v>
      </c>
      <c r="K7" s="36">
        <v>6</v>
      </c>
      <c r="L7" s="36"/>
      <c r="M7" s="7" t="s">
        <v>677</v>
      </c>
      <c r="N7" s="164">
        <v>44414.49422453704</v>
      </c>
      <c r="O7" s="164">
        <v>44414.494525462964</v>
      </c>
      <c r="P7" s="166">
        <v>3.0092592351138592E-4</v>
      </c>
      <c r="Q7" s="165">
        <v>176452</v>
      </c>
      <c r="S7" s="34"/>
      <c r="T7">
        <v>2</v>
      </c>
      <c r="U7" s="35" t="s">
        <v>1594</v>
      </c>
      <c r="V7" s="35">
        <f>VLOOKUP(A7,資料轉換_20210531!A:S,19,FALSE)</f>
        <v>-387023</v>
      </c>
      <c r="W7" s="35">
        <f t="shared" ref="W7:W10" si="1">S7-V7</f>
        <v>387023</v>
      </c>
      <c r="X7" s="35" t="s">
        <v>2472</v>
      </c>
      <c r="AA7" s="41">
        <v>44316</v>
      </c>
      <c r="AB7" s="82"/>
      <c r="AD7" s="40"/>
    </row>
    <row r="8" spans="1:32" ht="180">
      <c r="A8" t="s">
        <v>52</v>
      </c>
      <c r="B8" t="s">
        <v>109</v>
      </c>
      <c r="D8" s="1" t="s">
        <v>395</v>
      </c>
      <c r="E8" t="s">
        <v>98</v>
      </c>
      <c r="F8" s="1" t="s">
        <v>703</v>
      </c>
      <c r="G8" t="s">
        <v>203</v>
      </c>
      <c r="I8" s="7">
        <v>12</v>
      </c>
      <c r="J8" s="7">
        <v>4</v>
      </c>
      <c r="K8" s="36">
        <v>6</v>
      </c>
      <c r="L8" s="36"/>
      <c r="M8" s="7" t="s">
        <v>676</v>
      </c>
      <c r="N8" s="164">
        <v>44414.48746527778</v>
      </c>
      <c r="O8" s="164">
        <v>44414.487685185188</v>
      </c>
      <c r="P8" s="166">
        <v>2.1990740788169205E-4</v>
      </c>
      <c r="Q8" s="165">
        <v>201394</v>
      </c>
      <c r="S8" s="34"/>
      <c r="T8">
        <v>2</v>
      </c>
      <c r="U8" t="s">
        <v>2186</v>
      </c>
      <c r="V8" s="35">
        <f>VLOOKUP(A8,資料轉換_20210531!A:S,19,FALSE)</f>
        <v>-5822499</v>
      </c>
      <c r="W8" s="35">
        <f t="shared" si="1"/>
        <v>5822499</v>
      </c>
      <c r="X8" s="35" t="s">
        <v>2472</v>
      </c>
      <c r="AA8" s="41">
        <v>44286</v>
      </c>
      <c r="AB8" s="28"/>
      <c r="AD8" s="40"/>
      <c r="AE8" s="30"/>
    </row>
    <row r="9" spans="1:32">
      <c r="A9" t="s">
        <v>253</v>
      </c>
      <c r="B9" t="s">
        <v>829</v>
      </c>
      <c r="D9" s="1" t="s">
        <v>323</v>
      </c>
      <c r="E9" t="s">
        <v>315</v>
      </c>
      <c r="F9" s="1" t="s">
        <v>157</v>
      </c>
      <c r="G9" t="s">
        <v>168</v>
      </c>
      <c r="H9" s="7" t="s">
        <v>545</v>
      </c>
      <c r="I9" s="7">
        <v>1</v>
      </c>
      <c r="J9" s="7" t="s">
        <v>945</v>
      </c>
      <c r="K9" s="36"/>
      <c r="L9" s="36"/>
      <c r="M9" s="36" t="s">
        <v>676</v>
      </c>
      <c r="N9" s="164">
        <v>44414.47729166667</v>
      </c>
      <c r="O9" s="164">
        <v>44414.477372685185</v>
      </c>
      <c r="P9" s="166">
        <v>8.1018515629693866E-5</v>
      </c>
      <c r="Q9" s="165">
        <v>101264</v>
      </c>
      <c r="S9" s="34"/>
      <c r="T9">
        <v>0</v>
      </c>
      <c r="V9" s="35">
        <f>VLOOKUP(A9,資料轉換_20210531!A:S,19,FALSE)</f>
        <v>0</v>
      </c>
      <c r="W9" s="35">
        <f t="shared" si="1"/>
        <v>0</v>
      </c>
      <c r="X9" s="35"/>
    </row>
    <row r="10" spans="1:32" s="34" customFormat="1" ht="75">
      <c r="A10" s="34" t="s">
        <v>36</v>
      </c>
      <c r="B10" s="34" t="s">
        <v>1019</v>
      </c>
      <c r="C10" s="34" t="s">
        <v>1020</v>
      </c>
      <c r="D10" s="35" t="s">
        <v>352</v>
      </c>
      <c r="E10" s="34" t="s">
        <v>98</v>
      </c>
      <c r="F10" s="35" t="s">
        <v>463</v>
      </c>
      <c r="G10" s="34" t="s">
        <v>176</v>
      </c>
      <c r="H10" s="36"/>
      <c r="I10" s="36">
        <v>1</v>
      </c>
      <c r="J10" s="36">
        <v>2</v>
      </c>
      <c r="K10" s="36">
        <v>6</v>
      </c>
      <c r="L10" s="57"/>
      <c r="M10" s="36" t="s">
        <v>676</v>
      </c>
      <c r="N10" s="164">
        <v>44414.480462962965</v>
      </c>
      <c r="O10" s="164">
        <v>44414.480532407404</v>
      </c>
      <c r="P10" s="166">
        <v>6.9444438850041479E-5</v>
      </c>
      <c r="Q10" s="165">
        <v>169824</v>
      </c>
      <c r="T10" s="34">
        <v>3</v>
      </c>
      <c r="U10" s="35" t="s">
        <v>2280</v>
      </c>
      <c r="V10" s="35">
        <f>VLOOKUP(A10,資料轉換_20210531!A:S,19,FALSE)</f>
        <v>34090</v>
      </c>
      <c r="W10" s="35">
        <f t="shared" si="1"/>
        <v>-34090</v>
      </c>
      <c r="X10" s="35" t="s">
        <v>2472</v>
      </c>
      <c r="Y10" s="36"/>
      <c r="Z10" s="36"/>
      <c r="AA10" s="42">
        <v>44286</v>
      </c>
      <c r="AB10" s="40"/>
      <c r="AC10" s="40"/>
      <c r="AD10" s="36"/>
      <c r="AE10" s="57"/>
    </row>
    <row r="11" spans="1:32" ht="60">
      <c r="A11" t="s">
        <v>37</v>
      </c>
      <c r="B11" t="s">
        <v>353</v>
      </c>
      <c r="D11" s="1" t="s">
        <v>354</v>
      </c>
      <c r="E11" t="s">
        <v>98</v>
      </c>
      <c r="F11" s="1" t="s">
        <v>585</v>
      </c>
      <c r="G11" t="s">
        <v>177</v>
      </c>
      <c r="I11" s="7">
        <v>2</v>
      </c>
      <c r="J11" s="7">
        <v>4</v>
      </c>
      <c r="K11" s="36">
        <v>4</v>
      </c>
      <c r="L11" s="36"/>
      <c r="M11" s="7" t="s">
        <v>676</v>
      </c>
      <c r="N11" s="164">
        <v>44414.480532407404</v>
      </c>
      <c r="O11" s="164">
        <v>44414.486678240741</v>
      </c>
      <c r="P11" s="166">
        <v>6.1458333366317675E-3</v>
      </c>
      <c r="Q11" s="165">
        <v>8123738</v>
      </c>
      <c r="R11" s="34"/>
      <c r="S11" s="34"/>
      <c r="T11">
        <v>2</v>
      </c>
      <c r="U11" s="5" t="s">
        <v>465</v>
      </c>
      <c r="V11" s="35">
        <f>VLOOKUP(A11,資料轉換_20210531!A:S,19,FALSE)</f>
        <v>-330</v>
      </c>
      <c r="W11" s="35">
        <f t="shared" si="0"/>
        <v>-330</v>
      </c>
      <c r="X11" s="35"/>
      <c r="AA11" s="41">
        <v>44286</v>
      </c>
      <c r="AB11" s="28"/>
      <c r="AD11" s="28"/>
      <c r="AE11" s="30"/>
    </row>
    <row r="12" spans="1:32" ht="45">
      <c r="A12" s="34" t="s">
        <v>951</v>
      </c>
      <c r="B12" s="34" t="s">
        <v>1021</v>
      </c>
      <c r="C12" s="34" t="s">
        <v>1025</v>
      </c>
      <c r="D12" s="35" t="s">
        <v>960</v>
      </c>
      <c r="E12" s="34" t="s">
        <v>961</v>
      </c>
      <c r="F12" s="35" t="s">
        <v>958</v>
      </c>
      <c r="G12" s="89" t="s">
        <v>956</v>
      </c>
      <c r="H12" s="36"/>
      <c r="I12" s="36">
        <v>1</v>
      </c>
      <c r="J12" s="36">
        <v>2</v>
      </c>
      <c r="K12" s="36">
        <v>1</v>
      </c>
      <c r="L12" s="36"/>
      <c r="M12" s="36" t="s">
        <v>676</v>
      </c>
      <c r="N12" s="164" t="s">
        <v>2424</v>
      </c>
      <c r="O12" s="164" t="s">
        <v>2424</v>
      </c>
      <c r="P12" s="166" t="s">
        <v>2424</v>
      </c>
      <c r="Q12" s="165" t="s">
        <v>2424</v>
      </c>
      <c r="R12" s="34"/>
      <c r="S12" s="34"/>
      <c r="T12" s="34">
        <v>0</v>
      </c>
      <c r="U12" s="88"/>
      <c r="V12" s="35">
        <f>VLOOKUP(A12,資料轉換_20210531!A:S,19,FALSE)</f>
        <v>0</v>
      </c>
      <c r="W12" s="35">
        <f t="shared" si="0"/>
        <v>0</v>
      </c>
      <c r="X12" s="35"/>
      <c r="Y12" s="40"/>
      <c r="Z12" s="40"/>
      <c r="AA12" s="42"/>
      <c r="AB12" s="36"/>
      <c r="AC12" s="40"/>
      <c r="AD12" s="36"/>
      <c r="AE12" s="36"/>
      <c r="AF12" s="34"/>
    </row>
    <row r="13" spans="1:32" ht="45">
      <c r="A13" s="34" t="s">
        <v>950</v>
      </c>
      <c r="B13" s="34" t="s">
        <v>1021</v>
      </c>
      <c r="C13" s="34" t="s">
        <v>1025</v>
      </c>
      <c r="D13" s="35" t="s">
        <v>959</v>
      </c>
      <c r="E13" s="34" t="s">
        <v>961</v>
      </c>
      <c r="F13" s="35" t="s">
        <v>957</v>
      </c>
      <c r="G13" s="89" t="s">
        <v>955</v>
      </c>
      <c r="H13" s="36"/>
      <c r="I13" s="36">
        <v>1</v>
      </c>
      <c r="J13" s="36">
        <v>2</v>
      </c>
      <c r="K13" s="36">
        <v>1</v>
      </c>
      <c r="L13" s="36"/>
      <c r="M13" s="36" t="s">
        <v>676</v>
      </c>
      <c r="N13" s="164" t="s">
        <v>2424</v>
      </c>
      <c r="O13" s="164" t="s">
        <v>2424</v>
      </c>
      <c r="P13" s="166" t="s">
        <v>2424</v>
      </c>
      <c r="Q13" s="165" t="s">
        <v>2424</v>
      </c>
      <c r="R13" s="34"/>
      <c r="S13" s="34"/>
      <c r="T13" s="34">
        <v>0</v>
      </c>
      <c r="U13" s="88"/>
      <c r="V13" s="35">
        <f>VLOOKUP(A13,資料轉換_20210531!A:S,19,FALSE)</f>
        <v>0</v>
      </c>
      <c r="W13" s="35">
        <f t="shared" si="0"/>
        <v>0</v>
      </c>
      <c r="X13" s="35"/>
      <c r="Y13" s="40"/>
      <c r="Z13" s="40"/>
      <c r="AA13" s="42"/>
      <c r="AB13" s="36"/>
      <c r="AC13" s="40"/>
      <c r="AD13" s="36"/>
      <c r="AE13" s="36"/>
      <c r="AF13" s="34"/>
    </row>
    <row r="14" spans="1:32" ht="30">
      <c r="A14" s="34" t="s">
        <v>949</v>
      </c>
      <c r="B14" s="34" t="s">
        <v>1021</v>
      </c>
      <c r="C14" s="34" t="s">
        <v>1025</v>
      </c>
      <c r="D14" s="35" t="s">
        <v>952</v>
      </c>
      <c r="E14" s="34" t="s">
        <v>961</v>
      </c>
      <c r="F14" s="35" t="s">
        <v>953</v>
      </c>
      <c r="G14" s="89" t="s">
        <v>954</v>
      </c>
      <c r="H14" s="36"/>
      <c r="I14" s="36">
        <v>1</v>
      </c>
      <c r="J14" s="36">
        <v>2</v>
      </c>
      <c r="K14" s="36">
        <v>1</v>
      </c>
      <c r="L14" s="36"/>
      <c r="M14" s="36" t="s">
        <v>676</v>
      </c>
      <c r="N14" s="164" t="s">
        <v>2424</v>
      </c>
      <c r="O14" s="164" t="s">
        <v>2424</v>
      </c>
      <c r="P14" s="166" t="s">
        <v>2424</v>
      </c>
      <c r="Q14" s="165" t="s">
        <v>2424</v>
      </c>
      <c r="R14" s="34"/>
      <c r="S14" s="34"/>
      <c r="T14" s="34">
        <v>0</v>
      </c>
      <c r="U14" s="88"/>
      <c r="V14" s="35">
        <f>VLOOKUP(A14,資料轉換_20210531!A:S,19,FALSE)</f>
        <v>0</v>
      </c>
      <c r="W14" s="35">
        <f t="shared" si="0"/>
        <v>0</v>
      </c>
      <c r="X14" s="35"/>
      <c r="Y14" s="40"/>
      <c r="Z14" s="40"/>
      <c r="AA14" s="42"/>
      <c r="AB14" s="36"/>
      <c r="AC14" s="40"/>
      <c r="AD14" s="36"/>
      <c r="AE14" s="36"/>
      <c r="AF14" s="34"/>
    </row>
    <row r="15" spans="1:32" ht="30">
      <c r="A15" t="s">
        <v>255</v>
      </c>
      <c r="B15" t="s">
        <v>852</v>
      </c>
      <c r="D15" s="1" t="s">
        <v>117</v>
      </c>
      <c r="E15" t="s">
        <v>98</v>
      </c>
      <c r="F15" s="1" t="s">
        <v>482</v>
      </c>
      <c r="G15" t="s">
        <v>178</v>
      </c>
      <c r="I15" s="7">
        <v>2</v>
      </c>
      <c r="J15" s="7">
        <v>4</v>
      </c>
      <c r="K15" s="36">
        <v>4</v>
      </c>
      <c r="L15" s="36"/>
      <c r="M15" s="7" t="s">
        <v>676</v>
      </c>
      <c r="N15" s="164">
        <v>44414.486678240741</v>
      </c>
      <c r="O15" s="164">
        <v>44414.486701388887</v>
      </c>
      <c r="P15" s="166">
        <v>2.314814628334716E-5</v>
      </c>
      <c r="Q15" s="165">
        <v>306</v>
      </c>
      <c r="R15" s="34"/>
      <c r="S15" s="34"/>
      <c r="T15">
        <v>0</v>
      </c>
      <c r="V15" s="35">
        <f>VLOOKUP(A15,資料轉換_20210531!A:S,19,FALSE)</f>
        <v>0</v>
      </c>
      <c r="W15" s="35">
        <f t="shared" si="0"/>
        <v>0</v>
      </c>
      <c r="X15" s="35"/>
      <c r="AA15" s="41">
        <v>44286</v>
      </c>
      <c r="AB15" s="28"/>
      <c r="AD15" s="40"/>
      <c r="AE15" s="30"/>
    </row>
    <row r="16" spans="1:32" ht="45">
      <c r="A16" t="s">
        <v>238</v>
      </c>
      <c r="B16" t="s">
        <v>235</v>
      </c>
      <c r="D16" s="1" t="s">
        <v>114</v>
      </c>
      <c r="E16" t="s">
        <v>98</v>
      </c>
      <c r="F16" s="1" t="s">
        <v>550</v>
      </c>
      <c r="G16" t="s">
        <v>127</v>
      </c>
      <c r="I16" s="7">
        <v>3</v>
      </c>
      <c r="J16" s="7">
        <v>4</v>
      </c>
      <c r="K16" s="36">
        <v>6</v>
      </c>
      <c r="L16" s="36"/>
      <c r="M16" s="7" t="s">
        <v>676</v>
      </c>
      <c r="N16" s="164">
        <v>44414.469293981485</v>
      </c>
      <c r="O16" s="164">
        <v>44414.469305555554</v>
      </c>
      <c r="P16" s="166">
        <v>1.1574069503694773E-5</v>
      </c>
      <c r="Q16" s="165">
        <v>1</v>
      </c>
      <c r="R16" s="34"/>
      <c r="S16" s="34"/>
      <c r="T16">
        <v>0</v>
      </c>
      <c r="V16" s="35">
        <f>VLOOKUP(A16,資料轉換_20210531!A:S,19,FALSE)</f>
        <v>0</v>
      </c>
      <c r="W16" s="35">
        <f t="shared" si="0"/>
        <v>0</v>
      </c>
      <c r="X16" s="35"/>
      <c r="AA16" s="41">
        <v>44286</v>
      </c>
      <c r="AB16" s="28"/>
      <c r="AD16" s="40"/>
    </row>
    <row r="17" spans="1:32" ht="30">
      <c r="A17" t="s">
        <v>797</v>
      </c>
      <c r="B17" t="s">
        <v>101</v>
      </c>
      <c r="D17" s="1" t="s">
        <v>285</v>
      </c>
      <c r="E17" t="s">
        <v>315</v>
      </c>
      <c r="F17" s="1" t="s">
        <v>479</v>
      </c>
      <c r="G17" t="s">
        <v>473</v>
      </c>
      <c r="I17" s="7">
        <v>1</v>
      </c>
      <c r="J17" s="7">
        <v>1</v>
      </c>
      <c r="K17" s="36">
        <v>6</v>
      </c>
      <c r="L17" s="36"/>
      <c r="M17" s="36" t="s">
        <v>676</v>
      </c>
      <c r="N17" s="164">
        <v>44414.469305555554</v>
      </c>
      <c r="O17" s="164">
        <v>44414.469305555554</v>
      </c>
      <c r="P17" s="166">
        <v>0</v>
      </c>
      <c r="Q17" s="165">
        <v>0</v>
      </c>
      <c r="R17" s="34"/>
      <c r="S17" s="34"/>
      <c r="T17">
        <v>0</v>
      </c>
      <c r="V17" s="35">
        <f>VLOOKUP(A17,資料轉換_20210531!A:S,19,FALSE)</f>
        <v>0</v>
      </c>
      <c r="W17" s="35">
        <f t="shared" si="0"/>
        <v>0</v>
      </c>
      <c r="X17" s="35"/>
      <c r="AA17" s="41">
        <v>44286</v>
      </c>
      <c r="AB17" s="28"/>
      <c r="AC17" s="40"/>
      <c r="AD17" s="28"/>
      <c r="AE17" s="28"/>
    </row>
    <row r="18" spans="1:32">
      <c r="A18" t="s">
        <v>241</v>
      </c>
      <c r="B18" t="s">
        <v>830</v>
      </c>
      <c r="D18" s="1" t="s">
        <v>291</v>
      </c>
      <c r="E18" t="s">
        <v>98</v>
      </c>
      <c r="F18" s="1" t="s">
        <v>292</v>
      </c>
      <c r="G18" s="33" t="s">
        <v>140</v>
      </c>
      <c r="I18" s="7">
        <v>1</v>
      </c>
      <c r="J18" s="7">
        <v>1</v>
      </c>
      <c r="K18" s="36">
        <v>6</v>
      </c>
      <c r="L18" s="36"/>
      <c r="M18" s="7" t="s">
        <v>676</v>
      </c>
      <c r="N18" s="164">
        <v>44414.469872685186</v>
      </c>
      <c r="O18" s="164">
        <v>44414.469872685186</v>
      </c>
      <c r="P18" s="166">
        <v>0</v>
      </c>
      <c r="Q18" s="165">
        <v>301</v>
      </c>
      <c r="R18" s="34"/>
      <c r="S18" s="34"/>
      <c r="T18">
        <v>0</v>
      </c>
      <c r="V18" s="35">
        <f>VLOOKUP(A18,資料轉換_20210531!A:S,19,FALSE)</f>
        <v>0</v>
      </c>
      <c r="W18" s="35">
        <f t="shared" si="0"/>
        <v>0</v>
      </c>
      <c r="X18" s="35"/>
      <c r="AC18" s="40"/>
    </row>
    <row r="19" spans="1:32">
      <c r="A19" t="s">
        <v>240</v>
      </c>
      <c r="B19" t="s">
        <v>888</v>
      </c>
      <c r="D19" s="1" t="s">
        <v>115</v>
      </c>
      <c r="E19" t="s">
        <v>98</v>
      </c>
      <c r="F19" s="1" t="s">
        <v>290</v>
      </c>
      <c r="G19" s="32" t="s">
        <v>139</v>
      </c>
      <c r="I19" s="7">
        <v>1</v>
      </c>
      <c r="J19" s="7">
        <v>1</v>
      </c>
      <c r="K19" s="36">
        <v>6</v>
      </c>
      <c r="L19" s="36"/>
      <c r="M19" s="7" t="s">
        <v>676</v>
      </c>
      <c r="N19" s="164">
        <v>44414.469872685186</v>
      </c>
      <c r="O19" s="164">
        <v>44414.469872685186</v>
      </c>
      <c r="P19" s="166">
        <v>0</v>
      </c>
      <c r="Q19" s="165">
        <v>208</v>
      </c>
      <c r="R19" s="34"/>
      <c r="S19" s="34"/>
      <c r="T19">
        <v>0</v>
      </c>
      <c r="V19" s="35">
        <f>VLOOKUP(A19,資料轉換_20210531!A:S,19,FALSE)</f>
        <v>0</v>
      </c>
      <c r="W19" s="35">
        <f t="shared" si="0"/>
        <v>0</v>
      </c>
      <c r="X19" s="35"/>
      <c r="AC19" s="40"/>
    </row>
    <row r="20" spans="1:32" ht="30">
      <c r="A20" t="s">
        <v>7</v>
      </c>
      <c r="B20" t="s">
        <v>100</v>
      </c>
      <c r="D20" s="1" t="s">
        <v>284</v>
      </c>
      <c r="E20" t="s">
        <v>98</v>
      </c>
      <c r="F20" s="1" t="s">
        <v>480</v>
      </c>
      <c r="G20" t="s">
        <v>135</v>
      </c>
      <c r="I20" s="7">
        <v>2</v>
      </c>
      <c r="J20" s="7">
        <v>4</v>
      </c>
      <c r="K20" s="71">
        <v>6</v>
      </c>
      <c r="L20" s="71"/>
      <c r="M20" s="7" t="s">
        <v>676</v>
      </c>
      <c r="N20" s="164">
        <v>44414.469305555554</v>
      </c>
      <c r="O20" s="164">
        <v>44414.469305555554</v>
      </c>
      <c r="P20" s="166">
        <v>0</v>
      </c>
      <c r="Q20" s="165">
        <v>91</v>
      </c>
      <c r="R20" s="34"/>
      <c r="S20" s="34"/>
      <c r="T20">
        <v>2</v>
      </c>
      <c r="U20" t="s">
        <v>447</v>
      </c>
      <c r="V20" s="35">
        <f>VLOOKUP(A20,資料轉換_20210531!A:S,19,FALSE)</f>
        <v>-3740</v>
      </c>
      <c r="W20" s="35">
        <f>S20-V20</f>
        <v>3740</v>
      </c>
      <c r="X20" s="35" t="s">
        <v>2472</v>
      </c>
      <c r="AA20" s="41">
        <v>44286</v>
      </c>
      <c r="AB20" s="28"/>
      <c r="AD20" s="40"/>
      <c r="AE20" s="30"/>
    </row>
    <row r="21" spans="1:32">
      <c r="A21" t="s">
        <v>0</v>
      </c>
      <c r="B21" t="s">
        <v>91</v>
      </c>
      <c r="D21" s="1" t="s">
        <v>272</v>
      </c>
      <c r="E21" t="s">
        <v>98</v>
      </c>
      <c r="F21" s="1" t="s">
        <v>549</v>
      </c>
      <c r="G21" t="s">
        <v>128</v>
      </c>
      <c r="I21" s="7">
        <v>1</v>
      </c>
      <c r="J21" s="7">
        <v>2</v>
      </c>
      <c r="K21" s="36">
        <v>6</v>
      </c>
      <c r="L21" s="36"/>
      <c r="M21" s="7" t="s">
        <v>676</v>
      </c>
      <c r="N21" s="164">
        <v>44414.469293981485</v>
      </c>
      <c r="O21" s="164">
        <v>44414.469293981485</v>
      </c>
      <c r="P21" s="166">
        <v>0</v>
      </c>
      <c r="Q21" s="165">
        <v>1</v>
      </c>
      <c r="R21" s="34"/>
      <c r="S21" s="34"/>
      <c r="T21">
        <v>0</v>
      </c>
      <c r="V21" s="35">
        <f>VLOOKUP(A21,資料轉換_20210531!A:S,19,FALSE)</f>
        <v>0</v>
      </c>
      <c r="W21" s="35">
        <f t="shared" si="0"/>
        <v>0</v>
      </c>
      <c r="X21" s="35"/>
      <c r="AA21" s="41">
        <v>44286</v>
      </c>
      <c r="AB21" s="28"/>
      <c r="AC21" s="40"/>
    </row>
    <row r="22" spans="1:32" s="34" customFormat="1">
      <c r="A22" t="s">
        <v>1</v>
      </c>
      <c r="B22" t="s">
        <v>92</v>
      </c>
      <c r="C22"/>
      <c r="D22" s="1" t="s">
        <v>273</v>
      </c>
      <c r="E22" t="s">
        <v>98</v>
      </c>
      <c r="F22" s="1" t="s">
        <v>274</v>
      </c>
      <c r="G22" t="s">
        <v>129</v>
      </c>
      <c r="H22" s="7"/>
      <c r="I22" s="7">
        <v>1</v>
      </c>
      <c r="J22" s="7">
        <v>1</v>
      </c>
      <c r="K22" s="71">
        <v>6</v>
      </c>
      <c r="L22" s="72"/>
      <c r="M22" s="7" t="s">
        <v>676</v>
      </c>
      <c r="N22" s="164">
        <v>44414.469305555554</v>
      </c>
      <c r="O22" s="164">
        <v>44414.469305555554</v>
      </c>
      <c r="P22" s="166">
        <v>0</v>
      </c>
      <c r="Q22" s="165">
        <v>1</v>
      </c>
      <c r="T22">
        <v>2</v>
      </c>
      <c r="U22" s="4" t="s">
        <v>446</v>
      </c>
      <c r="V22" s="35">
        <f>VLOOKUP(A22,資料轉換_20210531!A:S,19,FALSE)</f>
        <v>-293</v>
      </c>
      <c r="W22" s="35">
        <f t="shared" si="0"/>
        <v>-293</v>
      </c>
      <c r="X22" s="35"/>
      <c r="Y22" s="7"/>
      <c r="Z22" s="7"/>
      <c r="AA22" s="41">
        <v>44286</v>
      </c>
      <c r="AB22" s="28"/>
      <c r="AC22" s="40"/>
      <c r="AD22" s="7"/>
      <c r="AE22" s="7"/>
      <c r="AF22"/>
    </row>
    <row r="23" spans="1:32">
      <c r="A23" t="s">
        <v>2</v>
      </c>
      <c r="B23" t="s">
        <v>93</v>
      </c>
      <c r="D23" s="1" t="s">
        <v>275</v>
      </c>
      <c r="E23" t="s">
        <v>98</v>
      </c>
      <c r="F23" s="1" t="s">
        <v>276</v>
      </c>
      <c r="G23" t="s">
        <v>130</v>
      </c>
      <c r="I23" s="7">
        <v>1</v>
      </c>
      <c r="J23" s="7">
        <v>1</v>
      </c>
      <c r="K23" s="36">
        <v>6</v>
      </c>
      <c r="L23" s="36"/>
      <c r="M23" s="7" t="s">
        <v>676</v>
      </c>
      <c r="N23" s="164">
        <v>44414.469305555554</v>
      </c>
      <c r="O23" s="164">
        <v>44414.469305555554</v>
      </c>
      <c r="P23" s="166">
        <v>0</v>
      </c>
      <c r="Q23" s="165">
        <v>22</v>
      </c>
      <c r="R23" s="34"/>
      <c r="S23" s="34"/>
      <c r="T23">
        <v>0</v>
      </c>
      <c r="V23" s="35">
        <f>VLOOKUP(A23,資料轉換_20210531!A:S,19,FALSE)</f>
        <v>0</v>
      </c>
      <c r="W23" s="35">
        <f t="shared" si="0"/>
        <v>0</v>
      </c>
      <c r="X23" s="35"/>
      <c r="AA23" s="41">
        <v>44286</v>
      </c>
      <c r="AB23" s="28"/>
      <c r="AC23" s="40"/>
    </row>
    <row r="24" spans="1:32" ht="45">
      <c r="A24" t="s">
        <v>1653</v>
      </c>
      <c r="D24" s="1" t="s">
        <v>1654</v>
      </c>
      <c r="E24" t="s">
        <v>444</v>
      </c>
      <c r="F24" s="1" t="s">
        <v>1655</v>
      </c>
      <c r="G24" t="s">
        <v>1656</v>
      </c>
      <c r="I24" s="7">
        <v>3</v>
      </c>
      <c r="J24" s="7">
        <v>4</v>
      </c>
      <c r="K24" s="36">
        <v>6</v>
      </c>
      <c r="L24" s="36"/>
      <c r="M24" s="7" t="s">
        <v>676</v>
      </c>
      <c r="N24" s="164">
        <v>44414.469305555554</v>
      </c>
      <c r="O24" s="164">
        <v>44414.469305555554</v>
      </c>
      <c r="P24" s="166">
        <v>0</v>
      </c>
      <c r="Q24" s="165">
        <v>50</v>
      </c>
      <c r="R24" s="34"/>
      <c r="S24" s="34"/>
      <c r="T24">
        <v>0</v>
      </c>
      <c r="U24" s="1" t="s">
        <v>2187</v>
      </c>
      <c r="V24" s="35">
        <f>VLOOKUP(A24,資料轉換_20210531!A:S,19,FALSE)</f>
        <v>-303638</v>
      </c>
      <c r="W24" s="35">
        <f>S24-V24</f>
        <v>303638</v>
      </c>
      <c r="X24" s="35" t="s">
        <v>2290</v>
      </c>
      <c r="AB24" s="28"/>
      <c r="AC24" s="28"/>
      <c r="AD24" s="40"/>
    </row>
    <row r="25" spans="1:32">
      <c r="A25" t="s">
        <v>3</v>
      </c>
      <c r="B25" t="s">
        <v>94</v>
      </c>
      <c r="D25" s="1" t="s">
        <v>277</v>
      </c>
      <c r="E25" t="s">
        <v>98</v>
      </c>
      <c r="F25" s="1" t="s">
        <v>278</v>
      </c>
      <c r="G25" t="s">
        <v>131</v>
      </c>
      <c r="I25" s="7">
        <v>1</v>
      </c>
      <c r="J25" s="7">
        <v>2</v>
      </c>
      <c r="K25" s="36">
        <v>6</v>
      </c>
      <c r="L25" s="36"/>
      <c r="M25" s="7" t="s">
        <v>676</v>
      </c>
      <c r="N25" s="164">
        <v>44414.469305555554</v>
      </c>
      <c r="O25" s="164">
        <v>44414.469305555554</v>
      </c>
      <c r="P25" s="166">
        <v>0</v>
      </c>
      <c r="Q25" s="165">
        <v>42</v>
      </c>
      <c r="R25" s="34"/>
      <c r="S25" s="34"/>
      <c r="T25">
        <v>0</v>
      </c>
      <c r="V25" s="35">
        <f>VLOOKUP(A25,資料轉換_20210531!A:S,19,FALSE)</f>
        <v>0</v>
      </c>
      <c r="W25" s="35">
        <f t="shared" si="0"/>
        <v>0</v>
      </c>
      <c r="X25" s="35"/>
      <c r="AA25" s="41">
        <v>44286</v>
      </c>
      <c r="AB25" s="28"/>
      <c r="AC25" s="40"/>
    </row>
    <row r="26" spans="1:32">
      <c r="A26" t="s">
        <v>239</v>
      </c>
      <c r="B26" t="s">
        <v>236</v>
      </c>
      <c r="D26" s="1" t="s">
        <v>289</v>
      </c>
      <c r="E26" t="s">
        <v>98</v>
      </c>
      <c r="F26" s="1" t="s">
        <v>551</v>
      </c>
      <c r="G26" t="s">
        <v>138</v>
      </c>
      <c r="I26" s="7">
        <v>1</v>
      </c>
      <c r="J26" s="7">
        <v>1</v>
      </c>
      <c r="K26" s="36">
        <v>6</v>
      </c>
      <c r="L26" s="36"/>
      <c r="M26" s="7" t="s">
        <v>676</v>
      </c>
      <c r="N26" s="164">
        <v>44414.469872685186</v>
      </c>
      <c r="O26" s="164">
        <v>44414.469872685186</v>
      </c>
      <c r="P26" s="166">
        <v>0</v>
      </c>
      <c r="Q26" s="165">
        <v>1035</v>
      </c>
      <c r="R26" s="34"/>
      <c r="S26" s="34"/>
      <c r="T26">
        <v>0</v>
      </c>
      <c r="V26" s="35">
        <f>VLOOKUP(A26,資料轉換_20210531!A:S,19,FALSE)</f>
        <v>0</v>
      </c>
      <c r="W26" s="35">
        <f t="shared" si="0"/>
        <v>0</v>
      </c>
      <c r="X26" s="35"/>
      <c r="AA26" s="41">
        <v>44286</v>
      </c>
      <c r="AB26" s="28"/>
      <c r="AC26" s="40"/>
    </row>
    <row r="27" spans="1:32">
      <c r="A27" t="s">
        <v>4</v>
      </c>
      <c r="B27" t="s">
        <v>95</v>
      </c>
      <c r="D27" s="1" t="s">
        <v>279</v>
      </c>
      <c r="E27" t="s">
        <v>98</v>
      </c>
      <c r="F27" s="1" t="s">
        <v>280</v>
      </c>
      <c r="G27" t="s">
        <v>132</v>
      </c>
      <c r="I27" s="7">
        <v>1</v>
      </c>
      <c r="J27" s="7">
        <v>2</v>
      </c>
      <c r="K27" s="36">
        <v>6</v>
      </c>
      <c r="L27" s="36"/>
      <c r="M27" s="7" t="s">
        <v>676</v>
      </c>
      <c r="N27" s="164">
        <v>44414.469305555554</v>
      </c>
      <c r="O27" s="164">
        <v>44414.469305555554</v>
      </c>
      <c r="P27" s="166">
        <v>0</v>
      </c>
      <c r="Q27" s="165">
        <v>48</v>
      </c>
      <c r="R27" s="34"/>
      <c r="S27" s="34"/>
      <c r="T27">
        <v>0</v>
      </c>
      <c r="V27" s="35">
        <f>VLOOKUP(A27,資料轉換_20210531!A:S,19,FALSE)</f>
        <v>0</v>
      </c>
      <c r="W27" s="35">
        <f t="shared" si="0"/>
        <v>0</v>
      </c>
      <c r="X27" s="35"/>
      <c r="AA27" s="41">
        <v>44286</v>
      </c>
      <c r="AB27" s="40"/>
      <c r="AC27" s="40"/>
    </row>
    <row r="28" spans="1:32">
      <c r="A28" t="s">
        <v>2367</v>
      </c>
      <c r="B28" t="s">
        <v>2369</v>
      </c>
      <c r="D28" s="1" t="s">
        <v>2368</v>
      </c>
      <c r="E28" t="s">
        <v>444</v>
      </c>
      <c r="F28" s="1" t="s">
        <v>2370</v>
      </c>
      <c r="G28" t="s">
        <v>2364</v>
      </c>
      <c r="I28" s="7">
        <v>1</v>
      </c>
      <c r="J28" s="7">
        <v>2</v>
      </c>
      <c r="K28" s="36">
        <v>6</v>
      </c>
      <c r="L28" s="36"/>
      <c r="M28" s="7" t="s">
        <v>676</v>
      </c>
      <c r="N28" s="164">
        <v>44414.469872685186</v>
      </c>
      <c r="O28" s="164">
        <v>44414.469872685186</v>
      </c>
      <c r="P28" s="166">
        <v>0</v>
      </c>
      <c r="Q28" s="165">
        <v>46</v>
      </c>
      <c r="R28" s="34"/>
      <c r="S28" s="34"/>
      <c r="T28">
        <v>0</v>
      </c>
      <c r="V28" s="35"/>
      <c r="W28" s="35"/>
      <c r="X28" s="35" t="s">
        <v>2375</v>
      </c>
      <c r="AB28" s="40"/>
      <c r="AC28" s="40"/>
    </row>
    <row r="29" spans="1:32">
      <c r="A29" t="s">
        <v>5</v>
      </c>
      <c r="B29" t="s">
        <v>96</v>
      </c>
      <c r="D29" s="1" t="s">
        <v>281</v>
      </c>
      <c r="E29" t="s">
        <v>98</v>
      </c>
      <c r="F29" s="1" t="s">
        <v>282</v>
      </c>
      <c r="G29" t="s">
        <v>133</v>
      </c>
      <c r="I29" s="7">
        <v>1</v>
      </c>
      <c r="J29" s="7">
        <v>1</v>
      </c>
      <c r="K29" s="36">
        <v>6</v>
      </c>
      <c r="L29" s="36"/>
      <c r="M29" s="7" t="s">
        <v>676</v>
      </c>
      <c r="N29" s="164">
        <v>44414.469305555554</v>
      </c>
      <c r="O29" s="164">
        <v>44414.469305555554</v>
      </c>
      <c r="P29" s="166">
        <v>0</v>
      </c>
      <c r="Q29" s="165">
        <v>32</v>
      </c>
      <c r="R29" s="34"/>
      <c r="S29" s="34"/>
      <c r="T29">
        <v>0</v>
      </c>
      <c r="V29" s="35">
        <f>VLOOKUP(A29,資料轉換_20201231!A:S,19,FALSE)</f>
        <v>0</v>
      </c>
      <c r="W29" s="35">
        <f t="shared" si="0"/>
        <v>0</v>
      </c>
      <c r="X29" s="35"/>
      <c r="AA29" s="41">
        <v>44286</v>
      </c>
      <c r="AB29" s="28"/>
      <c r="AC29" s="40"/>
    </row>
    <row r="30" spans="1:32" s="34" customFormat="1">
      <c r="A30" t="s">
        <v>6</v>
      </c>
      <c r="B30" t="s">
        <v>283</v>
      </c>
      <c r="C30"/>
      <c r="D30" s="1" t="s">
        <v>97</v>
      </c>
      <c r="E30" t="s">
        <v>98</v>
      </c>
      <c r="F30" s="1" t="s">
        <v>99</v>
      </c>
      <c r="G30" t="s">
        <v>134</v>
      </c>
      <c r="H30" s="7"/>
      <c r="I30" s="7">
        <v>1</v>
      </c>
      <c r="J30" s="7">
        <v>2</v>
      </c>
      <c r="K30" s="36">
        <v>6</v>
      </c>
      <c r="L30" s="36"/>
      <c r="M30" s="7" t="s">
        <v>676</v>
      </c>
      <c r="N30" s="164">
        <v>44414.469305555554</v>
      </c>
      <c r="O30" s="164">
        <v>44414.469305555554</v>
      </c>
      <c r="P30" s="166">
        <v>0</v>
      </c>
      <c r="Q30" s="165">
        <v>41</v>
      </c>
      <c r="T30">
        <v>0</v>
      </c>
      <c r="U30"/>
      <c r="V30" s="35">
        <f>VLOOKUP(A30,資料轉換_20201231!A:S,19,FALSE)</f>
        <v>0</v>
      </c>
      <c r="W30" s="35">
        <f t="shared" si="0"/>
        <v>0</v>
      </c>
      <c r="X30" s="35"/>
      <c r="Y30" s="7"/>
      <c r="Z30" s="7"/>
      <c r="AA30" s="41">
        <v>44286</v>
      </c>
      <c r="AB30" s="28"/>
      <c r="AC30" s="40"/>
      <c r="AD30" s="7"/>
      <c r="AE30" s="7"/>
      <c r="AF30"/>
    </row>
    <row r="31" spans="1:32" s="34" customFormat="1">
      <c r="A31" t="s">
        <v>8</v>
      </c>
      <c r="B31" t="s">
        <v>102</v>
      </c>
      <c r="C31"/>
      <c r="D31" s="1" t="s">
        <v>286</v>
      </c>
      <c r="E31" t="s">
        <v>98</v>
      </c>
      <c r="F31" s="1" t="s">
        <v>287</v>
      </c>
      <c r="G31" t="s">
        <v>136</v>
      </c>
      <c r="H31" s="7"/>
      <c r="I31" s="7">
        <v>1</v>
      </c>
      <c r="J31" s="7">
        <v>2</v>
      </c>
      <c r="K31" s="36">
        <v>6</v>
      </c>
      <c r="L31" s="36"/>
      <c r="M31" s="7" t="s">
        <v>676</v>
      </c>
      <c r="N31" s="164">
        <v>44414.469305555554</v>
      </c>
      <c r="O31" s="164">
        <v>44414.469305555554</v>
      </c>
      <c r="P31" s="166">
        <v>0</v>
      </c>
      <c r="Q31" s="165">
        <v>195</v>
      </c>
      <c r="T31">
        <v>0</v>
      </c>
      <c r="U31"/>
      <c r="V31" s="35">
        <f>VLOOKUP(A31,資料轉換_20201231!A:S,19,FALSE)</f>
        <v>0</v>
      </c>
      <c r="W31" s="35">
        <f t="shared" si="0"/>
        <v>0</v>
      </c>
      <c r="X31" s="35"/>
      <c r="Y31" s="7"/>
      <c r="Z31" s="7"/>
      <c r="AA31" s="41">
        <v>44286</v>
      </c>
      <c r="AB31" s="28"/>
      <c r="AC31" s="40"/>
      <c r="AD31" s="28"/>
      <c r="AE31" s="7"/>
      <c r="AF31"/>
    </row>
    <row r="32" spans="1:32" s="34" customFormat="1" ht="60">
      <c r="A32" t="s">
        <v>249</v>
      </c>
      <c r="B32" t="s">
        <v>322</v>
      </c>
      <c r="C32"/>
      <c r="D32" s="1" t="s">
        <v>323</v>
      </c>
      <c r="E32" t="s">
        <v>315</v>
      </c>
      <c r="F32" s="1" t="s">
        <v>570</v>
      </c>
      <c r="G32" t="s">
        <v>157</v>
      </c>
      <c r="H32" s="7"/>
      <c r="I32" s="7">
        <v>4</v>
      </c>
      <c r="J32" s="7">
        <v>4</v>
      </c>
      <c r="K32" s="71">
        <v>2</v>
      </c>
      <c r="L32" s="71"/>
      <c r="M32" s="7" t="s">
        <v>676</v>
      </c>
      <c r="N32" s="164">
        <v>44414.476875</v>
      </c>
      <c r="O32" s="164">
        <v>44414.476898148147</v>
      </c>
      <c r="P32" s="166">
        <v>2.314814628334716E-5</v>
      </c>
      <c r="Q32" s="165">
        <v>101264</v>
      </c>
      <c r="T32">
        <v>5</v>
      </c>
      <c r="U32" s="1" t="s">
        <v>458</v>
      </c>
      <c r="V32" s="35">
        <f>VLOOKUP(A32,資料轉換_20201231!A:S,19,FALSE)</f>
        <v>-32121</v>
      </c>
      <c r="W32" s="35">
        <f t="shared" ref="W32:W34" si="2">S32-V32</f>
        <v>32121</v>
      </c>
      <c r="X32" s="35" t="s">
        <v>2472</v>
      </c>
      <c r="Y32" s="7"/>
      <c r="Z32" s="7"/>
      <c r="AA32" s="41">
        <v>44286</v>
      </c>
      <c r="AB32" s="28"/>
      <c r="AC32" s="7"/>
      <c r="AD32" s="40"/>
      <c r="AE32" s="7"/>
      <c r="AF32"/>
    </row>
    <row r="33" spans="1:31" s="34" customFormat="1" ht="75">
      <c r="A33" s="34" t="s">
        <v>254</v>
      </c>
      <c r="B33" s="34" t="s">
        <v>322</v>
      </c>
      <c r="D33" s="35" t="s">
        <v>105</v>
      </c>
      <c r="E33" s="34" t="s">
        <v>98</v>
      </c>
      <c r="F33" s="35" t="s">
        <v>580</v>
      </c>
      <c r="G33" s="34" t="s">
        <v>169</v>
      </c>
      <c r="H33" s="36"/>
      <c r="I33" s="36">
        <v>5</v>
      </c>
      <c r="J33" s="36">
        <v>4</v>
      </c>
      <c r="K33" s="36">
        <v>2</v>
      </c>
      <c r="L33" s="36"/>
      <c r="M33" s="36" t="s">
        <v>677</v>
      </c>
      <c r="N33" s="164">
        <v>44414.477372685185</v>
      </c>
      <c r="O33" s="164">
        <v>44414.477476851855</v>
      </c>
      <c r="P33" s="166">
        <v>1.0416666918899864E-4</v>
      </c>
      <c r="Q33" s="165">
        <v>100997</v>
      </c>
      <c r="T33" s="34">
        <v>5</v>
      </c>
      <c r="U33" s="34" t="s">
        <v>461</v>
      </c>
      <c r="V33" s="35">
        <f>VLOOKUP(A33,資料轉換_20201231!A:S,19,FALSE)</f>
        <v>-39154</v>
      </c>
      <c r="W33" s="35">
        <f t="shared" si="2"/>
        <v>39154</v>
      </c>
      <c r="X33" s="35" t="s">
        <v>2472</v>
      </c>
      <c r="Y33" s="36"/>
      <c r="Z33" s="36"/>
      <c r="AA33" s="42">
        <v>44286</v>
      </c>
      <c r="AB33" s="40"/>
      <c r="AC33" s="36"/>
      <c r="AD33" s="40"/>
      <c r="AE33" s="36"/>
    </row>
    <row r="34" spans="1:31" s="34" customFormat="1" ht="60">
      <c r="A34" s="34" t="s">
        <v>638</v>
      </c>
      <c r="B34" s="34" t="s">
        <v>729</v>
      </c>
      <c r="C34" s="34" t="s">
        <v>735</v>
      </c>
      <c r="D34" s="35" t="s">
        <v>650</v>
      </c>
      <c r="E34" s="34" t="s">
        <v>444</v>
      </c>
      <c r="F34" s="35" t="s">
        <v>663</v>
      </c>
      <c r="G34" s="34" t="s">
        <v>662</v>
      </c>
      <c r="H34" s="36"/>
      <c r="I34" s="36">
        <v>4</v>
      </c>
      <c r="J34" s="36">
        <v>4</v>
      </c>
      <c r="K34" s="36">
        <v>2</v>
      </c>
      <c r="L34" s="36"/>
      <c r="M34" s="36" t="s">
        <v>676</v>
      </c>
      <c r="N34" s="164">
        <v>44414.47755787037</v>
      </c>
      <c r="O34" s="164">
        <v>44414.477592592593</v>
      </c>
      <c r="P34" s="166">
        <v>3.4722223062999547E-5</v>
      </c>
      <c r="Q34" s="165">
        <v>38315</v>
      </c>
      <c r="T34" s="34">
        <v>2</v>
      </c>
      <c r="U34" s="34" t="s">
        <v>1596</v>
      </c>
      <c r="V34" s="35">
        <f>VLOOKUP(A34,資料轉換_20201231!A:S,19,FALSE)</f>
        <v>-73816</v>
      </c>
      <c r="W34" s="35">
        <f t="shared" si="2"/>
        <v>73816</v>
      </c>
      <c r="X34" s="35" t="s">
        <v>2472</v>
      </c>
      <c r="Y34" s="36"/>
      <c r="Z34" s="36"/>
      <c r="AA34" s="42">
        <v>44286</v>
      </c>
      <c r="AB34" s="40"/>
      <c r="AC34" s="36"/>
      <c r="AD34" s="40"/>
      <c r="AE34" s="36"/>
    </row>
    <row r="35" spans="1:31" s="34" customFormat="1">
      <c r="A35" s="34" t="s">
        <v>1096</v>
      </c>
      <c r="B35" s="34" t="s">
        <v>890</v>
      </c>
      <c r="D35" s="35" t="s">
        <v>1108</v>
      </c>
      <c r="E35" s="34" t="s">
        <v>444</v>
      </c>
      <c r="F35" s="35" t="s">
        <v>1099</v>
      </c>
      <c r="G35" s="34" t="s">
        <v>1100</v>
      </c>
      <c r="H35" s="36" t="s">
        <v>676</v>
      </c>
      <c r="I35" s="36">
        <v>1</v>
      </c>
      <c r="J35" s="36" t="s">
        <v>945</v>
      </c>
      <c r="K35" s="36">
        <v>2</v>
      </c>
      <c r="L35" s="36"/>
      <c r="M35" s="36" t="s">
        <v>676</v>
      </c>
      <c r="N35" s="164">
        <v>44414.471064814818</v>
      </c>
      <c r="O35" s="164">
        <v>44414.471076388887</v>
      </c>
      <c r="P35" s="166">
        <v>1.1574069503694773E-5</v>
      </c>
      <c r="Q35" s="165">
        <v>64681</v>
      </c>
      <c r="T35" s="34">
        <v>9</v>
      </c>
      <c r="U35" s="34" t="s">
        <v>2284</v>
      </c>
      <c r="V35" s="35">
        <f>VLOOKUP(A35,資料轉換_20201231!A:S,19,FALSE)</f>
        <v>0</v>
      </c>
      <c r="W35" s="35">
        <f t="shared" si="0"/>
        <v>0</v>
      </c>
      <c r="X35" s="35"/>
      <c r="Y35" s="36"/>
      <c r="Z35" s="36"/>
      <c r="AA35" s="42"/>
      <c r="AB35" s="40"/>
      <c r="AC35" s="36"/>
      <c r="AD35" s="40"/>
      <c r="AE35" s="36"/>
    </row>
    <row r="36" spans="1:31" s="34" customFormat="1" ht="165">
      <c r="A36" s="34" t="s">
        <v>251</v>
      </c>
      <c r="B36" s="34" t="s">
        <v>326</v>
      </c>
      <c r="D36" s="35" t="s">
        <v>327</v>
      </c>
      <c r="E36" s="34" t="s">
        <v>98</v>
      </c>
      <c r="F36" s="35" t="s">
        <v>572</v>
      </c>
      <c r="G36" s="34" t="s">
        <v>159</v>
      </c>
      <c r="H36" s="36"/>
      <c r="I36" s="36">
        <v>10</v>
      </c>
      <c r="J36" s="36">
        <v>4</v>
      </c>
      <c r="K36" s="36">
        <v>2</v>
      </c>
      <c r="L36" s="36"/>
      <c r="M36" s="36" t="s">
        <v>677</v>
      </c>
      <c r="N36" s="164">
        <v>44414.477025462962</v>
      </c>
      <c r="O36" s="164">
        <v>44414.477175925924</v>
      </c>
      <c r="P36" s="166">
        <v>1.5046296175569296E-4</v>
      </c>
      <c r="Q36" s="165">
        <v>143214</v>
      </c>
      <c r="T36" s="34">
        <v>5</v>
      </c>
      <c r="U36" s="34" t="s">
        <v>455</v>
      </c>
      <c r="V36" s="35">
        <f>VLOOKUP(A36,資料轉換_20201231!A:S,19,FALSE)</f>
        <v>7264</v>
      </c>
      <c r="W36" s="35">
        <f t="shared" ref="W36:W39" si="3">S36-V36</f>
        <v>-7264</v>
      </c>
      <c r="X36" s="35" t="s">
        <v>2472</v>
      </c>
      <c r="Y36" s="36"/>
      <c r="Z36" s="36"/>
      <c r="AA36" s="42">
        <v>44286</v>
      </c>
      <c r="AB36" s="40"/>
      <c r="AC36" s="36"/>
      <c r="AD36" s="40"/>
      <c r="AE36" s="36"/>
    </row>
    <row r="37" spans="1:31" s="34" customFormat="1" ht="45">
      <c r="A37" s="34" t="s">
        <v>22</v>
      </c>
      <c r="B37" s="35" t="s">
        <v>853</v>
      </c>
      <c r="C37" s="34" t="s">
        <v>736</v>
      </c>
      <c r="D37" s="35" t="s">
        <v>314</v>
      </c>
      <c r="E37" s="34" t="s">
        <v>315</v>
      </c>
      <c r="F37" s="35" t="s">
        <v>566</v>
      </c>
      <c r="G37" s="34" t="s">
        <v>153</v>
      </c>
      <c r="H37" s="36"/>
      <c r="I37" s="36">
        <v>3</v>
      </c>
      <c r="J37" s="36">
        <v>4</v>
      </c>
      <c r="K37" s="36">
        <v>2</v>
      </c>
      <c r="L37" s="36"/>
      <c r="M37" s="36" t="s">
        <v>676</v>
      </c>
      <c r="N37" s="164">
        <v>44414.476840277777</v>
      </c>
      <c r="O37" s="164">
        <v>44414.476875</v>
      </c>
      <c r="P37" s="166">
        <v>3.4722223062999547E-5</v>
      </c>
      <c r="Q37" s="165">
        <v>102232</v>
      </c>
      <c r="T37" s="34">
        <v>5</v>
      </c>
      <c r="U37" s="34" t="s">
        <v>456</v>
      </c>
      <c r="V37" s="35">
        <f>VLOOKUP(A37,資料轉換_20201231!A:S,19,FALSE)</f>
        <v>-31161</v>
      </c>
      <c r="W37" s="35">
        <f t="shared" si="3"/>
        <v>31161</v>
      </c>
      <c r="X37" s="35" t="s">
        <v>2472</v>
      </c>
      <c r="Y37" s="36"/>
      <c r="Z37" s="36"/>
      <c r="AA37" s="42">
        <v>44286</v>
      </c>
      <c r="AB37" s="40"/>
      <c r="AC37" s="36"/>
      <c r="AD37" s="40"/>
      <c r="AE37" s="36"/>
    </row>
    <row r="38" spans="1:31" s="34" customFormat="1" ht="75">
      <c r="A38" s="34" t="s">
        <v>250</v>
      </c>
      <c r="B38" s="34" t="s">
        <v>324</v>
      </c>
      <c r="D38" s="35" t="s">
        <v>325</v>
      </c>
      <c r="E38" s="34" t="s">
        <v>315</v>
      </c>
      <c r="F38" s="35" t="s">
        <v>571</v>
      </c>
      <c r="G38" s="34" t="s">
        <v>158</v>
      </c>
      <c r="H38" s="36"/>
      <c r="I38" s="36">
        <v>5</v>
      </c>
      <c r="J38" s="36">
        <v>4</v>
      </c>
      <c r="K38" s="36">
        <v>2</v>
      </c>
      <c r="L38" s="36"/>
      <c r="M38" s="36" t="s">
        <v>676</v>
      </c>
      <c r="N38" s="164">
        <v>44414.476898148147</v>
      </c>
      <c r="O38" s="164">
        <v>44414.477025462962</v>
      </c>
      <c r="P38" s="166">
        <v>1.273148154723458E-4</v>
      </c>
      <c r="Q38" s="165">
        <v>110285</v>
      </c>
      <c r="T38" s="34">
        <v>5</v>
      </c>
      <c r="U38" s="35" t="s">
        <v>457</v>
      </c>
      <c r="V38" s="35">
        <f>VLOOKUP(A38,資料轉換_20201231!A:S,19,FALSE)</f>
        <v>-23281</v>
      </c>
      <c r="W38" s="35">
        <f t="shared" si="3"/>
        <v>23281</v>
      </c>
      <c r="X38" s="35" t="s">
        <v>2472</v>
      </c>
      <c r="Y38" s="36"/>
      <c r="Z38" s="36"/>
      <c r="AA38" s="42">
        <v>44286</v>
      </c>
      <c r="AB38" s="40"/>
      <c r="AC38" s="36"/>
      <c r="AD38" s="40"/>
      <c r="AE38" s="57"/>
    </row>
    <row r="39" spans="1:31" s="34" customFormat="1" ht="75">
      <c r="A39" s="34" t="s">
        <v>699</v>
      </c>
      <c r="B39" s="34" t="s">
        <v>324</v>
      </c>
      <c r="D39" s="35" t="s">
        <v>325</v>
      </c>
      <c r="E39" s="34" t="s">
        <v>315</v>
      </c>
      <c r="F39" s="35" t="s">
        <v>700</v>
      </c>
      <c r="G39" s="34" t="s">
        <v>701</v>
      </c>
      <c r="H39" s="36"/>
      <c r="I39" s="36">
        <v>5</v>
      </c>
      <c r="J39" s="36">
        <v>4</v>
      </c>
      <c r="K39" s="36">
        <v>2</v>
      </c>
      <c r="L39" s="36"/>
      <c r="M39" s="36" t="s">
        <v>676</v>
      </c>
      <c r="N39" s="164">
        <v>44414.477476851855</v>
      </c>
      <c r="O39" s="164">
        <v>44414.47755787037</v>
      </c>
      <c r="P39" s="166">
        <v>8.1018515629693866E-5</v>
      </c>
      <c r="Q39" s="165">
        <v>117981</v>
      </c>
      <c r="T39" s="34">
        <v>5</v>
      </c>
      <c r="U39" s="34" t="s">
        <v>461</v>
      </c>
      <c r="V39" s="35">
        <f>VLOOKUP(A39,資料轉換_20201231!A:S,19,FALSE)</f>
        <v>-15672</v>
      </c>
      <c r="W39" s="35">
        <f t="shared" si="3"/>
        <v>15672</v>
      </c>
      <c r="X39" s="35" t="s">
        <v>2472</v>
      </c>
      <c r="Y39" s="36"/>
      <c r="Z39" s="36"/>
      <c r="AA39" s="42">
        <v>44286</v>
      </c>
      <c r="AB39" s="40"/>
      <c r="AC39" s="36"/>
      <c r="AD39" s="40"/>
      <c r="AE39" s="36"/>
    </row>
    <row r="40" spans="1:31" s="34" customFormat="1">
      <c r="A40" s="34" t="s">
        <v>1097</v>
      </c>
      <c r="B40" s="34" t="s">
        <v>890</v>
      </c>
      <c r="D40" s="35" t="s">
        <v>1109</v>
      </c>
      <c r="E40" s="34" t="s">
        <v>444</v>
      </c>
      <c r="F40" s="35" t="s">
        <v>1102</v>
      </c>
      <c r="G40" s="34" t="s">
        <v>1103</v>
      </c>
      <c r="H40" s="36" t="s">
        <v>676</v>
      </c>
      <c r="I40" s="36">
        <v>1</v>
      </c>
      <c r="J40" s="36" t="s">
        <v>964</v>
      </c>
      <c r="K40" s="36">
        <v>2</v>
      </c>
      <c r="L40" s="36"/>
      <c r="M40" s="36" t="s">
        <v>676</v>
      </c>
      <c r="N40" s="164">
        <v>44414.471076388887</v>
      </c>
      <c r="O40" s="164">
        <v>44414.471076388887</v>
      </c>
      <c r="P40" s="166">
        <v>0</v>
      </c>
      <c r="Q40" s="165">
        <v>908</v>
      </c>
      <c r="T40" s="34">
        <v>9</v>
      </c>
      <c r="U40" s="34" t="s">
        <v>2284</v>
      </c>
      <c r="V40" s="35">
        <f>VLOOKUP(A40,資料轉換_20201231!A:S,19,FALSE)</f>
        <v>0</v>
      </c>
      <c r="W40" s="35">
        <f t="shared" si="0"/>
        <v>0</v>
      </c>
      <c r="X40" s="35"/>
      <c r="Y40" s="36"/>
      <c r="Z40" s="36"/>
      <c r="AA40" s="42"/>
      <c r="AB40" s="40"/>
      <c r="AC40" s="36"/>
      <c r="AD40" s="40"/>
      <c r="AE40" s="36"/>
    </row>
    <row r="41" spans="1:31" s="34" customFormat="1" ht="180">
      <c r="A41" s="34" t="s">
        <v>21</v>
      </c>
      <c r="B41" s="34" t="s">
        <v>313</v>
      </c>
      <c r="D41" s="35" t="s">
        <v>311</v>
      </c>
      <c r="E41" s="34" t="s">
        <v>312</v>
      </c>
      <c r="F41" s="35" t="s">
        <v>698</v>
      </c>
      <c r="G41" s="34" t="s">
        <v>152</v>
      </c>
      <c r="H41" s="36"/>
      <c r="I41" s="36">
        <v>12</v>
      </c>
      <c r="J41" s="36">
        <v>4</v>
      </c>
      <c r="K41" s="36">
        <v>2</v>
      </c>
      <c r="L41" s="36"/>
      <c r="M41" s="36" t="s">
        <v>677</v>
      </c>
      <c r="N41" s="164">
        <v>44414.47111111111</v>
      </c>
      <c r="O41" s="164">
        <v>44414.476840277777</v>
      </c>
      <c r="P41" s="166">
        <v>5.7291666671517305E-3</v>
      </c>
      <c r="Q41" s="165">
        <v>107468</v>
      </c>
      <c r="T41" s="34">
        <v>0</v>
      </c>
      <c r="V41" s="35">
        <f>VLOOKUP(A41,資料轉換_20201231!A:S,19,FALSE)</f>
        <v>-25926</v>
      </c>
      <c r="W41" s="35">
        <f t="shared" ref="W41:W54" si="4">S41-V41</f>
        <v>25926</v>
      </c>
      <c r="X41" s="35" t="s">
        <v>2472</v>
      </c>
      <c r="Y41" s="36"/>
      <c r="Z41" s="36"/>
      <c r="AA41" s="42">
        <v>44286</v>
      </c>
      <c r="AB41" s="40"/>
      <c r="AC41" s="36"/>
      <c r="AD41" s="40"/>
      <c r="AE41" s="57"/>
    </row>
    <row r="42" spans="1:31" s="34" customFormat="1" ht="30">
      <c r="A42" s="34" t="s">
        <v>246</v>
      </c>
      <c r="B42" s="34" t="s">
        <v>316</v>
      </c>
      <c r="C42" s="34" t="s">
        <v>737</v>
      </c>
      <c r="D42" s="35" t="s">
        <v>317</v>
      </c>
      <c r="E42" s="34" t="s">
        <v>98</v>
      </c>
      <c r="F42" s="35" t="s">
        <v>567</v>
      </c>
      <c r="G42" s="34" t="s">
        <v>154</v>
      </c>
      <c r="H42" s="36"/>
      <c r="I42" s="36">
        <v>2</v>
      </c>
      <c r="J42" s="36">
        <v>4</v>
      </c>
      <c r="K42" s="36">
        <v>2</v>
      </c>
      <c r="L42" s="36"/>
      <c r="M42" s="36" t="s">
        <v>676</v>
      </c>
      <c r="N42" s="164">
        <v>44414.476875</v>
      </c>
      <c r="O42" s="164">
        <v>44414.476875</v>
      </c>
      <c r="P42" s="166">
        <v>0</v>
      </c>
      <c r="Q42" s="165">
        <v>4758</v>
      </c>
      <c r="T42" s="34">
        <v>2</v>
      </c>
      <c r="U42" s="34" t="s">
        <v>2188</v>
      </c>
      <c r="V42" s="35">
        <f>VLOOKUP(A42,資料轉換_20201231!A:S,19,FALSE)</f>
        <v>0</v>
      </c>
      <c r="W42" s="35">
        <f t="shared" si="4"/>
        <v>0</v>
      </c>
      <c r="X42" s="35" t="s">
        <v>2472</v>
      </c>
      <c r="Y42" s="36"/>
      <c r="Z42" s="36"/>
      <c r="AA42" s="42">
        <v>44316</v>
      </c>
      <c r="AB42" s="82"/>
      <c r="AC42" s="36"/>
      <c r="AD42" s="40"/>
      <c r="AE42" s="36"/>
    </row>
    <row r="43" spans="1:31" s="34" customFormat="1" ht="60">
      <c r="A43" s="34" t="s">
        <v>245</v>
      </c>
      <c r="B43" s="34" t="s">
        <v>829</v>
      </c>
      <c r="D43" s="35" t="e">
        <v>#N/A</v>
      </c>
      <c r="E43" s="34" t="s">
        <v>98</v>
      </c>
      <c r="F43" s="35" t="s">
        <v>565</v>
      </c>
      <c r="G43" s="34" t="s">
        <v>564</v>
      </c>
      <c r="H43" s="36" t="s">
        <v>545</v>
      </c>
      <c r="I43" s="36">
        <v>3</v>
      </c>
      <c r="J43" s="36" t="s">
        <v>946</v>
      </c>
      <c r="K43" s="36"/>
      <c r="L43" s="36"/>
      <c r="M43" s="36" t="s">
        <v>676</v>
      </c>
      <c r="N43" s="164">
        <v>44414.471099537041</v>
      </c>
      <c r="O43" s="164">
        <v>44414.47111111111</v>
      </c>
      <c r="P43" s="166">
        <v>1.1574069503694773E-5</v>
      </c>
      <c r="Q43" s="165">
        <v>147316</v>
      </c>
      <c r="T43" s="34">
        <v>2</v>
      </c>
      <c r="U43" s="34" t="s">
        <v>2189</v>
      </c>
      <c r="V43" s="35">
        <f>VLOOKUP(A43,資料轉換_20201231!A:S,19,FALSE)</f>
        <v>6687</v>
      </c>
      <c r="W43" s="35">
        <f t="shared" si="4"/>
        <v>-6687</v>
      </c>
      <c r="X43" s="35" t="s">
        <v>2472</v>
      </c>
      <c r="Y43" s="36"/>
      <c r="Z43" s="36"/>
      <c r="AA43" s="42"/>
      <c r="AB43" s="36"/>
      <c r="AC43" s="36"/>
      <c r="AD43" s="36"/>
      <c r="AE43" s="36"/>
    </row>
    <row r="44" spans="1:31" s="34" customFormat="1" ht="30">
      <c r="A44" s="34" t="s">
        <v>20</v>
      </c>
      <c r="B44" s="34" t="s">
        <v>829</v>
      </c>
      <c r="D44" s="35" t="s">
        <v>311</v>
      </c>
      <c r="E44" s="34" t="s">
        <v>312</v>
      </c>
      <c r="F44" s="35" t="s">
        <v>563</v>
      </c>
      <c r="G44" s="34" t="s">
        <v>151</v>
      </c>
      <c r="H44" s="36" t="s">
        <v>545</v>
      </c>
      <c r="I44" s="36">
        <v>2</v>
      </c>
      <c r="J44" s="36" t="s">
        <v>946</v>
      </c>
      <c r="K44" s="36"/>
      <c r="L44" s="36"/>
      <c r="M44" s="36" t="s">
        <v>676</v>
      </c>
      <c r="N44" s="164">
        <v>44414.471087962964</v>
      </c>
      <c r="O44" s="164">
        <v>44414.471099537041</v>
      </c>
      <c r="P44" s="166">
        <v>1.1574076779652387E-5</v>
      </c>
      <c r="Q44" s="165">
        <v>107468</v>
      </c>
      <c r="T44" s="34">
        <v>0</v>
      </c>
      <c r="V44" s="35">
        <f>VLOOKUP(A44,資料轉換_20201231!A:S,19,FALSE)</f>
        <v>-25926</v>
      </c>
      <c r="W44" s="35">
        <f t="shared" si="4"/>
        <v>25926</v>
      </c>
      <c r="X44" s="35" t="s">
        <v>2472</v>
      </c>
      <c r="Y44" s="36"/>
      <c r="Z44" s="36"/>
      <c r="AA44" s="42"/>
      <c r="AB44" s="36"/>
      <c r="AC44" s="36"/>
      <c r="AD44" s="36"/>
      <c r="AE44" s="36"/>
    </row>
    <row r="45" spans="1:31" s="34" customFormat="1" ht="150">
      <c r="A45" s="34" t="s">
        <v>19</v>
      </c>
      <c r="B45" s="34" t="s">
        <v>829</v>
      </c>
      <c r="D45" s="35" t="s">
        <v>311</v>
      </c>
      <c r="E45" s="34" t="s">
        <v>98</v>
      </c>
      <c r="F45" s="35" t="s">
        <v>562</v>
      </c>
      <c r="G45" s="34" t="s">
        <v>150</v>
      </c>
      <c r="H45" s="36" t="s">
        <v>545</v>
      </c>
      <c r="I45" s="36">
        <v>9</v>
      </c>
      <c r="J45" s="36" t="s">
        <v>946</v>
      </c>
      <c r="K45" s="36"/>
      <c r="L45" s="36"/>
      <c r="M45" s="36" t="s">
        <v>677</v>
      </c>
      <c r="N45" s="164">
        <v>44414.471076388887</v>
      </c>
      <c r="O45" s="164">
        <v>44414.471087962964</v>
      </c>
      <c r="P45" s="166">
        <v>1.1574076779652387E-5</v>
      </c>
      <c r="Q45" s="165">
        <v>107468</v>
      </c>
      <c r="T45" s="34">
        <v>5</v>
      </c>
      <c r="U45" s="34" t="s">
        <v>455</v>
      </c>
      <c r="V45" s="35">
        <f>VLOOKUP(A45,資料轉換_20201231!A:S,19,FALSE)</f>
        <v>-32692</v>
      </c>
      <c r="W45" s="35">
        <f t="shared" si="4"/>
        <v>32692</v>
      </c>
      <c r="X45" s="35" t="s">
        <v>2472</v>
      </c>
      <c r="Y45" s="36"/>
      <c r="Z45" s="36"/>
      <c r="AA45" s="42"/>
      <c r="AB45" s="36"/>
      <c r="AC45" s="36"/>
      <c r="AD45" s="36"/>
      <c r="AE45" s="36"/>
    </row>
    <row r="46" spans="1:31" s="34" customFormat="1" ht="30">
      <c r="A46" s="34" t="s">
        <v>247</v>
      </c>
      <c r="B46" s="34" t="s">
        <v>318</v>
      </c>
      <c r="D46" s="35" t="s">
        <v>319</v>
      </c>
      <c r="E46" s="34" t="s">
        <v>98</v>
      </c>
      <c r="F46" s="35" t="s">
        <v>568</v>
      </c>
      <c r="G46" s="34" t="s">
        <v>155</v>
      </c>
      <c r="H46" s="36"/>
      <c r="I46" s="36">
        <v>2</v>
      </c>
      <c r="J46" s="36">
        <v>4</v>
      </c>
      <c r="K46" s="36">
        <v>2</v>
      </c>
      <c r="L46" s="36"/>
      <c r="M46" s="36" t="s">
        <v>676</v>
      </c>
      <c r="N46" s="164">
        <v>44414.476875</v>
      </c>
      <c r="O46" s="164">
        <v>44414.476875</v>
      </c>
      <c r="P46" s="166">
        <v>0</v>
      </c>
      <c r="Q46" s="165">
        <v>189</v>
      </c>
      <c r="T46" s="34">
        <v>2</v>
      </c>
      <c r="U46" s="34" t="s">
        <v>2190</v>
      </c>
      <c r="V46" s="35">
        <f>VLOOKUP(A46,資料轉換_20201231!A:S,19,FALSE)</f>
        <v>0</v>
      </c>
      <c r="W46" s="35">
        <f t="shared" si="4"/>
        <v>0</v>
      </c>
      <c r="X46" s="35" t="s">
        <v>2472</v>
      </c>
      <c r="Y46" s="36"/>
      <c r="Z46" s="36"/>
      <c r="AA46" s="42">
        <v>44286</v>
      </c>
      <c r="AB46" s="40"/>
      <c r="AC46" s="36"/>
      <c r="AD46" s="40"/>
      <c r="AE46" s="36"/>
    </row>
    <row r="47" spans="1:31" s="34" customFormat="1">
      <c r="A47" s="34" t="s">
        <v>2420</v>
      </c>
      <c r="D47" s="35"/>
      <c r="E47" s="34" t="s">
        <v>444</v>
      </c>
      <c r="F47" s="35"/>
      <c r="G47" s="34" t="s">
        <v>2421</v>
      </c>
      <c r="H47" s="36"/>
      <c r="I47" s="36"/>
      <c r="J47" s="36"/>
      <c r="K47" s="36"/>
      <c r="L47" s="36"/>
      <c r="M47" s="36"/>
      <c r="N47" s="164">
        <v>44414.477592592593</v>
      </c>
      <c r="O47" s="164">
        <v>44414.47760416667</v>
      </c>
      <c r="P47" s="166">
        <v>1.1574076779652387E-5</v>
      </c>
      <c r="Q47" s="165">
        <v>10897</v>
      </c>
      <c r="V47" s="35"/>
      <c r="W47" s="35"/>
      <c r="X47" s="35"/>
      <c r="Y47" s="36"/>
      <c r="Z47" s="36"/>
      <c r="AA47" s="42"/>
      <c r="AB47" s="40"/>
      <c r="AC47" s="36"/>
      <c r="AD47" s="40"/>
      <c r="AE47" s="36"/>
    </row>
    <row r="48" spans="1:31" s="34" customFormat="1" ht="60">
      <c r="A48" s="34" t="s">
        <v>248</v>
      </c>
      <c r="B48" s="34" t="s">
        <v>320</v>
      </c>
      <c r="D48" s="35" t="s">
        <v>321</v>
      </c>
      <c r="E48" s="34" t="s">
        <v>98</v>
      </c>
      <c r="F48" s="35" t="s">
        <v>569</v>
      </c>
      <c r="G48" s="34" t="s">
        <v>156</v>
      </c>
      <c r="H48" s="36"/>
      <c r="I48" s="36">
        <v>4</v>
      </c>
      <c r="J48" s="36">
        <v>4</v>
      </c>
      <c r="K48" s="36">
        <v>2</v>
      </c>
      <c r="L48" s="36"/>
      <c r="M48" s="36" t="s">
        <v>676</v>
      </c>
      <c r="N48" s="164">
        <v>44414.476875</v>
      </c>
      <c r="O48" s="164"/>
      <c r="P48" s="166">
        <v>0</v>
      </c>
      <c r="Q48" s="165">
        <v>289</v>
      </c>
      <c r="T48" s="34">
        <v>2</v>
      </c>
      <c r="U48" s="34" t="s">
        <v>2191</v>
      </c>
      <c r="V48" s="35">
        <f>VLOOKUP(A48,資料轉換_20201231!A:S,19,FALSE)</f>
        <v>0</v>
      </c>
      <c r="W48" s="35">
        <f t="shared" si="4"/>
        <v>0</v>
      </c>
      <c r="X48" s="35" t="s">
        <v>2472</v>
      </c>
      <c r="Y48" s="36"/>
      <c r="Z48" s="36"/>
      <c r="AA48" s="42">
        <v>44286</v>
      </c>
      <c r="AB48" s="40"/>
      <c r="AC48" s="36"/>
      <c r="AD48" s="40"/>
      <c r="AE48" s="36"/>
    </row>
    <row r="49" spans="1:31" s="34" customFormat="1">
      <c r="A49" s="34" t="s">
        <v>45</v>
      </c>
      <c r="B49" s="34" t="s">
        <v>969</v>
      </c>
      <c r="C49" s="34" t="s">
        <v>971</v>
      </c>
      <c r="D49" s="35" t="s">
        <v>970</v>
      </c>
      <c r="E49" s="34" t="s">
        <v>377</v>
      </c>
      <c r="F49" s="35" t="s">
        <v>378</v>
      </c>
      <c r="G49" s="34" t="s">
        <v>193</v>
      </c>
      <c r="H49" s="36"/>
      <c r="I49" s="36">
        <v>1</v>
      </c>
      <c r="J49" s="36">
        <v>2</v>
      </c>
      <c r="K49" s="36">
        <v>5</v>
      </c>
      <c r="L49" s="36"/>
      <c r="M49" s="36" t="s">
        <v>676</v>
      </c>
      <c r="N49" s="164" t="s">
        <v>2424</v>
      </c>
      <c r="O49" s="164" t="s">
        <v>2424</v>
      </c>
      <c r="P49" s="166" t="s">
        <v>2424</v>
      </c>
      <c r="Q49" s="165" t="s">
        <v>2424</v>
      </c>
      <c r="T49" s="34">
        <v>0</v>
      </c>
      <c r="V49" s="35">
        <f>VLOOKUP(A49,資料轉換_20201231!A:S,19,FALSE)</f>
        <v>325</v>
      </c>
      <c r="W49" s="35">
        <f t="shared" si="4"/>
        <v>-325</v>
      </c>
      <c r="X49" s="35" t="s">
        <v>2472</v>
      </c>
      <c r="Y49" s="36"/>
      <c r="Z49" s="36"/>
      <c r="AA49" s="42">
        <v>44286</v>
      </c>
      <c r="AB49" s="83"/>
      <c r="AC49" s="40"/>
      <c r="AD49" s="36"/>
      <c r="AE49" s="36"/>
    </row>
    <row r="50" spans="1:31" s="34" customFormat="1">
      <c r="A50" s="34" t="s">
        <v>46</v>
      </c>
      <c r="B50" s="34" t="s">
        <v>969</v>
      </c>
      <c r="C50" s="34" t="s">
        <v>972</v>
      </c>
      <c r="D50" s="35" t="s">
        <v>379</v>
      </c>
      <c r="E50" s="34" t="s">
        <v>377</v>
      </c>
      <c r="F50" s="35" t="s">
        <v>380</v>
      </c>
      <c r="G50" s="34" t="s">
        <v>194</v>
      </c>
      <c r="H50" s="36"/>
      <c r="I50" s="36">
        <v>1</v>
      </c>
      <c r="J50" s="36">
        <v>2</v>
      </c>
      <c r="K50" s="36">
        <v>5</v>
      </c>
      <c r="L50" s="36"/>
      <c r="M50" s="36" t="s">
        <v>676</v>
      </c>
      <c r="N50" s="164" t="s">
        <v>2424</v>
      </c>
      <c r="O50" s="164" t="s">
        <v>2424</v>
      </c>
      <c r="P50" s="166" t="s">
        <v>2424</v>
      </c>
      <c r="Q50" s="165" t="s">
        <v>2424</v>
      </c>
      <c r="T50" s="34">
        <v>0</v>
      </c>
      <c r="V50" s="35">
        <f>VLOOKUP(A50,資料轉換_20201231!A:S,19,FALSE)</f>
        <v>829</v>
      </c>
      <c r="W50" s="35">
        <f t="shared" si="4"/>
        <v>-829</v>
      </c>
      <c r="X50" s="35" t="s">
        <v>2472</v>
      </c>
      <c r="Y50" s="36"/>
      <c r="Z50" s="36"/>
      <c r="AA50" s="42">
        <v>44286</v>
      </c>
      <c r="AB50" s="40"/>
      <c r="AC50" s="40"/>
      <c r="AD50" s="36"/>
      <c r="AE50" s="36"/>
    </row>
    <row r="51" spans="1:31" s="34" customFormat="1">
      <c r="A51" s="34" t="s">
        <v>47</v>
      </c>
      <c r="B51" s="34" t="s">
        <v>969</v>
      </c>
      <c r="C51" s="34" t="s">
        <v>973</v>
      </c>
      <c r="D51" s="35" t="s">
        <v>381</v>
      </c>
      <c r="E51" s="34" t="s">
        <v>377</v>
      </c>
      <c r="F51" s="35" t="s">
        <v>382</v>
      </c>
      <c r="G51" s="34" t="s">
        <v>195</v>
      </c>
      <c r="H51" s="36"/>
      <c r="I51" s="36">
        <v>1</v>
      </c>
      <c r="J51" s="36">
        <v>2</v>
      </c>
      <c r="K51" s="36">
        <v>5</v>
      </c>
      <c r="L51" s="36"/>
      <c r="M51" s="36" t="s">
        <v>676</v>
      </c>
      <c r="N51" s="164" t="s">
        <v>2424</v>
      </c>
      <c r="O51" s="164" t="s">
        <v>2424</v>
      </c>
      <c r="P51" s="166" t="s">
        <v>2424</v>
      </c>
      <c r="Q51" s="165" t="s">
        <v>2424</v>
      </c>
      <c r="T51" s="34">
        <v>0</v>
      </c>
      <c r="V51" s="35">
        <f>VLOOKUP(A51,資料轉換_20201231!A:S,19,FALSE)</f>
        <v>2</v>
      </c>
      <c r="W51" s="35">
        <f t="shared" si="4"/>
        <v>-2</v>
      </c>
      <c r="X51" s="35" t="s">
        <v>2472</v>
      </c>
      <c r="Y51" s="36"/>
      <c r="Z51" s="36"/>
      <c r="AA51" s="42">
        <v>44286</v>
      </c>
      <c r="AB51" s="83"/>
      <c r="AC51" s="40"/>
      <c r="AD51" s="36"/>
      <c r="AE51" s="36"/>
    </row>
    <row r="52" spans="1:31" s="34" customFormat="1">
      <c r="A52" s="34" t="s">
        <v>48</v>
      </c>
      <c r="B52" s="34" t="s">
        <v>969</v>
      </c>
      <c r="C52" s="34" t="s">
        <v>974</v>
      </c>
      <c r="D52" s="35" t="s">
        <v>383</v>
      </c>
      <c r="E52" s="34" t="s">
        <v>377</v>
      </c>
      <c r="F52" s="35" t="s">
        <v>384</v>
      </c>
      <c r="G52" s="34" t="s">
        <v>196</v>
      </c>
      <c r="H52" s="36"/>
      <c r="I52" s="36">
        <v>1</v>
      </c>
      <c r="J52" s="36">
        <v>2</v>
      </c>
      <c r="K52" s="36">
        <v>5</v>
      </c>
      <c r="L52" s="36"/>
      <c r="M52" s="36" t="s">
        <v>676</v>
      </c>
      <c r="N52" s="164" t="s">
        <v>2424</v>
      </c>
      <c r="O52" s="164" t="s">
        <v>2424</v>
      </c>
      <c r="P52" s="166" t="s">
        <v>2424</v>
      </c>
      <c r="Q52" s="165" t="s">
        <v>2424</v>
      </c>
      <c r="T52" s="34">
        <v>0</v>
      </c>
      <c r="V52" s="35">
        <f>VLOOKUP(A52,資料轉換_20201231!A:S,19,FALSE)</f>
        <v>4254</v>
      </c>
      <c r="W52" s="35">
        <f t="shared" si="4"/>
        <v>-4254</v>
      </c>
      <c r="X52" s="35" t="s">
        <v>2472</v>
      </c>
      <c r="Y52" s="36"/>
      <c r="Z52" s="36"/>
      <c r="AA52" s="42">
        <v>44286</v>
      </c>
      <c r="AB52" s="40"/>
      <c r="AC52" s="40"/>
      <c r="AD52" s="36"/>
      <c r="AE52" s="36"/>
    </row>
    <row r="53" spans="1:31" s="34" customFormat="1" ht="75">
      <c r="A53" s="34" t="s">
        <v>13</v>
      </c>
      <c r="B53" s="34" t="s">
        <v>829</v>
      </c>
      <c r="D53" s="35" t="s">
        <v>294</v>
      </c>
      <c r="E53" s="34" t="s">
        <v>98</v>
      </c>
      <c r="F53" s="35" t="s">
        <v>555</v>
      </c>
      <c r="G53" s="34" t="s">
        <v>556</v>
      </c>
      <c r="H53" s="57" t="s">
        <v>545</v>
      </c>
      <c r="I53" s="36">
        <v>5</v>
      </c>
      <c r="J53" s="36" t="s">
        <v>946</v>
      </c>
      <c r="K53" s="36"/>
      <c r="L53" s="36"/>
      <c r="M53" s="36" t="s">
        <v>676</v>
      </c>
      <c r="N53" s="164">
        <v>44414.469872685186</v>
      </c>
      <c r="O53" s="164">
        <v>44414.469918981478</v>
      </c>
      <c r="P53" s="166">
        <v>4.6296292566694319E-5</v>
      </c>
      <c r="Q53" s="165">
        <v>167817</v>
      </c>
      <c r="T53" s="34">
        <v>9</v>
      </c>
      <c r="U53" s="34" t="s">
        <v>450</v>
      </c>
      <c r="V53" s="35">
        <f>VLOOKUP(A53,資料轉換_20201231!A:S,19,FALSE)</f>
        <v>167530</v>
      </c>
      <c r="W53" s="35">
        <f t="shared" si="4"/>
        <v>-167530</v>
      </c>
      <c r="X53" s="35" t="s">
        <v>2472</v>
      </c>
      <c r="Y53" s="36"/>
      <c r="Z53" s="36"/>
      <c r="AA53" s="42"/>
      <c r="AB53" s="67"/>
      <c r="AC53" s="36"/>
      <c r="AD53" s="40"/>
      <c r="AE53" s="36"/>
    </row>
    <row r="54" spans="1:31" s="34" customFormat="1" ht="30">
      <c r="A54" s="34" t="s">
        <v>14</v>
      </c>
      <c r="B54" s="34" t="s">
        <v>299</v>
      </c>
      <c r="D54" s="35" t="s">
        <v>104</v>
      </c>
      <c r="E54" s="34" t="s">
        <v>98</v>
      </c>
      <c r="F54" s="35" t="s">
        <v>554</v>
      </c>
      <c r="G54" s="34" t="s">
        <v>143</v>
      </c>
      <c r="H54" s="36"/>
      <c r="I54" s="36">
        <v>2</v>
      </c>
      <c r="J54" s="36">
        <v>4</v>
      </c>
      <c r="K54" s="36">
        <v>1</v>
      </c>
      <c r="L54" s="36"/>
      <c r="M54" s="36" t="s">
        <v>676</v>
      </c>
      <c r="N54" s="164">
        <v>44414.470578703702</v>
      </c>
      <c r="O54" s="164">
        <v>44414.47074074074</v>
      </c>
      <c r="P54" s="166">
        <v>1.6203703853534535E-4</v>
      </c>
      <c r="Q54" s="165">
        <v>1006896</v>
      </c>
      <c r="T54" s="34">
        <v>3</v>
      </c>
      <c r="U54" s="34" t="s">
        <v>451</v>
      </c>
      <c r="V54" s="35">
        <f>VLOOKUP(A54,資料轉換_20201231!A:S,19,FALSE)</f>
        <v>837644</v>
      </c>
      <c r="W54" s="35">
        <f t="shared" si="4"/>
        <v>-837644</v>
      </c>
      <c r="X54" s="35" t="s">
        <v>2472</v>
      </c>
      <c r="Y54" s="36"/>
      <c r="Z54" s="36"/>
      <c r="AA54" s="42">
        <v>44286</v>
      </c>
      <c r="AB54" s="40"/>
      <c r="AC54" s="36"/>
      <c r="AD54" s="40"/>
      <c r="AE54" s="36"/>
    </row>
    <row r="55" spans="1:31" s="34" customFormat="1" ht="30">
      <c r="A55" s="34" t="s">
        <v>639</v>
      </c>
      <c r="B55" s="34" t="s">
        <v>869</v>
      </c>
      <c r="D55" s="35" t="s">
        <v>652</v>
      </c>
      <c r="E55" s="34" t="s">
        <v>444</v>
      </c>
      <c r="F55" s="35" t="s">
        <v>665</v>
      </c>
      <c r="G55" s="34" t="s">
        <v>664</v>
      </c>
      <c r="H55" s="36"/>
      <c r="I55" s="36">
        <v>2</v>
      </c>
      <c r="J55" s="36">
        <v>4</v>
      </c>
      <c r="K55" s="36">
        <v>1</v>
      </c>
      <c r="L55" s="36" t="s">
        <v>1069</v>
      </c>
      <c r="M55" s="36" t="s">
        <v>676</v>
      </c>
      <c r="N55" s="164">
        <v>44414.477210648147</v>
      </c>
      <c r="O55" s="164">
        <v>44414.477210648147</v>
      </c>
      <c r="P55" s="166">
        <v>0</v>
      </c>
      <c r="Q55" s="165">
        <v>0</v>
      </c>
      <c r="T55" s="34">
        <v>0</v>
      </c>
      <c r="V55" s="35">
        <f>VLOOKUP(A55,資料轉換_20201231!A:S,19,FALSE)</f>
        <v>0</v>
      </c>
      <c r="W55" s="35">
        <f t="shared" si="0"/>
        <v>0</v>
      </c>
      <c r="X55" s="35"/>
      <c r="Y55" s="36"/>
      <c r="Z55" s="36"/>
      <c r="AA55" s="42">
        <v>44316</v>
      </c>
      <c r="AB55" s="82"/>
      <c r="AD55" s="40"/>
      <c r="AE55" s="36"/>
    </row>
    <row r="56" spans="1:31" s="34" customFormat="1" ht="45">
      <c r="A56" s="34" t="s">
        <v>11</v>
      </c>
      <c r="B56" s="34" t="s">
        <v>295</v>
      </c>
      <c r="D56" s="35" t="s">
        <v>296</v>
      </c>
      <c r="E56" s="34" t="s">
        <v>98</v>
      </c>
      <c r="F56" s="35" t="s">
        <v>553</v>
      </c>
      <c r="G56" s="34" t="s">
        <v>142</v>
      </c>
      <c r="H56" s="36"/>
      <c r="I56" s="36">
        <v>3</v>
      </c>
      <c r="J56" s="36">
        <v>4</v>
      </c>
      <c r="K56" s="36">
        <v>1</v>
      </c>
      <c r="L56" s="36"/>
      <c r="M56" s="36" t="s">
        <v>676</v>
      </c>
      <c r="N56" s="164">
        <v>44414.469918981478</v>
      </c>
      <c r="O56" s="164">
        <v>44414.469918981478</v>
      </c>
      <c r="P56" s="166">
        <v>0</v>
      </c>
      <c r="Q56" s="165">
        <v>8</v>
      </c>
      <c r="T56" s="34">
        <v>0</v>
      </c>
      <c r="V56" s="35">
        <f>VLOOKUP(A56,資料轉換_20201231!A:S,19,FALSE)</f>
        <v>0</v>
      </c>
      <c r="W56" s="35">
        <f t="shared" si="0"/>
        <v>0</v>
      </c>
      <c r="X56" s="35"/>
      <c r="Y56" s="36"/>
      <c r="Z56" s="36"/>
      <c r="AA56" s="42">
        <v>44286</v>
      </c>
      <c r="AB56" s="40"/>
      <c r="AD56" s="40"/>
      <c r="AE56" s="36"/>
    </row>
    <row r="57" spans="1:31" s="34" customFormat="1" ht="45">
      <c r="A57" s="34" t="s">
        <v>10</v>
      </c>
      <c r="B57" s="34" t="s">
        <v>293</v>
      </c>
      <c r="D57" s="35" t="s">
        <v>294</v>
      </c>
      <c r="E57" s="34" t="s">
        <v>98</v>
      </c>
      <c r="F57" s="35" t="s">
        <v>547</v>
      </c>
      <c r="G57" s="34" t="s">
        <v>141</v>
      </c>
      <c r="H57" s="36"/>
      <c r="I57" s="36">
        <v>3</v>
      </c>
      <c r="J57" s="36">
        <v>4</v>
      </c>
      <c r="K57" s="36">
        <v>1</v>
      </c>
      <c r="L57" s="36"/>
      <c r="M57" s="36" t="s">
        <v>676</v>
      </c>
      <c r="N57" s="164">
        <v>44414.469872685186</v>
      </c>
      <c r="O57" s="164">
        <v>44414.469918981478</v>
      </c>
      <c r="P57" s="166">
        <v>4.6296292566694319E-5</v>
      </c>
      <c r="Q57" s="165">
        <v>167817</v>
      </c>
      <c r="T57" s="34">
        <v>0</v>
      </c>
      <c r="V57" s="35">
        <f>VLOOKUP(A57,資料轉換_20201231!A:S,19,FALSE)</f>
        <v>0</v>
      </c>
      <c r="W57" s="35">
        <f t="shared" si="0"/>
        <v>0</v>
      </c>
      <c r="X57" s="35"/>
      <c r="Y57" s="36"/>
      <c r="Z57" s="36"/>
      <c r="AA57" s="42">
        <v>44286</v>
      </c>
      <c r="AB57" s="40"/>
      <c r="AD57" s="40"/>
      <c r="AE57" s="36"/>
    </row>
    <row r="58" spans="1:31" s="34" customFormat="1" ht="30">
      <c r="A58" s="34" t="s">
        <v>640</v>
      </c>
      <c r="B58" s="34" t="s">
        <v>968</v>
      </c>
      <c r="D58" s="35" t="s">
        <v>651</v>
      </c>
      <c r="E58" s="34" t="s">
        <v>444</v>
      </c>
      <c r="F58" s="35" t="s">
        <v>667</v>
      </c>
      <c r="G58" s="34" t="s">
        <v>666</v>
      </c>
      <c r="H58" s="36"/>
      <c r="I58" s="36">
        <v>2</v>
      </c>
      <c r="J58" s="36">
        <v>4</v>
      </c>
      <c r="K58" s="36">
        <v>1</v>
      </c>
      <c r="L58" s="36"/>
      <c r="M58" s="36" t="s">
        <v>676</v>
      </c>
      <c r="N58" s="164" t="s">
        <v>2424</v>
      </c>
      <c r="O58" s="164" t="s">
        <v>2424</v>
      </c>
      <c r="P58" s="166" t="s">
        <v>2424</v>
      </c>
      <c r="Q58" s="165" t="s">
        <v>2424</v>
      </c>
      <c r="T58" s="34">
        <v>2</v>
      </c>
      <c r="U58" s="35" t="s">
        <v>2192</v>
      </c>
      <c r="V58" s="35">
        <f>VLOOKUP(A58,資料轉換_20201231!A:S,19,FALSE)</f>
        <v>-13</v>
      </c>
      <c r="W58" s="35">
        <f>S58-V58</f>
        <v>13</v>
      </c>
      <c r="X58" s="35" t="s">
        <v>2472</v>
      </c>
      <c r="Y58" s="36"/>
      <c r="Z58" s="36"/>
      <c r="AA58" s="42">
        <v>44316</v>
      </c>
      <c r="AB58" s="82"/>
      <c r="AD58" s="40"/>
      <c r="AE58" s="36"/>
    </row>
    <row r="59" spans="1:31" s="34" customFormat="1" ht="30">
      <c r="A59" s="34" t="s">
        <v>1667</v>
      </c>
      <c r="D59" s="35" t="s">
        <v>1669</v>
      </c>
      <c r="E59" s="34" t="s">
        <v>444</v>
      </c>
      <c r="F59" s="35" t="s">
        <v>1671</v>
      </c>
      <c r="G59" s="89" t="s">
        <v>1673</v>
      </c>
      <c r="H59" s="36"/>
      <c r="I59" s="36">
        <v>1</v>
      </c>
      <c r="J59" s="36">
        <v>2</v>
      </c>
      <c r="K59" s="36">
        <v>1</v>
      </c>
      <c r="L59" s="36"/>
      <c r="M59" s="36"/>
      <c r="N59" s="164" t="s">
        <v>2424</v>
      </c>
      <c r="O59" s="164" t="s">
        <v>2424</v>
      </c>
      <c r="P59" s="166" t="s">
        <v>2424</v>
      </c>
      <c r="Q59" s="165" t="s">
        <v>2424</v>
      </c>
      <c r="T59" s="34">
        <v>0</v>
      </c>
      <c r="U59" s="117"/>
      <c r="V59" s="35">
        <f>VLOOKUP(A59,資料轉換_20201231!A:S,19,FALSE)</f>
        <v>0</v>
      </c>
      <c r="W59" s="35">
        <f t="shared" si="0"/>
        <v>0</v>
      </c>
      <c r="X59" s="35"/>
      <c r="Y59" s="40"/>
      <c r="Z59" s="40"/>
      <c r="AA59" s="42"/>
      <c r="AB59" s="36"/>
      <c r="AC59" s="40"/>
      <c r="AD59" s="40"/>
      <c r="AE59" s="36"/>
    </row>
    <row r="60" spans="1:31" s="34" customFormat="1" ht="30">
      <c r="A60" s="34" t="s">
        <v>1668</v>
      </c>
      <c r="D60" s="35" t="s">
        <v>1670</v>
      </c>
      <c r="E60" s="34" t="s">
        <v>444</v>
      </c>
      <c r="F60" s="35" t="s">
        <v>1672</v>
      </c>
      <c r="G60" s="89" t="s">
        <v>1674</v>
      </c>
      <c r="H60" s="36"/>
      <c r="I60" s="36">
        <v>1</v>
      </c>
      <c r="J60" s="36">
        <v>2</v>
      </c>
      <c r="K60" s="36">
        <v>1</v>
      </c>
      <c r="L60" s="36"/>
      <c r="M60" s="36"/>
      <c r="N60" s="164" t="s">
        <v>2424</v>
      </c>
      <c r="O60" s="164" t="s">
        <v>2424</v>
      </c>
      <c r="P60" s="166" t="s">
        <v>2424</v>
      </c>
      <c r="Q60" s="165" t="s">
        <v>2424</v>
      </c>
      <c r="T60" s="34">
        <v>0</v>
      </c>
      <c r="U60" s="117"/>
      <c r="V60" s="35">
        <f>VLOOKUP(A60,資料轉換_20201231!A:S,19,FALSE)</f>
        <v>0</v>
      </c>
      <c r="W60" s="35">
        <f t="shared" si="0"/>
        <v>0</v>
      </c>
      <c r="X60" s="35"/>
      <c r="Y60" s="40"/>
      <c r="Z60" s="40"/>
      <c r="AA60" s="42"/>
      <c r="AB60" s="36"/>
      <c r="AC60" s="40"/>
      <c r="AD60" s="40"/>
      <c r="AE60" s="36"/>
    </row>
    <row r="61" spans="1:31" s="34" customFormat="1" ht="45">
      <c r="A61" s="34" t="s">
        <v>23</v>
      </c>
      <c r="B61" s="34" t="s">
        <v>328</v>
      </c>
      <c r="D61" s="35" t="s">
        <v>329</v>
      </c>
      <c r="E61" s="34" t="s">
        <v>98</v>
      </c>
      <c r="F61" s="35" t="s">
        <v>573</v>
      </c>
      <c r="G61" s="34" t="s">
        <v>160</v>
      </c>
      <c r="H61" s="36"/>
      <c r="I61" s="36">
        <v>3</v>
      </c>
      <c r="J61" s="36">
        <v>4</v>
      </c>
      <c r="K61" s="36">
        <v>1</v>
      </c>
      <c r="L61" s="36"/>
      <c r="M61" s="36" t="s">
        <v>676</v>
      </c>
      <c r="N61" s="164">
        <v>44414.477210648147</v>
      </c>
      <c r="O61" s="164">
        <v>44414.477222222224</v>
      </c>
      <c r="P61" s="166">
        <v>1.1574076779652387E-5</v>
      </c>
      <c r="Q61" s="165">
        <v>49765</v>
      </c>
      <c r="T61" s="34">
        <v>1</v>
      </c>
      <c r="U61" s="34" t="s">
        <v>460</v>
      </c>
      <c r="V61" s="35">
        <f>VLOOKUP(A61,資料轉換_20201231!A:S,19,FALSE)</f>
        <v>-5</v>
      </c>
      <c r="W61" s="35">
        <f t="shared" si="0"/>
        <v>-5</v>
      </c>
      <c r="X61" s="35"/>
      <c r="Y61" s="36"/>
      <c r="Z61" s="36"/>
      <c r="AA61" s="42">
        <v>44316</v>
      </c>
      <c r="AB61" s="82"/>
      <c r="AC61" s="36"/>
      <c r="AD61" s="40"/>
      <c r="AE61" s="36"/>
    </row>
    <row r="62" spans="1:31" s="34" customFormat="1" ht="30">
      <c r="A62" s="34" t="s">
        <v>12</v>
      </c>
      <c r="B62" s="34" t="s">
        <v>297</v>
      </c>
      <c r="D62" s="35" t="s">
        <v>298</v>
      </c>
      <c r="E62" s="34" t="s">
        <v>98</v>
      </c>
      <c r="F62" s="35" t="s">
        <v>721</v>
      </c>
      <c r="G62" s="34" t="s">
        <v>722</v>
      </c>
      <c r="H62" s="36"/>
      <c r="I62" s="36">
        <v>2</v>
      </c>
      <c r="J62" s="36">
        <v>4</v>
      </c>
      <c r="K62" s="36">
        <v>1</v>
      </c>
      <c r="L62" s="36"/>
      <c r="M62" s="36" t="s">
        <v>676</v>
      </c>
      <c r="N62" s="164">
        <v>44414.469918981478</v>
      </c>
      <c r="O62" s="164">
        <v>44414.470081018517</v>
      </c>
      <c r="P62" s="166">
        <v>1.6203703853534535E-4</v>
      </c>
      <c r="Q62" s="165">
        <v>364382</v>
      </c>
      <c r="T62" s="34">
        <v>3</v>
      </c>
      <c r="U62" s="34" t="s">
        <v>449</v>
      </c>
      <c r="V62" s="35">
        <f>VLOOKUP(A62,資料轉換_20201231!A:S,19,FALSE)</f>
        <v>196669</v>
      </c>
      <c r="W62" s="35">
        <f>S62-V62</f>
        <v>-196669</v>
      </c>
      <c r="X62" s="35" t="s">
        <v>2472</v>
      </c>
      <c r="Y62" s="36"/>
      <c r="Z62" s="36"/>
      <c r="AA62" s="42">
        <v>44286</v>
      </c>
      <c r="AB62" s="40"/>
      <c r="AC62" s="40"/>
      <c r="AD62" s="40"/>
      <c r="AE62" s="36"/>
    </row>
    <row r="63" spans="1:31" s="34" customFormat="1">
      <c r="A63" s="34" t="s">
        <v>38</v>
      </c>
      <c r="B63" s="34" t="s">
        <v>1021</v>
      </c>
      <c r="C63" s="34" t="s">
        <v>355</v>
      </c>
      <c r="D63" s="35" t="s">
        <v>356</v>
      </c>
      <c r="E63" s="34" t="s">
        <v>98</v>
      </c>
      <c r="F63" s="35" t="s">
        <v>357</v>
      </c>
      <c r="G63" s="34" t="s">
        <v>179</v>
      </c>
      <c r="H63" s="36"/>
      <c r="I63" s="36">
        <v>1</v>
      </c>
      <c r="J63" s="36">
        <v>2</v>
      </c>
      <c r="K63" s="36">
        <v>4</v>
      </c>
      <c r="L63" s="36"/>
      <c r="M63" s="36" t="s">
        <v>676</v>
      </c>
      <c r="N63" s="164">
        <v>44414.486701388887</v>
      </c>
      <c r="O63" s="164">
        <v>44414.487002314818</v>
      </c>
      <c r="P63" s="166">
        <v>3.0092593078734353E-4</v>
      </c>
      <c r="Q63" s="165">
        <v>760488</v>
      </c>
      <c r="T63" s="34">
        <v>0</v>
      </c>
      <c r="V63" s="35">
        <f>VLOOKUP(A63,資料轉換_20201231!A:S,19,FALSE)</f>
        <v>0</v>
      </c>
      <c r="W63" s="35">
        <f t="shared" si="0"/>
        <v>0</v>
      </c>
      <c r="X63" s="35"/>
      <c r="Y63" s="36"/>
      <c r="Z63" s="36"/>
      <c r="AA63" s="42"/>
      <c r="AB63" s="36"/>
      <c r="AC63" s="40"/>
      <c r="AD63" s="36"/>
      <c r="AE63" s="36"/>
    </row>
    <row r="64" spans="1:31" s="34" customFormat="1">
      <c r="A64" s="34" t="s">
        <v>256</v>
      </c>
      <c r="D64" s="35" t="s">
        <v>118</v>
      </c>
      <c r="E64" s="34" t="s">
        <v>98</v>
      </c>
      <c r="F64" s="35" t="s">
        <v>119</v>
      </c>
      <c r="G64" s="34" t="s">
        <v>180</v>
      </c>
      <c r="H64" s="36"/>
      <c r="I64" s="36">
        <v>1</v>
      </c>
      <c r="J64" s="36">
        <v>2</v>
      </c>
      <c r="K64" s="71">
        <v>4</v>
      </c>
      <c r="L64" s="72"/>
      <c r="M64" s="36" t="s">
        <v>676</v>
      </c>
      <c r="N64" s="164">
        <v>44414.487002314818</v>
      </c>
      <c r="O64" s="164">
        <v>44414.487013888887</v>
      </c>
      <c r="P64" s="166">
        <v>1.1574069503694773E-5</v>
      </c>
      <c r="Q64" s="165">
        <v>2164</v>
      </c>
      <c r="T64" s="34">
        <v>2</v>
      </c>
      <c r="U64" s="34" t="s">
        <v>466</v>
      </c>
      <c r="V64" s="35">
        <f>VLOOKUP(A64,資料轉換_20201231!A:S,19,FALSE)</f>
        <v>-14</v>
      </c>
      <c r="W64" s="35">
        <f t="shared" si="0"/>
        <v>-14</v>
      </c>
      <c r="X64" s="35"/>
      <c r="Y64" s="36"/>
      <c r="Z64" s="36"/>
      <c r="AA64" s="42"/>
      <c r="AB64" s="36"/>
      <c r="AC64" s="40"/>
      <c r="AD64" s="36"/>
      <c r="AE64" s="36"/>
    </row>
    <row r="65" spans="1:32" s="34" customFormat="1" ht="45">
      <c r="A65" s="34" t="s">
        <v>16</v>
      </c>
      <c r="B65" s="34" t="s">
        <v>302</v>
      </c>
      <c r="D65" s="35" t="s">
        <v>303</v>
      </c>
      <c r="E65" s="34" t="s">
        <v>98</v>
      </c>
      <c r="F65" s="35" t="s">
        <v>558</v>
      </c>
      <c r="G65" s="34" t="s">
        <v>145</v>
      </c>
      <c r="H65" s="36"/>
      <c r="I65" s="36">
        <v>3</v>
      </c>
      <c r="J65" s="36">
        <v>4</v>
      </c>
      <c r="K65" s="36">
        <v>2</v>
      </c>
      <c r="L65" s="36"/>
      <c r="M65" s="36" t="s">
        <v>676</v>
      </c>
      <c r="N65" s="164">
        <v>44414.470763888887</v>
      </c>
      <c r="O65" s="164">
        <v>44414.470775462964</v>
      </c>
      <c r="P65" s="166">
        <v>1.1574076779652387E-5</v>
      </c>
      <c r="Q65" s="165">
        <v>136038</v>
      </c>
      <c r="T65" s="34">
        <v>4</v>
      </c>
      <c r="U65" s="35" t="s">
        <v>2283</v>
      </c>
      <c r="V65" s="35">
        <f>VLOOKUP(A65,資料轉換_20201231!A:S,19,FALSE)</f>
        <v>-20</v>
      </c>
      <c r="W65" s="35">
        <f t="shared" si="0"/>
        <v>-20</v>
      </c>
      <c r="X65" s="35"/>
      <c r="Y65" s="36"/>
      <c r="Z65" s="36"/>
      <c r="AA65" s="42">
        <v>44286</v>
      </c>
      <c r="AB65" s="40"/>
      <c r="AC65" s="36"/>
      <c r="AD65" s="40"/>
      <c r="AE65" s="36"/>
    </row>
    <row r="66" spans="1:32" s="34" customFormat="1">
      <c r="A66" s="34" t="s">
        <v>242</v>
      </c>
      <c r="B66" s="34" t="s">
        <v>1022</v>
      </c>
      <c r="D66" s="35" t="s">
        <v>306</v>
      </c>
      <c r="E66" s="34" t="s">
        <v>98</v>
      </c>
      <c r="F66" s="35" t="s">
        <v>560</v>
      </c>
      <c r="G66" s="34" t="s">
        <v>147</v>
      </c>
      <c r="H66" s="36"/>
      <c r="I66" s="36">
        <v>1</v>
      </c>
      <c r="J66" s="36">
        <v>2</v>
      </c>
      <c r="K66" s="73">
        <v>2</v>
      </c>
      <c r="L66" s="73"/>
      <c r="M66" s="36" t="s">
        <v>676</v>
      </c>
      <c r="N66" s="164">
        <v>44414.470810185187</v>
      </c>
      <c r="O66" s="164">
        <v>44414.470925925925</v>
      </c>
      <c r="P66" s="166">
        <v>1.1574073869269341E-4</v>
      </c>
      <c r="Q66" s="165">
        <v>56759</v>
      </c>
      <c r="T66" s="34">
        <v>0</v>
      </c>
      <c r="V66" s="35">
        <f>VLOOKUP(A66,資料轉換_20201231!A:S,19,FALSE)</f>
        <v>0</v>
      </c>
      <c r="W66" s="35">
        <f t="shared" si="0"/>
        <v>0</v>
      </c>
      <c r="X66" s="35"/>
      <c r="Y66" s="36"/>
      <c r="Z66" s="36"/>
      <c r="AA66" s="42">
        <v>44286</v>
      </c>
      <c r="AB66" s="40"/>
      <c r="AC66" s="40"/>
      <c r="AD66" s="36"/>
      <c r="AE66" s="36"/>
    </row>
    <row r="67" spans="1:32" s="34" customFormat="1" ht="105">
      <c r="A67" s="34" t="s">
        <v>17</v>
      </c>
      <c r="B67" s="34" t="s">
        <v>304</v>
      </c>
      <c r="D67" s="35" t="s">
        <v>305</v>
      </c>
      <c r="E67" s="34" t="s">
        <v>98</v>
      </c>
      <c r="F67" s="35" t="s">
        <v>559</v>
      </c>
      <c r="G67" s="34" t="s">
        <v>146</v>
      </c>
      <c r="H67" s="36"/>
      <c r="I67" s="36">
        <v>7</v>
      </c>
      <c r="J67" s="36">
        <v>4</v>
      </c>
      <c r="K67" s="36">
        <v>2</v>
      </c>
      <c r="L67" s="36"/>
      <c r="M67" s="36" t="s">
        <v>676</v>
      </c>
      <c r="N67" s="164">
        <v>44414.470775462964</v>
      </c>
      <c r="O67" s="164">
        <v>44414.470810185187</v>
      </c>
      <c r="P67" s="166">
        <v>3.4722223062999547E-5</v>
      </c>
      <c r="Q67" s="165">
        <v>135665</v>
      </c>
      <c r="T67" s="34">
        <v>4</v>
      </c>
      <c r="U67" s="35" t="s">
        <v>2193</v>
      </c>
      <c r="V67" s="35">
        <f>VLOOKUP(A67,資料轉換_20201231!A:S,19,FALSE)</f>
        <v>-38</v>
      </c>
      <c r="W67" s="35">
        <f t="shared" si="0"/>
        <v>-38</v>
      </c>
      <c r="X67" s="35"/>
      <c r="Y67" s="36"/>
      <c r="Z67" s="36"/>
      <c r="AA67" s="42">
        <v>44286</v>
      </c>
      <c r="AB67" s="40"/>
      <c r="AC67" s="36"/>
      <c r="AD67" s="40"/>
      <c r="AE67" s="36"/>
    </row>
    <row r="68" spans="1:32" s="34" customFormat="1" ht="30">
      <c r="A68" s="34" t="s">
        <v>15</v>
      </c>
      <c r="B68" s="34" t="s">
        <v>300</v>
      </c>
      <c r="D68" s="35" t="s">
        <v>301</v>
      </c>
      <c r="E68" s="34" t="s">
        <v>98</v>
      </c>
      <c r="F68" s="35" t="s">
        <v>557</v>
      </c>
      <c r="G68" s="34" t="s">
        <v>144</v>
      </c>
      <c r="H68" s="36"/>
      <c r="I68" s="36">
        <v>2</v>
      </c>
      <c r="J68" s="36">
        <v>4</v>
      </c>
      <c r="K68" s="36">
        <v>2</v>
      </c>
      <c r="L68" s="36"/>
      <c r="M68" s="36" t="s">
        <v>676</v>
      </c>
      <c r="N68" s="164">
        <v>44414.47074074074</v>
      </c>
      <c r="O68" s="164">
        <v>44414.470763888887</v>
      </c>
      <c r="P68" s="166">
        <v>2.314814628334716E-5</v>
      </c>
      <c r="Q68" s="165">
        <v>197</v>
      </c>
      <c r="T68" s="34">
        <v>0</v>
      </c>
      <c r="V68" s="35">
        <f>VLOOKUP(A68,資料轉換_20201231!A:S,19,FALSE)</f>
        <v>0</v>
      </c>
      <c r="W68" s="35">
        <f t="shared" si="0"/>
        <v>0</v>
      </c>
      <c r="X68" s="35"/>
      <c r="Y68" s="36"/>
      <c r="Z68" s="36"/>
      <c r="AA68" s="42">
        <v>44286</v>
      </c>
      <c r="AB68" s="40"/>
      <c r="AC68" s="36"/>
      <c r="AD68" s="40"/>
      <c r="AE68" s="36"/>
    </row>
    <row r="69" spans="1:32" s="34" customFormat="1" ht="30">
      <c r="A69" s="34" t="s">
        <v>243</v>
      </c>
      <c r="D69" s="35" t="s">
        <v>1065</v>
      </c>
      <c r="E69" s="34" t="s">
        <v>98</v>
      </c>
      <c r="F69" s="35" t="s">
        <v>561</v>
      </c>
      <c r="G69" s="34" t="s">
        <v>307</v>
      </c>
      <c r="H69" s="36"/>
      <c r="I69" s="36">
        <v>2</v>
      </c>
      <c r="J69" s="36">
        <v>4</v>
      </c>
      <c r="K69" s="36">
        <v>2</v>
      </c>
      <c r="L69" s="36"/>
      <c r="M69" s="36" t="s">
        <v>676</v>
      </c>
      <c r="N69" s="164">
        <v>44414.470925925925</v>
      </c>
      <c r="O69" s="164">
        <v>44414.470925925925</v>
      </c>
      <c r="P69" s="166">
        <v>0</v>
      </c>
      <c r="Q69" s="165">
        <v>19003</v>
      </c>
      <c r="T69" s="34">
        <v>2</v>
      </c>
      <c r="U69" s="35" t="s">
        <v>2194</v>
      </c>
      <c r="V69" s="35">
        <f>VLOOKUP(A69,資料轉換_20201231!A:S,19,FALSE)</f>
        <v>-9205</v>
      </c>
      <c r="W69" s="35">
        <f t="shared" ref="W69:W70" si="5">S69-V69</f>
        <v>9205</v>
      </c>
      <c r="X69" s="35" t="s">
        <v>2472</v>
      </c>
      <c r="Y69" s="36"/>
      <c r="Z69" s="36"/>
      <c r="AA69" s="42"/>
      <c r="AB69" s="36"/>
      <c r="AC69" s="36"/>
      <c r="AD69" s="40"/>
      <c r="AE69" s="36"/>
    </row>
    <row r="70" spans="1:32" s="34" customFormat="1" ht="30">
      <c r="A70" s="34" t="s">
        <v>18</v>
      </c>
      <c r="B70" s="34" t="s">
        <v>777</v>
      </c>
      <c r="C70" s="35" t="s">
        <v>738</v>
      </c>
      <c r="D70" s="35" t="s">
        <v>308</v>
      </c>
      <c r="E70" s="34" t="s">
        <v>98</v>
      </c>
      <c r="F70" s="35" t="s">
        <v>1061</v>
      </c>
      <c r="G70" s="34" t="s">
        <v>148</v>
      </c>
      <c r="H70" s="36"/>
      <c r="I70" s="36">
        <v>2</v>
      </c>
      <c r="J70" s="36">
        <v>4</v>
      </c>
      <c r="K70" s="73">
        <v>2</v>
      </c>
      <c r="L70" s="74"/>
      <c r="M70" s="36" t="s">
        <v>676</v>
      </c>
      <c r="N70" s="164">
        <v>44414.470925925925</v>
      </c>
      <c r="O70" s="164">
        <v>44414.470995370371</v>
      </c>
      <c r="P70" s="166">
        <v>6.9444446125999093E-5</v>
      </c>
      <c r="Q70" s="165">
        <v>52589</v>
      </c>
      <c r="T70" s="34">
        <v>0</v>
      </c>
      <c r="V70" s="35">
        <f>VLOOKUP(A70,資料轉換_20201231!A:S,19,FALSE)</f>
        <v>-6652</v>
      </c>
      <c r="W70" s="35">
        <f t="shared" si="5"/>
        <v>6652</v>
      </c>
      <c r="X70" s="35" t="s">
        <v>2472</v>
      </c>
      <c r="Y70" s="36"/>
      <c r="Z70" s="36"/>
      <c r="AA70" s="42">
        <v>44286</v>
      </c>
      <c r="AB70" s="40"/>
      <c r="AD70" s="40"/>
      <c r="AE70" s="36"/>
    </row>
    <row r="71" spans="1:32" s="34" customFormat="1">
      <c r="A71" s="34" t="s">
        <v>244</v>
      </c>
      <c r="B71" s="34" t="s">
        <v>830</v>
      </c>
      <c r="D71" s="35" t="s">
        <v>309</v>
      </c>
      <c r="E71" s="34" t="s">
        <v>98</v>
      </c>
      <c r="F71" s="35" t="s">
        <v>310</v>
      </c>
      <c r="G71" s="84" t="s">
        <v>149</v>
      </c>
      <c r="H71" s="36"/>
      <c r="I71" s="36">
        <v>1</v>
      </c>
      <c r="J71" s="36">
        <v>1</v>
      </c>
      <c r="K71" s="36">
        <v>2</v>
      </c>
      <c r="L71" s="36"/>
      <c r="M71" s="36" t="s">
        <v>676</v>
      </c>
      <c r="N71" s="164">
        <v>44414.470995370371</v>
      </c>
      <c r="O71" s="164">
        <v>44414.470995370371</v>
      </c>
      <c r="P71" s="166">
        <v>0</v>
      </c>
      <c r="Q71" s="165">
        <v>2275</v>
      </c>
      <c r="T71" s="34">
        <v>0</v>
      </c>
      <c r="V71" s="35">
        <f>VLOOKUP(A71,資料轉換_20201231!A:S,19,FALSE)</f>
        <v>0</v>
      </c>
      <c r="W71" s="35">
        <f t="shared" ref="W71:W133" si="6">V71-S71</f>
        <v>0</v>
      </c>
      <c r="X71" s="35"/>
      <c r="Y71" s="36"/>
      <c r="Z71" s="36"/>
      <c r="AA71" s="42"/>
      <c r="AB71" s="36"/>
      <c r="AC71" s="40"/>
      <c r="AD71" s="40"/>
      <c r="AE71" s="36"/>
    </row>
    <row r="72" spans="1:32" s="34" customFormat="1">
      <c r="A72" s="34" t="s">
        <v>252</v>
      </c>
      <c r="B72" s="34" t="s">
        <v>870</v>
      </c>
      <c r="D72" s="35" t="s">
        <v>116</v>
      </c>
      <c r="E72" s="34" t="s">
        <v>98</v>
      </c>
      <c r="F72" s="35" t="s">
        <v>330</v>
      </c>
      <c r="G72" s="34" t="s">
        <v>161</v>
      </c>
      <c r="H72" s="36"/>
      <c r="I72" s="36">
        <v>1</v>
      </c>
      <c r="J72" s="36">
        <v>1</v>
      </c>
      <c r="K72" s="36">
        <v>2</v>
      </c>
      <c r="L72" s="36"/>
      <c r="M72" s="36" t="s">
        <v>676</v>
      </c>
      <c r="N72" s="164">
        <v>44414.477222222224</v>
      </c>
      <c r="O72" s="164">
        <v>44414.477222222224</v>
      </c>
      <c r="P72" s="166">
        <v>0</v>
      </c>
      <c r="Q72" s="165">
        <v>44</v>
      </c>
      <c r="T72" s="34">
        <v>0</v>
      </c>
      <c r="V72" s="35">
        <f>VLOOKUP(A72,資料轉換_20201231!A:S,19,FALSE)</f>
        <v>0</v>
      </c>
      <c r="W72" s="35">
        <f t="shared" si="6"/>
        <v>0</v>
      </c>
      <c r="X72" s="35"/>
      <c r="Y72" s="36"/>
      <c r="Z72" s="36"/>
      <c r="AA72" s="42">
        <v>44286</v>
      </c>
      <c r="AB72" s="40"/>
      <c r="AC72" s="40"/>
      <c r="AD72" s="40"/>
      <c r="AE72" s="36"/>
    </row>
    <row r="73" spans="1:32" s="34" customFormat="1" ht="45">
      <c r="A73" s="34" t="s">
        <v>24</v>
      </c>
      <c r="B73" s="34" t="s">
        <v>331</v>
      </c>
      <c r="D73" s="35" t="s">
        <v>332</v>
      </c>
      <c r="E73" s="34" t="s">
        <v>98</v>
      </c>
      <c r="F73" s="35" t="s">
        <v>574</v>
      </c>
      <c r="G73" s="34" t="s">
        <v>162</v>
      </c>
      <c r="H73" s="36"/>
      <c r="I73" s="36">
        <v>3</v>
      </c>
      <c r="J73" s="36">
        <v>4</v>
      </c>
      <c r="K73" s="36">
        <v>2</v>
      </c>
      <c r="L73" s="36"/>
      <c r="M73" s="36" t="s">
        <v>676</v>
      </c>
      <c r="N73" s="164">
        <v>44414.477222222224</v>
      </c>
      <c r="O73" s="164">
        <v>44414.47729166667</v>
      </c>
      <c r="P73" s="166">
        <v>6.9444446125999093E-5</v>
      </c>
      <c r="Q73" s="165">
        <v>118798</v>
      </c>
      <c r="T73" s="34">
        <v>4</v>
      </c>
      <c r="U73" s="34" t="s">
        <v>459</v>
      </c>
      <c r="V73" s="35">
        <f>VLOOKUP(A73,資料轉換_20201231!A:S,19,FALSE)</f>
        <v>-7</v>
      </c>
      <c r="W73" s="35">
        <f t="shared" si="6"/>
        <v>-7</v>
      </c>
      <c r="X73" s="35"/>
      <c r="Y73" s="36"/>
      <c r="Z73" s="36"/>
      <c r="AA73" s="42">
        <v>44286</v>
      </c>
      <c r="AB73" s="40"/>
      <c r="AC73" s="36"/>
      <c r="AD73" s="40"/>
      <c r="AE73" s="36"/>
    </row>
    <row r="74" spans="1:32">
      <c r="A74" s="34" t="s">
        <v>266</v>
      </c>
      <c r="B74" s="34" t="s">
        <v>830</v>
      </c>
      <c r="C74" s="34"/>
      <c r="D74" s="35" t="s">
        <v>470</v>
      </c>
      <c r="E74" s="34" t="s">
        <v>444</v>
      </c>
      <c r="F74" s="35" t="s">
        <v>433</v>
      </c>
      <c r="G74" s="84" t="s">
        <v>438</v>
      </c>
      <c r="H74" s="36"/>
      <c r="I74" s="36">
        <v>1</v>
      </c>
      <c r="J74" s="36">
        <v>1</v>
      </c>
      <c r="K74" s="36">
        <v>9</v>
      </c>
      <c r="L74" s="36"/>
      <c r="M74" s="36" t="s">
        <v>676</v>
      </c>
      <c r="N74" s="164">
        <v>44414.529224537036</v>
      </c>
      <c r="O74" s="164">
        <v>44414.529236111113</v>
      </c>
      <c r="P74" s="166">
        <v>1.1574076779652387E-5</v>
      </c>
      <c r="Q74" s="165">
        <v>30</v>
      </c>
      <c r="R74" s="34"/>
      <c r="S74" s="34"/>
      <c r="T74" s="34">
        <v>0</v>
      </c>
      <c r="U74" s="34"/>
      <c r="V74" s="35">
        <f>VLOOKUP(A74,資料轉換_20201231!A:S,19,FALSE)</f>
        <v>0</v>
      </c>
      <c r="W74" s="35">
        <f t="shared" si="6"/>
        <v>0</v>
      </c>
      <c r="X74" s="35"/>
      <c r="Y74" s="36"/>
      <c r="Z74" s="36"/>
      <c r="AA74" s="42"/>
      <c r="AB74" s="36"/>
      <c r="AC74" s="40"/>
      <c r="AD74" s="40"/>
      <c r="AE74" s="36"/>
      <c r="AF74" s="34"/>
    </row>
    <row r="75" spans="1:32" s="34" customFormat="1">
      <c r="A75" s="34" t="s">
        <v>707</v>
      </c>
      <c r="B75" s="34" t="s">
        <v>1021</v>
      </c>
      <c r="C75" s="34" t="s">
        <v>831</v>
      </c>
      <c r="D75" s="35" t="s">
        <v>708</v>
      </c>
      <c r="E75" s="34" t="s">
        <v>444</v>
      </c>
      <c r="F75" s="35" t="s">
        <v>710</v>
      </c>
      <c r="G75" s="34" t="s">
        <v>711</v>
      </c>
      <c r="H75" s="36"/>
      <c r="I75" s="36">
        <v>1</v>
      </c>
      <c r="J75" s="36">
        <v>1</v>
      </c>
      <c r="K75" s="36">
        <v>7</v>
      </c>
      <c r="L75" s="36"/>
      <c r="M75" s="36" t="s">
        <v>676</v>
      </c>
      <c r="N75" s="164">
        <v>44414.494525462964</v>
      </c>
      <c r="O75" s="164">
        <v>44414.496770833335</v>
      </c>
      <c r="P75" s="166">
        <v>2.2453703713836148E-3</v>
      </c>
      <c r="Q75" s="165">
        <v>2797964</v>
      </c>
      <c r="T75" s="34">
        <v>0</v>
      </c>
      <c r="V75" s="35">
        <f>VLOOKUP(A75,資料轉換_20201231!A:S,19,FALSE)</f>
        <v>0</v>
      </c>
      <c r="W75" s="35">
        <f t="shared" si="6"/>
        <v>0</v>
      </c>
      <c r="X75" s="35"/>
      <c r="Y75" s="36"/>
      <c r="Z75" s="36"/>
      <c r="AA75" s="42"/>
      <c r="AB75" s="36"/>
      <c r="AC75" s="40"/>
      <c r="AD75" s="36"/>
      <c r="AE75" s="57"/>
    </row>
    <row r="76" spans="1:32" s="34" customFormat="1">
      <c r="A76" s="34" t="s">
        <v>990</v>
      </c>
      <c r="D76" s="35" t="s">
        <v>991</v>
      </c>
      <c r="E76" s="34" t="s">
        <v>444</v>
      </c>
      <c r="F76" s="35" t="s">
        <v>993</v>
      </c>
      <c r="G76" s="85" t="s">
        <v>994</v>
      </c>
      <c r="H76" s="36"/>
      <c r="I76" s="36">
        <v>1</v>
      </c>
      <c r="J76" s="36">
        <v>1</v>
      </c>
      <c r="K76" s="36">
        <v>7</v>
      </c>
      <c r="L76" s="36"/>
      <c r="M76" s="36" t="s">
        <v>676</v>
      </c>
      <c r="N76" s="164">
        <v>44414.496770833335</v>
      </c>
      <c r="O76" s="164">
        <v>44414.496770833335</v>
      </c>
      <c r="P76" s="166">
        <v>0</v>
      </c>
      <c r="Q76" s="165">
        <v>185</v>
      </c>
      <c r="T76" s="34">
        <v>0</v>
      </c>
      <c r="V76" s="35">
        <f>VLOOKUP(A76,資料轉換_20201231!A:S,19,FALSE)</f>
        <v>171</v>
      </c>
      <c r="W76" s="35">
        <f>S76-V76</f>
        <v>-171</v>
      </c>
      <c r="X76" s="35" t="s">
        <v>2472</v>
      </c>
      <c r="Y76" s="36"/>
      <c r="Z76" s="36"/>
      <c r="AA76" s="42"/>
      <c r="AB76" s="36"/>
      <c r="AC76" s="40"/>
      <c r="AD76" s="40"/>
      <c r="AE76" s="36"/>
    </row>
    <row r="77" spans="1:32" ht="30">
      <c r="A77" s="34" t="s">
        <v>40</v>
      </c>
      <c r="B77" s="34" t="s">
        <v>362</v>
      </c>
      <c r="C77" s="34"/>
      <c r="D77" s="35" t="s">
        <v>363</v>
      </c>
      <c r="E77" s="34" t="s">
        <v>98</v>
      </c>
      <c r="F77" s="35" t="s">
        <v>588</v>
      </c>
      <c r="G77" s="34" t="s">
        <v>185</v>
      </c>
      <c r="H77" s="36"/>
      <c r="I77" s="36">
        <v>2</v>
      </c>
      <c r="J77" s="36">
        <v>4</v>
      </c>
      <c r="K77" s="36">
        <v>5</v>
      </c>
      <c r="L77" s="36"/>
      <c r="M77" s="36" t="s">
        <v>676</v>
      </c>
      <c r="N77" s="164">
        <v>44414.487430555557</v>
      </c>
      <c r="O77" s="164">
        <v>44414.487430555557</v>
      </c>
      <c r="P77" s="166">
        <v>0</v>
      </c>
      <c r="Q77" s="165">
        <v>76050</v>
      </c>
      <c r="R77" s="34"/>
      <c r="S77" s="34"/>
      <c r="T77" s="34">
        <v>0</v>
      </c>
      <c r="U77" s="34"/>
      <c r="V77" s="35">
        <f>VLOOKUP(A77,資料轉換_20201231!A:S,19,FALSE)</f>
        <v>0</v>
      </c>
      <c r="W77" s="35">
        <f t="shared" si="6"/>
        <v>0</v>
      </c>
      <c r="X77" s="35"/>
      <c r="Y77" s="36"/>
      <c r="Z77" s="36"/>
      <c r="AA77" s="42">
        <v>44286</v>
      </c>
      <c r="AB77" s="67"/>
      <c r="AC77" s="36"/>
      <c r="AD77" s="40"/>
      <c r="AE77" s="36"/>
      <c r="AF77" s="34"/>
    </row>
    <row r="78" spans="1:32">
      <c r="A78" s="34" t="s">
        <v>41</v>
      </c>
      <c r="B78" s="34" t="s">
        <v>364</v>
      </c>
      <c r="C78" s="34"/>
      <c r="D78" s="35" t="s">
        <v>365</v>
      </c>
      <c r="E78" s="34" t="s">
        <v>98</v>
      </c>
      <c r="F78" s="35" t="s">
        <v>366</v>
      </c>
      <c r="G78" s="34" t="s">
        <v>186</v>
      </c>
      <c r="H78" s="36"/>
      <c r="I78" s="36">
        <v>1</v>
      </c>
      <c r="J78" s="36">
        <v>2</v>
      </c>
      <c r="K78" s="36">
        <v>5</v>
      </c>
      <c r="L78" s="36"/>
      <c r="M78" s="36" t="s">
        <v>676</v>
      </c>
      <c r="N78" s="164">
        <v>44414.487442129626</v>
      </c>
      <c r="O78" s="164">
        <v>44414.487453703703</v>
      </c>
      <c r="P78" s="166">
        <v>1.1574076779652387E-5</v>
      </c>
      <c r="Q78" s="165">
        <v>6711</v>
      </c>
      <c r="R78" s="34"/>
      <c r="S78" s="34"/>
      <c r="T78" s="34">
        <v>0</v>
      </c>
      <c r="U78" s="34"/>
      <c r="V78" s="35">
        <f>VLOOKUP(A78,資料轉換_20201231!A:S,19,FALSE)</f>
        <v>0</v>
      </c>
      <c r="W78" s="35">
        <f t="shared" si="6"/>
        <v>0</v>
      </c>
      <c r="X78" s="35"/>
      <c r="Y78" s="36"/>
      <c r="Z78" s="36"/>
      <c r="AA78" s="41">
        <v>44286</v>
      </c>
      <c r="AB78" s="67"/>
      <c r="AC78" s="40"/>
      <c r="AD78" s="28"/>
      <c r="AE78" s="36"/>
      <c r="AF78" s="34"/>
    </row>
    <row r="79" spans="1:32" ht="45">
      <c r="A79" t="s">
        <v>641</v>
      </c>
      <c r="B79" t="s">
        <v>832</v>
      </c>
      <c r="D79" s="35" t="s">
        <v>653</v>
      </c>
      <c r="E79" t="s">
        <v>444</v>
      </c>
      <c r="F79" s="1" t="s">
        <v>886</v>
      </c>
      <c r="G79" t="s">
        <v>668</v>
      </c>
      <c r="I79" s="7">
        <v>3</v>
      </c>
      <c r="J79" s="7">
        <v>4</v>
      </c>
      <c r="K79" s="36">
        <v>5</v>
      </c>
      <c r="L79" s="36"/>
      <c r="M79" s="7" t="s">
        <v>676</v>
      </c>
      <c r="N79" s="164">
        <v>44414.487442129626</v>
      </c>
      <c r="O79" s="164">
        <v>44414.487442129626</v>
      </c>
      <c r="P79" s="166">
        <v>0</v>
      </c>
      <c r="Q79" s="165">
        <v>29947</v>
      </c>
      <c r="R79" s="34"/>
      <c r="S79" s="34"/>
      <c r="T79" s="34">
        <v>0</v>
      </c>
      <c r="V79" s="35">
        <f>VLOOKUP(A79,資料轉換_20201231!A:S,19,FALSE)</f>
        <v>0</v>
      </c>
      <c r="W79" s="35">
        <f t="shared" si="6"/>
        <v>0</v>
      </c>
      <c r="X79" s="35"/>
      <c r="AA79" s="41">
        <v>44316</v>
      </c>
      <c r="AB79" s="82"/>
      <c r="AD79" s="40"/>
      <c r="AE79" s="30"/>
    </row>
    <row r="80" spans="1:32">
      <c r="A80" t="s">
        <v>257</v>
      </c>
      <c r="B80" t="s">
        <v>833</v>
      </c>
      <c r="D80" s="1" t="s">
        <v>120</v>
      </c>
      <c r="E80" t="s">
        <v>98</v>
      </c>
      <c r="F80" s="1" t="s">
        <v>121</v>
      </c>
      <c r="G80" t="s">
        <v>181</v>
      </c>
      <c r="I80" s="7">
        <v>1</v>
      </c>
      <c r="J80" s="7">
        <v>2</v>
      </c>
      <c r="K80" s="71">
        <v>4</v>
      </c>
      <c r="L80" s="72"/>
      <c r="M80" s="7" t="s">
        <v>677</v>
      </c>
      <c r="N80" s="164">
        <v>44414.487013888887</v>
      </c>
      <c r="O80" s="164">
        <v>44414.48715277778</v>
      </c>
      <c r="P80" s="166">
        <v>1.3888889225199819E-4</v>
      </c>
      <c r="Q80" s="165">
        <v>535226</v>
      </c>
      <c r="R80" s="34"/>
      <c r="S80" s="34"/>
      <c r="T80">
        <v>2</v>
      </c>
      <c r="U80" t="s">
        <v>2279</v>
      </c>
      <c r="V80" s="35">
        <f>VLOOKUP(A80,資料轉換_20201231!A:S,19,FALSE)</f>
        <v>-250173</v>
      </c>
      <c r="W80" s="35">
        <f t="shared" ref="W80:W82" si="7">S80-V80</f>
        <v>250173</v>
      </c>
      <c r="X80" s="35" t="s">
        <v>2472</v>
      </c>
      <c r="AA80" s="41">
        <v>44316</v>
      </c>
      <c r="AC80" s="28"/>
      <c r="AE80" s="30"/>
    </row>
    <row r="81" spans="1:30" ht="30">
      <c r="A81" t="s">
        <v>258</v>
      </c>
      <c r="B81" t="s">
        <v>860</v>
      </c>
      <c r="D81" s="1" t="s">
        <v>358</v>
      </c>
      <c r="E81" t="s">
        <v>359</v>
      </c>
      <c r="F81" s="1" t="s">
        <v>483</v>
      </c>
      <c r="G81" t="s">
        <v>182</v>
      </c>
      <c r="I81" s="7">
        <v>2</v>
      </c>
      <c r="J81" s="7">
        <v>4</v>
      </c>
      <c r="K81" s="36">
        <v>5</v>
      </c>
      <c r="L81" s="36"/>
      <c r="M81" s="7" t="s">
        <v>676</v>
      </c>
      <c r="N81" s="164">
        <v>44414.48715277778</v>
      </c>
      <c r="O81" s="164">
        <v>44414.487199074072</v>
      </c>
      <c r="P81" s="166">
        <v>4.6296292566694319E-5</v>
      </c>
      <c r="Q81" s="165">
        <v>395371</v>
      </c>
      <c r="R81" s="34"/>
      <c r="S81" s="34"/>
      <c r="T81">
        <v>6</v>
      </c>
      <c r="U81" t="s">
        <v>468</v>
      </c>
      <c r="V81" s="35">
        <f>VLOOKUP(A81,資料轉換_20201231!A:S,19,FALSE)</f>
        <v>-44367</v>
      </c>
      <c r="W81" s="35">
        <f t="shared" si="7"/>
        <v>44367</v>
      </c>
      <c r="X81" s="35" t="s">
        <v>2472</v>
      </c>
      <c r="AA81" s="41">
        <v>44316</v>
      </c>
      <c r="AB81" s="82"/>
      <c r="AD81" s="40"/>
    </row>
    <row r="82" spans="1:30" ht="45">
      <c r="A82" t="s">
        <v>259</v>
      </c>
      <c r="B82" t="s">
        <v>1064</v>
      </c>
      <c r="D82" s="1" t="s">
        <v>122</v>
      </c>
      <c r="E82" t="s">
        <v>359</v>
      </c>
      <c r="F82" s="1" t="s">
        <v>586</v>
      </c>
      <c r="G82" t="s">
        <v>183</v>
      </c>
      <c r="I82" s="7">
        <v>3</v>
      </c>
      <c r="J82" s="7">
        <v>4</v>
      </c>
      <c r="K82" s="36">
        <v>5</v>
      </c>
      <c r="L82" s="36"/>
      <c r="M82" s="7" t="s">
        <v>676</v>
      </c>
      <c r="N82" s="164">
        <v>44414.487199074072</v>
      </c>
      <c r="O82" s="164">
        <v>44414.487430555557</v>
      </c>
      <c r="P82" s="166">
        <v>2.3148148466134444E-4</v>
      </c>
      <c r="Q82" s="165">
        <v>203232</v>
      </c>
      <c r="R82" s="34"/>
      <c r="S82" s="34"/>
      <c r="T82">
        <v>6</v>
      </c>
      <c r="U82" s="1" t="s">
        <v>469</v>
      </c>
      <c r="V82" s="35">
        <f>VLOOKUP(A82,資料轉換_20201231!A:S,19,FALSE)</f>
        <v>-226355</v>
      </c>
      <c r="W82" s="35">
        <f t="shared" si="7"/>
        <v>226355</v>
      </c>
      <c r="X82" s="35" t="s">
        <v>2472</v>
      </c>
      <c r="AA82" s="41">
        <v>44316</v>
      </c>
      <c r="AB82" s="82"/>
      <c r="AD82" s="40"/>
    </row>
    <row r="83" spans="1:30" ht="30">
      <c r="A83" t="s">
        <v>56</v>
      </c>
      <c r="B83" t="s">
        <v>740</v>
      </c>
      <c r="C83" t="s">
        <v>740</v>
      </c>
      <c r="D83" s="1" t="s">
        <v>396</v>
      </c>
      <c r="E83" t="s">
        <v>368</v>
      </c>
      <c r="F83" s="1" t="s">
        <v>598</v>
      </c>
      <c r="G83" t="s">
        <v>204</v>
      </c>
      <c r="I83" s="7">
        <v>1</v>
      </c>
      <c r="J83" s="7">
        <v>1</v>
      </c>
      <c r="K83" s="36">
        <v>8</v>
      </c>
      <c r="L83" s="36"/>
      <c r="M83" s="36" t="s">
        <v>676</v>
      </c>
      <c r="N83" s="164" t="s">
        <v>2424</v>
      </c>
      <c r="O83" s="164" t="s">
        <v>2424</v>
      </c>
      <c r="P83" s="166" t="s">
        <v>2424</v>
      </c>
      <c r="Q83" s="165" t="s">
        <v>2424</v>
      </c>
      <c r="R83" s="34"/>
      <c r="S83" s="34"/>
      <c r="T83">
        <v>0</v>
      </c>
      <c r="V83" s="35">
        <f>VLOOKUP(A83,資料轉換_20201231!A:S,19,FALSE)</f>
        <v>0</v>
      </c>
      <c r="W83" s="35">
        <f t="shared" si="6"/>
        <v>0</v>
      </c>
      <c r="X83" s="35"/>
      <c r="AA83" s="41">
        <v>44316</v>
      </c>
      <c r="AC83" s="40"/>
      <c r="AD83" s="28"/>
    </row>
    <row r="84" spans="1:30" ht="30">
      <c r="A84" t="s">
        <v>57</v>
      </c>
      <c r="B84" t="s">
        <v>741</v>
      </c>
      <c r="C84" t="s">
        <v>741</v>
      </c>
      <c r="D84" s="1" t="s">
        <v>397</v>
      </c>
      <c r="E84" t="s">
        <v>368</v>
      </c>
      <c r="F84" s="1" t="s">
        <v>599</v>
      </c>
      <c r="G84" t="s">
        <v>205</v>
      </c>
      <c r="I84" s="7">
        <v>1</v>
      </c>
      <c r="J84" s="7">
        <v>1</v>
      </c>
      <c r="K84" s="36">
        <v>8</v>
      </c>
      <c r="L84" s="36"/>
      <c r="M84" s="36" t="s">
        <v>676</v>
      </c>
      <c r="N84" s="164" t="s">
        <v>2424</v>
      </c>
      <c r="O84" s="164" t="s">
        <v>2424</v>
      </c>
      <c r="P84" s="166" t="s">
        <v>2424</v>
      </c>
      <c r="Q84" s="165" t="s">
        <v>2424</v>
      </c>
      <c r="R84" s="34"/>
      <c r="S84" s="34"/>
      <c r="T84">
        <v>0</v>
      </c>
      <c r="V84" s="35">
        <f>VLOOKUP(A84,資料轉換_20201231!A:S,19,FALSE)</f>
        <v>0</v>
      </c>
      <c r="W84" s="35">
        <f t="shared" si="6"/>
        <v>0</v>
      </c>
      <c r="X84" s="35"/>
      <c r="AA84" s="41">
        <v>44316</v>
      </c>
      <c r="AC84" s="40"/>
      <c r="AD84" s="28"/>
    </row>
    <row r="85" spans="1:30" ht="30">
      <c r="A85" t="s">
        <v>58</v>
      </c>
      <c r="B85" t="s">
        <v>742</v>
      </c>
      <c r="C85" t="s">
        <v>742</v>
      </c>
      <c r="D85" s="1" t="s">
        <v>398</v>
      </c>
      <c r="E85" t="s">
        <v>368</v>
      </c>
      <c r="F85" s="1" t="s">
        <v>600</v>
      </c>
      <c r="G85" t="s">
        <v>206</v>
      </c>
      <c r="I85" s="7">
        <v>1</v>
      </c>
      <c r="J85" s="7">
        <v>2</v>
      </c>
      <c r="K85" s="36">
        <v>8</v>
      </c>
      <c r="L85" s="36"/>
      <c r="M85" s="36" t="s">
        <v>676</v>
      </c>
      <c r="N85" s="164" t="s">
        <v>2424</v>
      </c>
      <c r="O85" s="164" t="s">
        <v>2424</v>
      </c>
      <c r="P85" s="166" t="s">
        <v>2424</v>
      </c>
      <c r="Q85" s="165" t="s">
        <v>2424</v>
      </c>
      <c r="R85" s="34"/>
      <c r="S85" s="34"/>
      <c r="T85">
        <v>0</v>
      </c>
      <c r="V85" s="35">
        <f>VLOOKUP(A85,資料轉換_20201231!A:S,19,FALSE)</f>
        <v>0</v>
      </c>
      <c r="W85" s="35">
        <f t="shared" si="6"/>
        <v>0</v>
      </c>
      <c r="X85" s="35"/>
      <c r="AA85" s="41">
        <v>44316</v>
      </c>
      <c r="AC85" s="40"/>
      <c r="AD85" s="28"/>
    </row>
    <row r="86" spans="1:30" ht="30">
      <c r="A86" t="s">
        <v>59</v>
      </c>
      <c r="B86" t="s">
        <v>743</v>
      </c>
      <c r="C86" t="s">
        <v>743</v>
      </c>
      <c r="D86" s="1" t="s">
        <v>399</v>
      </c>
      <c r="E86" t="s">
        <v>368</v>
      </c>
      <c r="F86" s="1" t="s">
        <v>601</v>
      </c>
      <c r="G86" t="s">
        <v>207</v>
      </c>
      <c r="I86" s="7">
        <v>1</v>
      </c>
      <c r="J86" s="7">
        <v>1</v>
      </c>
      <c r="K86" s="36">
        <v>8</v>
      </c>
      <c r="L86" s="36"/>
      <c r="M86" s="36" t="s">
        <v>676</v>
      </c>
      <c r="N86" s="164" t="s">
        <v>2424</v>
      </c>
      <c r="O86" s="164" t="s">
        <v>2424</v>
      </c>
      <c r="P86" s="166" t="s">
        <v>2424</v>
      </c>
      <c r="Q86" s="165" t="s">
        <v>2424</v>
      </c>
      <c r="R86" s="34"/>
      <c r="S86" s="34"/>
      <c r="T86">
        <v>0</v>
      </c>
      <c r="V86" s="35">
        <f>VLOOKUP(A86,資料轉換_20201231!A:S,19,FALSE)</f>
        <v>0</v>
      </c>
      <c r="W86" s="35">
        <f t="shared" si="6"/>
        <v>0</v>
      </c>
      <c r="X86" s="35"/>
      <c r="AA86" s="41">
        <v>44316</v>
      </c>
      <c r="AC86" s="40"/>
      <c r="AD86" s="28"/>
    </row>
    <row r="87" spans="1:30" ht="30">
      <c r="A87" t="s">
        <v>60</v>
      </c>
      <c r="B87" t="s">
        <v>744</v>
      </c>
      <c r="C87" t="s">
        <v>744</v>
      </c>
      <c r="D87" s="1" t="s">
        <v>400</v>
      </c>
      <c r="E87" t="s">
        <v>368</v>
      </c>
      <c r="F87" s="1" t="s">
        <v>602</v>
      </c>
      <c r="G87" t="s">
        <v>208</v>
      </c>
      <c r="I87" s="7">
        <v>1</v>
      </c>
      <c r="J87" s="7">
        <v>2</v>
      </c>
      <c r="K87" s="36">
        <v>8</v>
      </c>
      <c r="L87" s="36"/>
      <c r="M87" s="36" t="s">
        <v>676</v>
      </c>
      <c r="N87" s="164" t="s">
        <v>2424</v>
      </c>
      <c r="O87" s="164" t="s">
        <v>2424</v>
      </c>
      <c r="P87" s="166" t="s">
        <v>2424</v>
      </c>
      <c r="Q87" s="165" t="s">
        <v>2424</v>
      </c>
      <c r="R87" s="34"/>
      <c r="S87" s="34"/>
      <c r="T87">
        <v>0</v>
      </c>
      <c r="V87" s="35">
        <f>VLOOKUP(A87,資料轉換_20201231!A:S,19,FALSE)</f>
        <v>0</v>
      </c>
      <c r="W87" s="35">
        <f t="shared" si="6"/>
        <v>0</v>
      </c>
      <c r="X87" s="35"/>
      <c r="AA87" s="41">
        <v>44316</v>
      </c>
      <c r="AC87" s="40"/>
      <c r="AD87" s="28"/>
    </row>
    <row r="88" spans="1:30" ht="30">
      <c r="A88" t="s">
        <v>61</v>
      </c>
      <c r="B88" t="s">
        <v>745</v>
      </c>
      <c r="C88" t="s">
        <v>745</v>
      </c>
      <c r="D88" s="1" t="s">
        <v>401</v>
      </c>
      <c r="E88" t="s">
        <v>368</v>
      </c>
      <c r="F88" s="1" t="s">
        <v>603</v>
      </c>
      <c r="G88" t="s">
        <v>209</v>
      </c>
      <c r="I88" s="7">
        <v>1</v>
      </c>
      <c r="J88" s="7">
        <v>1</v>
      </c>
      <c r="K88" s="36">
        <v>8</v>
      </c>
      <c r="L88" s="36"/>
      <c r="M88" s="36" t="s">
        <v>676</v>
      </c>
      <c r="N88" s="164" t="s">
        <v>2424</v>
      </c>
      <c r="O88" s="164" t="s">
        <v>2424</v>
      </c>
      <c r="P88" s="166" t="s">
        <v>2424</v>
      </c>
      <c r="Q88" s="165" t="s">
        <v>2424</v>
      </c>
      <c r="R88" s="34"/>
      <c r="S88" s="34"/>
      <c r="T88">
        <v>0</v>
      </c>
      <c r="V88" s="35">
        <f>VLOOKUP(A88,資料轉換_20201231!A:S,19,FALSE)</f>
        <v>0</v>
      </c>
      <c r="W88" s="35">
        <f t="shared" si="6"/>
        <v>0</v>
      </c>
      <c r="X88" s="35"/>
      <c r="AA88" s="41">
        <v>44316</v>
      </c>
      <c r="AC88" s="40"/>
      <c r="AD88" s="28"/>
    </row>
    <row r="89" spans="1:30">
      <c r="A89" t="s">
        <v>62</v>
      </c>
      <c r="B89" t="s">
        <v>746</v>
      </c>
      <c r="C89" t="s">
        <v>746</v>
      </c>
      <c r="D89" s="1" t="s">
        <v>402</v>
      </c>
      <c r="E89" t="s">
        <v>368</v>
      </c>
      <c r="F89" s="1" t="s">
        <v>604</v>
      </c>
      <c r="G89" t="s">
        <v>210</v>
      </c>
      <c r="I89" s="7">
        <v>1</v>
      </c>
      <c r="J89" s="7">
        <v>1</v>
      </c>
      <c r="K89" s="36">
        <v>8</v>
      </c>
      <c r="L89" s="36"/>
      <c r="M89" s="36" t="s">
        <v>676</v>
      </c>
      <c r="N89" s="164" t="s">
        <v>2424</v>
      </c>
      <c r="O89" s="164" t="s">
        <v>2424</v>
      </c>
      <c r="P89" s="166" t="s">
        <v>2424</v>
      </c>
      <c r="Q89" s="165" t="s">
        <v>2424</v>
      </c>
      <c r="R89" s="34"/>
      <c r="S89" s="34"/>
      <c r="T89">
        <v>0</v>
      </c>
      <c r="V89" s="35">
        <f>VLOOKUP(A89,資料轉換_20201231!A:S,19,FALSE)</f>
        <v>0</v>
      </c>
      <c r="W89" s="35">
        <f t="shared" si="6"/>
        <v>0</v>
      </c>
      <c r="X89" s="35"/>
      <c r="AA89" s="41">
        <v>44316</v>
      </c>
      <c r="AC89" s="40"/>
      <c r="AD89" s="28"/>
    </row>
    <row r="90" spans="1:30" ht="30">
      <c r="A90" t="s">
        <v>63</v>
      </c>
      <c r="B90" t="s">
        <v>747</v>
      </c>
      <c r="C90" t="s">
        <v>747</v>
      </c>
      <c r="D90" s="1" t="s">
        <v>403</v>
      </c>
      <c r="E90" t="s">
        <v>368</v>
      </c>
      <c r="F90" s="1" t="s">
        <v>605</v>
      </c>
      <c r="G90" t="s">
        <v>211</v>
      </c>
      <c r="I90" s="7">
        <v>1</v>
      </c>
      <c r="J90" s="7">
        <v>2</v>
      </c>
      <c r="K90" s="36">
        <v>8</v>
      </c>
      <c r="L90" s="36"/>
      <c r="M90" s="36" t="s">
        <v>676</v>
      </c>
      <c r="N90" s="164" t="s">
        <v>2424</v>
      </c>
      <c r="O90" s="164" t="s">
        <v>2424</v>
      </c>
      <c r="P90" s="166" t="s">
        <v>2424</v>
      </c>
      <c r="Q90" s="165" t="s">
        <v>2424</v>
      </c>
      <c r="R90" s="34"/>
      <c r="S90" s="34"/>
      <c r="T90">
        <v>0</v>
      </c>
      <c r="V90" s="35">
        <f>VLOOKUP(A90,資料轉換_20201231!A:S,19,FALSE)</f>
        <v>0</v>
      </c>
      <c r="W90" s="35">
        <f t="shared" si="6"/>
        <v>0</v>
      </c>
      <c r="X90" s="35"/>
      <c r="AA90" s="41">
        <v>44316</v>
      </c>
      <c r="AC90" s="40"/>
    </row>
    <row r="91" spans="1:30">
      <c r="A91" t="s">
        <v>64</v>
      </c>
      <c r="B91" t="s">
        <v>748</v>
      </c>
      <c r="C91" t="s">
        <v>748</v>
      </c>
      <c r="D91" s="1" t="s">
        <v>404</v>
      </c>
      <c r="E91" t="s">
        <v>368</v>
      </c>
      <c r="F91" s="1" t="s">
        <v>606</v>
      </c>
      <c r="G91" t="s">
        <v>212</v>
      </c>
      <c r="I91" s="7">
        <v>1</v>
      </c>
      <c r="J91" s="7">
        <v>1</v>
      </c>
      <c r="K91" s="36">
        <v>8</v>
      </c>
      <c r="L91" s="36"/>
      <c r="M91" s="36" t="s">
        <v>676</v>
      </c>
      <c r="N91" s="164" t="s">
        <v>2424</v>
      </c>
      <c r="O91" s="164" t="s">
        <v>2424</v>
      </c>
      <c r="P91" s="166" t="s">
        <v>2424</v>
      </c>
      <c r="Q91" s="165" t="s">
        <v>2424</v>
      </c>
      <c r="R91" s="34"/>
      <c r="S91" s="34"/>
      <c r="T91">
        <v>0</v>
      </c>
      <c r="V91" s="35">
        <f>VLOOKUP(A91,資料轉換_20201231!A:S,19,FALSE)</f>
        <v>0</v>
      </c>
      <c r="W91" s="35">
        <f t="shared" si="6"/>
        <v>0</v>
      </c>
      <c r="X91" s="35"/>
      <c r="AA91" s="41">
        <v>44316</v>
      </c>
      <c r="AC91" s="40"/>
    </row>
    <row r="92" spans="1:30" ht="30">
      <c r="A92" t="s">
        <v>65</v>
      </c>
      <c r="B92" t="s">
        <v>749</v>
      </c>
      <c r="C92" t="s">
        <v>749</v>
      </c>
      <c r="D92" s="1" t="s">
        <v>405</v>
      </c>
      <c r="E92" t="s">
        <v>368</v>
      </c>
      <c r="F92" s="1" t="s">
        <v>608</v>
      </c>
      <c r="G92" t="s">
        <v>213</v>
      </c>
      <c r="I92" s="7">
        <v>1</v>
      </c>
      <c r="J92" s="7">
        <v>2</v>
      </c>
      <c r="K92" s="36">
        <v>8</v>
      </c>
      <c r="L92" s="36"/>
      <c r="M92" s="36" t="s">
        <v>676</v>
      </c>
      <c r="N92" s="164" t="s">
        <v>2424</v>
      </c>
      <c r="O92" s="164" t="s">
        <v>2424</v>
      </c>
      <c r="P92" s="166" t="s">
        <v>2424</v>
      </c>
      <c r="Q92" s="165" t="s">
        <v>2424</v>
      </c>
      <c r="R92" s="34"/>
      <c r="S92" s="34"/>
      <c r="T92">
        <v>0</v>
      </c>
      <c r="V92" s="35">
        <f>VLOOKUP(A92,資料轉換_20201231!A:S,19,FALSE)</f>
        <v>0</v>
      </c>
      <c r="W92" s="35">
        <f t="shared" si="6"/>
        <v>0</v>
      </c>
      <c r="X92" s="35"/>
      <c r="AA92" s="41">
        <v>44316</v>
      </c>
      <c r="AC92" s="40"/>
    </row>
    <row r="93" spans="1:30">
      <c r="A93" t="s">
        <v>66</v>
      </c>
      <c r="B93" t="s">
        <v>750</v>
      </c>
      <c r="C93" t="s">
        <v>750</v>
      </c>
      <c r="D93" s="1" t="s">
        <v>406</v>
      </c>
      <c r="E93" t="s">
        <v>368</v>
      </c>
      <c r="F93" s="1" t="s">
        <v>607</v>
      </c>
      <c r="G93" t="s">
        <v>214</v>
      </c>
      <c r="I93" s="7">
        <v>1</v>
      </c>
      <c r="J93" s="7">
        <v>2</v>
      </c>
      <c r="K93" s="36">
        <v>8</v>
      </c>
      <c r="L93" s="36"/>
      <c r="M93" s="36" t="s">
        <v>676</v>
      </c>
      <c r="N93" s="164" t="s">
        <v>2424</v>
      </c>
      <c r="O93" s="164" t="s">
        <v>2424</v>
      </c>
      <c r="P93" s="166" t="s">
        <v>2424</v>
      </c>
      <c r="Q93" s="165" t="s">
        <v>2424</v>
      </c>
      <c r="R93" s="34"/>
      <c r="S93" s="34"/>
      <c r="T93">
        <v>0</v>
      </c>
      <c r="V93" s="35">
        <f>VLOOKUP(A93,資料轉換_20201231!A:S,19,FALSE)</f>
        <v>0</v>
      </c>
      <c r="W93" s="35">
        <f t="shared" si="6"/>
        <v>0</v>
      </c>
      <c r="X93" s="35"/>
      <c r="AA93" s="41">
        <v>44316</v>
      </c>
      <c r="AC93" s="40"/>
      <c r="AD93" s="28"/>
    </row>
    <row r="94" spans="1:30" ht="30">
      <c r="A94" t="s">
        <v>67</v>
      </c>
      <c r="B94" t="s">
        <v>751</v>
      </c>
      <c r="C94" t="s">
        <v>751</v>
      </c>
      <c r="D94" s="1" t="s">
        <v>407</v>
      </c>
      <c r="E94" t="s">
        <v>368</v>
      </c>
      <c r="F94" s="1" t="s">
        <v>609</v>
      </c>
      <c r="G94" t="s">
        <v>215</v>
      </c>
      <c r="I94" s="7">
        <v>1</v>
      </c>
      <c r="J94" s="7">
        <v>1</v>
      </c>
      <c r="K94" s="36">
        <v>8</v>
      </c>
      <c r="L94" s="36"/>
      <c r="M94" s="36" t="s">
        <v>676</v>
      </c>
      <c r="N94" s="164" t="s">
        <v>2424</v>
      </c>
      <c r="O94" s="164" t="s">
        <v>2424</v>
      </c>
      <c r="P94" s="166" t="s">
        <v>2424</v>
      </c>
      <c r="Q94" s="165" t="s">
        <v>2424</v>
      </c>
      <c r="R94" s="34"/>
      <c r="S94" s="34"/>
      <c r="T94">
        <v>0</v>
      </c>
      <c r="V94" s="35">
        <f>VLOOKUP(A94,資料轉換_20201231!A:S,19,FALSE)</f>
        <v>0</v>
      </c>
      <c r="W94" s="35">
        <f t="shared" si="6"/>
        <v>0</v>
      </c>
      <c r="X94" s="35"/>
      <c r="AA94" s="41">
        <v>44316</v>
      </c>
      <c r="AC94" s="40"/>
      <c r="AD94" s="28"/>
    </row>
    <row r="95" spans="1:30" ht="30">
      <c r="A95" t="s">
        <v>68</v>
      </c>
      <c r="B95" t="s">
        <v>752</v>
      </c>
      <c r="C95" t="s">
        <v>752</v>
      </c>
      <c r="D95" s="1" t="s">
        <v>408</v>
      </c>
      <c r="E95" t="s">
        <v>368</v>
      </c>
      <c r="F95" s="1" t="s">
        <v>610</v>
      </c>
      <c r="G95" t="s">
        <v>216</v>
      </c>
      <c r="I95" s="7">
        <v>1</v>
      </c>
      <c r="J95" s="7">
        <v>2</v>
      </c>
      <c r="K95" s="36">
        <v>8</v>
      </c>
      <c r="L95" s="36"/>
      <c r="M95" s="36" t="s">
        <v>676</v>
      </c>
      <c r="N95" s="164" t="s">
        <v>2424</v>
      </c>
      <c r="O95" s="164" t="s">
        <v>2424</v>
      </c>
      <c r="P95" s="166" t="s">
        <v>2424</v>
      </c>
      <c r="Q95" s="165" t="s">
        <v>2424</v>
      </c>
      <c r="R95" s="34"/>
      <c r="S95" s="34"/>
      <c r="T95">
        <v>0</v>
      </c>
      <c r="V95" s="35">
        <f>VLOOKUP(A95,資料轉換_20201231!A:S,19,FALSE)</f>
        <v>0</v>
      </c>
      <c r="W95" s="35">
        <f t="shared" si="6"/>
        <v>0</v>
      </c>
      <c r="X95" s="35"/>
      <c r="AA95" s="41">
        <v>44316</v>
      </c>
      <c r="AC95" s="40"/>
      <c r="AD95" s="28"/>
    </row>
    <row r="96" spans="1:30">
      <c r="A96" t="s">
        <v>69</v>
      </c>
      <c r="B96" t="s">
        <v>753</v>
      </c>
      <c r="C96" t="s">
        <v>753</v>
      </c>
      <c r="D96" s="1" t="s">
        <v>409</v>
      </c>
      <c r="E96" t="s">
        <v>368</v>
      </c>
      <c r="F96" s="1" t="s">
        <v>611</v>
      </c>
      <c r="G96" t="s">
        <v>217</v>
      </c>
      <c r="I96" s="7">
        <v>1</v>
      </c>
      <c r="J96" s="7">
        <v>2</v>
      </c>
      <c r="K96" s="36">
        <v>8</v>
      </c>
      <c r="L96" s="36"/>
      <c r="M96" s="36" t="s">
        <v>676</v>
      </c>
      <c r="N96" s="164" t="s">
        <v>2424</v>
      </c>
      <c r="O96" s="164" t="s">
        <v>2424</v>
      </c>
      <c r="P96" s="166" t="s">
        <v>2424</v>
      </c>
      <c r="Q96" s="165" t="s">
        <v>2424</v>
      </c>
      <c r="R96" s="34"/>
      <c r="S96" s="34"/>
      <c r="T96">
        <v>0</v>
      </c>
      <c r="V96" s="35">
        <f>VLOOKUP(A96,資料轉換_20201231!A:S,19,FALSE)</f>
        <v>0</v>
      </c>
      <c r="W96" s="35">
        <f t="shared" si="6"/>
        <v>0</v>
      </c>
      <c r="X96" s="35"/>
      <c r="AA96" s="41">
        <v>44316</v>
      </c>
      <c r="AC96" s="40"/>
      <c r="AD96" s="28"/>
    </row>
    <row r="97" spans="1:30" ht="30">
      <c r="A97" t="s">
        <v>70</v>
      </c>
      <c r="B97" t="s">
        <v>754</v>
      </c>
      <c r="C97" t="s">
        <v>754</v>
      </c>
      <c r="D97" s="1" t="s">
        <v>410</v>
      </c>
      <c r="E97" t="s">
        <v>368</v>
      </c>
      <c r="F97" s="1" t="s">
        <v>612</v>
      </c>
      <c r="G97" t="s">
        <v>218</v>
      </c>
      <c r="I97" s="7">
        <v>1</v>
      </c>
      <c r="J97" s="7">
        <v>1</v>
      </c>
      <c r="K97" s="36">
        <v>8</v>
      </c>
      <c r="L97" s="36"/>
      <c r="M97" s="36" t="s">
        <v>676</v>
      </c>
      <c r="N97" s="164" t="s">
        <v>2424</v>
      </c>
      <c r="O97" s="164" t="s">
        <v>2424</v>
      </c>
      <c r="P97" s="166" t="s">
        <v>2424</v>
      </c>
      <c r="Q97" s="165" t="s">
        <v>2424</v>
      </c>
      <c r="R97" s="34"/>
      <c r="S97" s="34"/>
      <c r="T97">
        <v>0</v>
      </c>
      <c r="V97" s="35">
        <f>VLOOKUP(A97,資料轉換_20201231!A:S,19,FALSE)</f>
        <v>0</v>
      </c>
      <c r="W97" s="35">
        <f t="shared" si="6"/>
        <v>0</v>
      </c>
      <c r="X97" s="35"/>
      <c r="AA97" s="41">
        <v>44316</v>
      </c>
      <c r="AC97" s="40"/>
      <c r="AD97" s="28"/>
    </row>
    <row r="98" spans="1:30" ht="30">
      <c r="A98" t="s">
        <v>71</v>
      </c>
      <c r="B98" t="s">
        <v>755</v>
      </c>
      <c r="C98" t="s">
        <v>755</v>
      </c>
      <c r="D98" s="1" t="s">
        <v>411</v>
      </c>
      <c r="E98" t="s">
        <v>368</v>
      </c>
      <c r="F98" s="1" t="s">
        <v>613</v>
      </c>
      <c r="G98" t="s">
        <v>219</v>
      </c>
      <c r="I98" s="7">
        <v>1</v>
      </c>
      <c r="J98" s="7">
        <v>2</v>
      </c>
      <c r="K98" s="36">
        <v>8</v>
      </c>
      <c r="L98" s="36"/>
      <c r="M98" s="36" t="s">
        <v>676</v>
      </c>
      <c r="N98" s="164" t="s">
        <v>2424</v>
      </c>
      <c r="O98" s="164" t="s">
        <v>2424</v>
      </c>
      <c r="P98" s="166" t="s">
        <v>2424</v>
      </c>
      <c r="Q98" s="165" t="s">
        <v>2424</v>
      </c>
      <c r="R98" s="34"/>
      <c r="S98" s="34"/>
      <c r="T98">
        <v>0</v>
      </c>
      <c r="V98" s="35">
        <f>VLOOKUP(A98,資料轉換_20201231!A:S,19,FALSE)</f>
        <v>0</v>
      </c>
      <c r="W98" s="35">
        <f t="shared" si="6"/>
        <v>0</v>
      </c>
      <c r="X98" s="35"/>
      <c r="AA98" s="41">
        <v>44316</v>
      </c>
      <c r="AC98" s="40"/>
    </row>
    <row r="99" spans="1:30">
      <c r="A99" t="s">
        <v>72</v>
      </c>
      <c r="B99" t="s">
        <v>756</v>
      </c>
      <c r="C99" t="s">
        <v>756</v>
      </c>
      <c r="D99" s="1" t="s">
        <v>412</v>
      </c>
      <c r="E99" t="s">
        <v>368</v>
      </c>
      <c r="F99" s="1" t="s">
        <v>614</v>
      </c>
      <c r="G99" t="s">
        <v>220</v>
      </c>
      <c r="I99" s="7">
        <v>1</v>
      </c>
      <c r="J99" s="7">
        <v>2</v>
      </c>
      <c r="K99" s="36">
        <v>8</v>
      </c>
      <c r="L99" s="36"/>
      <c r="M99" s="36" t="s">
        <v>676</v>
      </c>
      <c r="N99" s="164" t="s">
        <v>2424</v>
      </c>
      <c r="O99" s="164" t="s">
        <v>2424</v>
      </c>
      <c r="P99" s="166" t="s">
        <v>2424</v>
      </c>
      <c r="Q99" s="165" t="s">
        <v>2424</v>
      </c>
      <c r="R99" s="34"/>
      <c r="S99" s="34"/>
      <c r="T99">
        <v>0</v>
      </c>
      <c r="V99" s="35">
        <f>VLOOKUP(A99,資料轉換_20201231!A:S,19,FALSE)</f>
        <v>0</v>
      </c>
      <c r="W99" s="35">
        <f t="shared" si="6"/>
        <v>0</v>
      </c>
      <c r="X99" s="35"/>
      <c r="AA99" s="41">
        <v>44316</v>
      </c>
      <c r="AC99" s="40"/>
      <c r="AD99" s="28"/>
    </row>
    <row r="100" spans="1:30" ht="30">
      <c r="A100" t="s">
        <v>73</v>
      </c>
      <c r="B100" t="s">
        <v>757</v>
      </c>
      <c r="C100" t="s">
        <v>757</v>
      </c>
      <c r="D100" s="1" t="s">
        <v>413</v>
      </c>
      <c r="E100" t="s">
        <v>368</v>
      </c>
      <c r="F100" s="1" t="s">
        <v>615</v>
      </c>
      <c r="G100" t="s">
        <v>221</v>
      </c>
      <c r="I100" s="7">
        <v>1</v>
      </c>
      <c r="J100" s="7">
        <v>1</v>
      </c>
      <c r="K100" s="36">
        <v>8</v>
      </c>
      <c r="L100" s="36"/>
      <c r="M100" s="36" t="s">
        <v>676</v>
      </c>
      <c r="N100" s="164" t="s">
        <v>2424</v>
      </c>
      <c r="O100" s="164" t="s">
        <v>2424</v>
      </c>
      <c r="P100" s="166" t="s">
        <v>2424</v>
      </c>
      <c r="Q100" s="165" t="s">
        <v>2424</v>
      </c>
      <c r="R100" s="34"/>
      <c r="S100" s="34"/>
      <c r="T100">
        <v>0</v>
      </c>
      <c r="V100" s="35">
        <f>VLOOKUP(A100,資料轉換_20201231!A:S,19,FALSE)</f>
        <v>0</v>
      </c>
      <c r="W100" s="35">
        <f t="shared" si="6"/>
        <v>0</v>
      </c>
      <c r="X100" s="35"/>
      <c r="AA100" s="41">
        <v>44316</v>
      </c>
      <c r="AC100" s="40"/>
      <c r="AD100" s="28"/>
    </row>
    <row r="101" spans="1:30">
      <c r="A101" t="s">
        <v>74</v>
      </c>
      <c r="B101" t="s">
        <v>758</v>
      </c>
      <c r="C101" t="s">
        <v>758</v>
      </c>
      <c r="D101" s="1" t="s">
        <v>414</v>
      </c>
      <c r="E101" t="s">
        <v>368</v>
      </c>
      <c r="F101" s="1" t="s">
        <v>616</v>
      </c>
      <c r="G101" t="s">
        <v>222</v>
      </c>
      <c r="I101" s="7">
        <v>1</v>
      </c>
      <c r="J101" s="7">
        <v>1</v>
      </c>
      <c r="K101" s="36">
        <v>8</v>
      </c>
      <c r="L101" s="36"/>
      <c r="M101" s="36" t="s">
        <v>676</v>
      </c>
      <c r="N101" s="164" t="s">
        <v>2424</v>
      </c>
      <c r="O101" s="164" t="s">
        <v>2424</v>
      </c>
      <c r="P101" s="166" t="s">
        <v>2424</v>
      </c>
      <c r="Q101" s="165" t="s">
        <v>2424</v>
      </c>
      <c r="R101" s="34"/>
      <c r="S101" s="34"/>
      <c r="T101">
        <v>0</v>
      </c>
      <c r="V101" s="35">
        <f>VLOOKUP(A101,資料轉換_20201231!A:S,19,FALSE)</f>
        <v>0</v>
      </c>
      <c r="W101" s="35">
        <f t="shared" si="6"/>
        <v>0</v>
      </c>
      <c r="X101" s="35"/>
      <c r="AA101" s="41">
        <v>44316</v>
      </c>
      <c r="AC101" s="40"/>
      <c r="AD101" s="28"/>
    </row>
    <row r="102" spans="1:30" ht="30">
      <c r="A102" t="s">
        <v>75</v>
      </c>
      <c r="B102" t="s">
        <v>759</v>
      </c>
      <c r="C102" t="s">
        <v>759</v>
      </c>
      <c r="D102" s="1" t="s">
        <v>415</v>
      </c>
      <c r="E102" t="s">
        <v>368</v>
      </c>
      <c r="F102" s="1" t="s">
        <v>617</v>
      </c>
      <c r="G102" t="s">
        <v>223</v>
      </c>
      <c r="I102" s="7">
        <v>1</v>
      </c>
      <c r="J102" s="7">
        <v>2</v>
      </c>
      <c r="K102" s="36">
        <v>8</v>
      </c>
      <c r="L102" s="36"/>
      <c r="M102" s="36" t="s">
        <v>676</v>
      </c>
      <c r="N102" s="164" t="s">
        <v>2424</v>
      </c>
      <c r="O102" s="164" t="s">
        <v>2424</v>
      </c>
      <c r="P102" s="166" t="s">
        <v>2424</v>
      </c>
      <c r="Q102" s="165" t="s">
        <v>2424</v>
      </c>
      <c r="R102" s="34"/>
      <c r="S102" s="34"/>
      <c r="T102">
        <v>0</v>
      </c>
      <c r="V102" s="35">
        <f>VLOOKUP(A102,資料轉換_20201231!A:S,19,FALSE)</f>
        <v>0</v>
      </c>
      <c r="W102" s="35">
        <f t="shared" si="6"/>
        <v>0</v>
      </c>
      <c r="X102" s="35"/>
      <c r="AA102" s="41">
        <v>44316</v>
      </c>
      <c r="AC102" s="40"/>
    </row>
    <row r="103" spans="1:30">
      <c r="A103" t="s">
        <v>76</v>
      </c>
      <c r="B103" t="s">
        <v>760</v>
      </c>
      <c r="C103" t="s">
        <v>760</v>
      </c>
      <c r="D103" s="1" t="s">
        <v>416</v>
      </c>
      <c r="E103" t="s">
        <v>368</v>
      </c>
      <c r="F103" s="1" t="s">
        <v>618</v>
      </c>
      <c r="G103" t="s">
        <v>224</v>
      </c>
      <c r="I103" s="7">
        <v>1</v>
      </c>
      <c r="J103" s="7">
        <v>1</v>
      </c>
      <c r="K103" s="36">
        <v>8</v>
      </c>
      <c r="L103" s="36"/>
      <c r="M103" s="36" t="s">
        <v>676</v>
      </c>
      <c r="N103" s="164" t="s">
        <v>2424</v>
      </c>
      <c r="O103" s="164" t="s">
        <v>2424</v>
      </c>
      <c r="P103" s="166" t="s">
        <v>2424</v>
      </c>
      <c r="Q103" s="165" t="s">
        <v>2424</v>
      </c>
      <c r="R103" s="34"/>
      <c r="S103" s="34"/>
      <c r="T103">
        <v>0</v>
      </c>
      <c r="V103" s="35">
        <f>VLOOKUP(A103,資料轉換_20201231!A:S,19,FALSE)</f>
        <v>0</v>
      </c>
      <c r="W103" s="35">
        <f t="shared" si="6"/>
        <v>0</v>
      </c>
      <c r="X103" s="35"/>
      <c r="AA103" s="41">
        <v>44316</v>
      </c>
      <c r="AC103" s="40"/>
    </row>
    <row r="104" spans="1:30" ht="30">
      <c r="A104" t="s">
        <v>77</v>
      </c>
      <c r="B104" t="s">
        <v>767</v>
      </c>
      <c r="C104" t="s">
        <v>767</v>
      </c>
      <c r="D104" s="1" t="s">
        <v>423</v>
      </c>
      <c r="E104" t="s">
        <v>368</v>
      </c>
      <c r="F104" s="1" t="s">
        <v>625</v>
      </c>
      <c r="G104" t="s">
        <v>225</v>
      </c>
      <c r="I104" s="7">
        <v>1</v>
      </c>
      <c r="J104" s="7">
        <v>1</v>
      </c>
      <c r="K104" s="36">
        <v>8</v>
      </c>
      <c r="L104" s="36"/>
      <c r="M104" s="36" t="s">
        <v>676</v>
      </c>
      <c r="N104" s="164" t="s">
        <v>2424</v>
      </c>
      <c r="O104" s="164" t="s">
        <v>2424</v>
      </c>
      <c r="P104" s="166" t="s">
        <v>2424</v>
      </c>
      <c r="Q104" s="165" t="s">
        <v>2424</v>
      </c>
      <c r="R104" s="34"/>
      <c r="S104" s="34"/>
      <c r="T104">
        <v>0</v>
      </c>
      <c r="V104" s="35">
        <f>VLOOKUP(A104,資料轉換_20201231!A:S,19,FALSE)</f>
        <v>0</v>
      </c>
      <c r="W104" s="35">
        <f t="shared" si="6"/>
        <v>0</v>
      </c>
      <c r="X104" s="35"/>
      <c r="AA104" s="41">
        <v>44316</v>
      </c>
      <c r="AC104" s="40"/>
      <c r="AD104" s="28"/>
    </row>
    <row r="105" spans="1:30" ht="30">
      <c r="A105" t="s">
        <v>78</v>
      </c>
      <c r="B105" t="s">
        <v>768</v>
      </c>
      <c r="C105" t="s">
        <v>768</v>
      </c>
      <c r="D105" s="1" t="s">
        <v>424</v>
      </c>
      <c r="E105" t="s">
        <v>368</v>
      </c>
      <c r="F105" s="1" t="s">
        <v>626</v>
      </c>
      <c r="G105" t="s">
        <v>226</v>
      </c>
      <c r="I105" s="7">
        <v>1</v>
      </c>
      <c r="J105" s="7">
        <v>2</v>
      </c>
      <c r="K105" s="36">
        <v>8</v>
      </c>
      <c r="L105" s="36"/>
      <c r="M105" s="36" t="s">
        <v>676</v>
      </c>
      <c r="N105" s="164" t="s">
        <v>2424</v>
      </c>
      <c r="O105" s="164" t="s">
        <v>2424</v>
      </c>
      <c r="P105" s="166" t="s">
        <v>2424</v>
      </c>
      <c r="Q105" s="165" t="s">
        <v>2424</v>
      </c>
      <c r="R105" s="34"/>
      <c r="S105" s="34"/>
      <c r="T105">
        <v>0</v>
      </c>
      <c r="V105" s="35">
        <f>VLOOKUP(A105,資料轉換_20201231!A:S,19,FALSE)</f>
        <v>0</v>
      </c>
      <c r="W105" s="35">
        <f t="shared" si="6"/>
        <v>0</v>
      </c>
      <c r="X105" s="35"/>
      <c r="AA105" s="41">
        <v>44316</v>
      </c>
      <c r="AC105" s="40"/>
      <c r="AD105" s="28"/>
    </row>
    <row r="106" spans="1:30" ht="30">
      <c r="A106" t="s">
        <v>79</v>
      </c>
      <c r="B106" t="s">
        <v>769</v>
      </c>
      <c r="C106" t="s">
        <v>769</v>
      </c>
      <c r="D106" s="1" t="s">
        <v>425</v>
      </c>
      <c r="E106" t="s">
        <v>368</v>
      </c>
      <c r="F106" s="1" t="s">
        <v>627</v>
      </c>
      <c r="G106" t="s">
        <v>227</v>
      </c>
      <c r="I106" s="7">
        <v>1</v>
      </c>
      <c r="J106" s="7">
        <v>1</v>
      </c>
      <c r="K106" s="36">
        <v>8</v>
      </c>
      <c r="L106" s="36"/>
      <c r="M106" s="36" t="s">
        <v>676</v>
      </c>
      <c r="N106" s="164" t="s">
        <v>2424</v>
      </c>
      <c r="O106" s="164" t="s">
        <v>2424</v>
      </c>
      <c r="P106" s="166" t="s">
        <v>2424</v>
      </c>
      <c r="Q106" s="165" t="s">
        <v>2424</v>
      </c>
      <c r="R106" s="34"/>
      <c r="S106" s="34"/>
      <c r="T106">
        <v>0</v>
      </c>
      <c r="V106" s="35">
        <f>VLOOKUP(A106,資料轉換_20201231!A:S,19,FALSE)</f>
        <v>0</v>
      </c>
      <c r="W106" s="35">
        <f t="shared" si="6"/>
        <v>0</v>
      </c>
      <c r="X106" s="35"/>
      <c r="AA106" s="41">
        <v>44316</v>
      </c>
      <c r="AC106" s="40"/>
      <c r="AD106" s="28"/>
    </row>
    <row r="107" spans="1:30" ht="30">
      <c r="A107" t="s">
        <v>80</v>
      </c>
      <c r="B107" t="s">
        <v>770</v>
      </c>
      <c r="C107" t="s">
        <v>770</v>
      </c>
      <c r="D107" s="1" t="s">
        <v>426</v>
      </c>
      <c r="E107" t="s">
        <v>368</v>
      </c>
      <c r="F107" s="1" t="s">
        <v>628</v>
      </c>
      <c r="G107" t="s">
        <v>228</v>
      </c>
      <c r="I107" s="7">
        <v>1</v>
      </c>
      <c r="J107" s="7">
        <v>1</v>
      </c>
      <c r="K107" s="36">
        <v>8</v>
      </c>
      <c r="L107" s="36"/>
      <c r="M107" s="36" t="s">
        <v>676</v>
      </c>
      <c r="N107" s="164" t="s">
        <v>2424</v>
      </c>
      <c r="O107" s="164" t="s">
        <v>2424</v>
      </c>
      <c r="P107" s="166" t="s">
        <v>2424</v>
      </c>
      <c r="Q107" s="165" t="s">
        <v>2424</v>
      </c>
      <c r="R107" s="34"/>
      <c r="S107" s="34"/>
      <c r="T107">
        <v>0</v>
      </c>
      <c r="V107" s="35">
        <f>VLOOKUP(A107,資料轉換_20201231!A:S,19,FALSE)</f>
        <v>0</v>
      </c>
      <c r="W107" s="35">
        <f t="shared" si="6"/>
        <v>0</v>
      </c>
      <c r="X107" s="35"/>
      <c r="AA107" s="41">
        <v>44316</v>
      </c>
      <c r="AC107" s="40"/>
    </row>
    <row r="108" spans="1:30">
      <c r="A108" t="s">
        <v>81</v>
      </c>
      <c r="B108" t="s">
        <v>771</v>
      </c>
      <c r="C108" t="s">
        <v>771</v>
      </c>
      <c r="D108" s="1" t="s">
        <v>427</v>
      </c>
      <c r="E108" t="s">
        <v>368</v>
      </c>
      <c r="F108" s="1" t="s">
        <v>629</v>
      </c>
      <c r="G108" t="s">
        <v>229</v>
      </c>
      <c r="I108" s="7">
        <v>1</v>
      </c>
      <c r="J108" s="7">
        <v>1</v>
      </c>
      <c r="K108" s="36">
        <v>8</v>
      </c>
      <c r="L108" s="36"/>
      <c r="M108" s="36" t="s">
        <v>676</v>
      </c>
      <c r="N108" s="164" t="s">
        <v>2424</v>
      </c>
      <c r="O108" s="164" t="s">
        <v>2424</v>
      </c>
      <c r="P108" s="166" t="s">
        <v>2424</v>
      </c>
      <c r="Q108" s="165" t="s">
        <v>2424</v>
      </c>
      <c r="R108" s="34"/>
      <c r="S108" s="34"/>
      <c r="T108">
        <v>0</v>
      </c>
      <c r="V108" s="35">
        <f>VLOOKUP(A108,資料轉換_20201231!A:S,19,FALSE)</f>
        <v>0</v>
      </c>
      <c r="W108" s="35">
        <f t="shared" si="6"/>
        <v>0</v>
      </c>
      <c r="X108" s="35"/>
      <c r="AA108" s="41">
        <v>44316</v>
      </c>
      <c r="AC108" s="40"/>
      <c r="AD108" s="28"/>
    </row>
    <row r="109" spans="1:30" ht="30">
      <c r="A109" t="s">
        <v>82</v>
      </c>
      <c r="B109" t="s">
        <v>772</v>
      </c>
      <c r="C109" t="s">
        <v>772</v>
      </c>
      <c r="D109" s="1" t="s">
        <v>428</v>
      </c>
      <c r="E109" t="s">
        <v>368</v>
      </c>
      <c r="F109" s="1" t="s">
        <v>630</v>
      </c>
      <c r="G109" t="s">
        <v>230</v>
      </c>
      <c r="I109" s="7">
        <v>1</v>
      </c>
      <c r="J109" s="7">
        <v>1</v>
      </c>
      <c r="K109" s="36">
        <v>8</v>
      </c>
      <c r="L109" s="36"/>
      <c r="M109" s="36" t="s">
        <v>676</v>
      </c>
      <c r="N109" s="164" t="s">
        <v>2424</v>
      </c>
      <c r="O109" s="164" t="s">
        <v>2424</v>
      </c>
      <c r="P109" s="166" t="s">
        <v>2424</v>
      </c>
      <c r="Q109" s="165" t="s">
        <v>2424</v>
      </c>
      <c r="R109" s="34"/>
      <c r="S109" s="34"/>
      <c r="T109">
        <v>0</v>
      </c>
      <c r="V109" s="35">
        <f>VLOOKUP(A109,資料轉換_20201231!A:S,19,FALSE)</f>
        <v>0</v>
      </c>
      <c r="W109" s="35">
        <f t="shared" si="6"/>
        <v>0</v>
      </c>
      <c r="X109" s="35"/>
      <c r="AA109" s="41">
        <v>44316</v>
      </c>
      <c r="AC109" s="40"/>
      <c r="AD109" s="28"/>
    </row>
    <row r="110" spans="1:30" ht="30">
      <c r="A110" t="s">
        <v>83</v>
      </c>
      <c r="B110" t="s">
        <v>773</v>
      </c>
      <c r="C110" t="s">
        <v>773</v>
      </c>
      <c r="D110" s="1" t="s">
        <v>429</v>
      </c>
      <c r="E110" t="s">
        <v>368</v>
      </c>
      <c r="F110" s="1" t="s">
        <v>631</v>
      </c>
      <c r="G110" t="s">
        <v>231</v>
      </c>
      <c r="I110" s="7">
        <v>1</v>
      </c>
      <c r="J110" s="7">
        <v>1</v>
      </c>
      <c r="K110" s="36">
        <v>8</v>
      </c>
      <c r="L110" s="36"/>
      <c r="M110" s="36" t="s">
        <v>676</v>
      </c>
      <c r="N110" s="164" t="s">
        <v>2424</v>
      </c>
      <c r="O110" s="164" t="s">
        <v>2424</v>
      </c>
      <c r="P110" s="166" t="s">
        <v>2424</v>
      </c>
      <c r="Q110" s="165" t="s">
        <v>2424</v>
      </c>
      <c r="R110" s="34"/>
      <c r="S110" s="34"/>
      <c r="T110">
        <v>0</v>
      </c>
      <c r="V110" s="35">
        <f>VLOOKUP(A110,資料轉換_20201231!A:S,19,FALSE)</f>
        <v>0</v>
      </c>
      <c r="W110" s="35">
        <f t="shared" si="6"/>
        <v>0</v>
      </c>
      <c r="X110" s="35"/>
      <c r="AA110" s="41">
        <v>44316</v>
      </c>
      <c r="AC110" s="40"/>
    </row>
    <row r="111" spans="1:30" ht="30">
      <c r="A111" t="s">
        <v>84</v>
      </c>
      <c r="B111" t="s">
        <v>774</v>
      </c>
      <c r="C111" t="s">
        <v>774</v>
      </c>
      <c r="D111" s="1" t="s">
        <v>430</v>
      </c>
      <c r="E111" t="s">
        <v>368</v>
      </c>
      <c r="F111" s="1" t="s">
        <v>632</v>
      </c>
      <c r="G111" t="s">
        <v>232</v>
      </c>
      <c r="I111" s="7">
        <v>1</v>
      </c>
      <c r="J111" s="7">
        <v>2</v>
      </c>
      <c r="K111" s="36">
        <v>8</v>
      </c>
      <c r="L111" s="36"/>
      <c r="M111" s="36" t="s">
        <v>676</v>
      </c>
      <c r="N111" s="164" t="s">
        <v>2424</v>
      </c>
      <c r="O111" s="164" t="s">
        <v>2424</v>
      </c>
      <c r="P111" s="166" t="s">
        <v>2424</v>
      </c>
      <c r="Q111" s="165" t="s">
        <v>2424</v>
      </c>
      <c r="R111" s="34"/>
      <c r="S111" s="34"/>
      <c r="T111">
        <v>0</v>
      </c>
      <c r="V111" s="35">
        <f>VLOOKUP(A111,資料轉換_20201231!A:S,19,FALSE)</f>
        <v>0</v>
      </c>
      <c r="W111" s="35">
        <f t="shared" si="6"/>
        <v>0</v>
      </c>
      <c r="X111" s="35"/>
      <c r="AA111" s="41">
        <v>44316</v>
      </c>
      <c r="AC111" s="40"/>
      <c r="AD111" s="28"/>
    </row>
    <row r="112" spans="1:30">
      <c r="A112" t="s">
        <v>85</v>
      </c>
      <c r="B112" t="s">
        <v>775</v>
      </c>
      <c r="C112" t="s">
        <v>775</v>
      </c>
      <c r="D112" s="1" t="s">
        <v>431</v>
      </c>
      <c r="E112" t="s">
        <v>368</v>
      </c>
      <c r="F112" s="1" t="s">
        <v>633</v>
      </c>
      <c r="G112" t="s">
        <v>233</v>
      </c>
      <c r="I112" s="7">
        <v>1</v>
      </c>
      <c r="J112" s="7">
        <v>1</v>
      </c>
      <c r="K112" s="36">
        <v>8</v>
      </c>
      <c r="L112" s="36"/>
      <c r="M112" s="36" t="s">
        <v>676</v>
      </c>
      <c r="N112" s="164" t="s">
        <v>2424</v>
      </c>
      <c r="O112" s="164" t="s">
        <v>2424</v>
      </c>
      <c r="P112" s="166" t="s">
        <v>2424</v>
      </c>
      <c r="Q112" s="165" t="s">
        <v>2424</v>
      </c>
      <c r="R112" s="34"/>
      <c r="S112" s="34"/>
      <c r="T112">
        <v>0</v>
      </c>
      <c r="V112" s="35">
        <f>VLOOKUP(A112,資料轉換_20201231!A:S,19,FALSE)</f>
        <v>0</v>
      </c>
      <c r="W112" s="35">
        <f t="shared" si="6"/>
        <v>0</v>
      </c>
      <c r="X112" s="35"/>
      <c r="AA112" s="41">
        <v>44316</v>
      </c>
      <c r="AC112" s="40"/>
      <c r="AD112" s="28"/>
    </row>
    <row r="113" spans="1:32" ht="30">
      <c r="A113" t="s">
        <v>86</v>
      </c>
      <c r="B113" t="s">
        <v>776</v>
      </c>
      <c r="C113" t="s">
        <v>776</v>
      </c>
      <c r="D113" s="1" t="s">
        <v>432</v>
      </c>
      <c r="E113" t="s">
        <v>484</v>
      </c>
      <c r="F113" s="1" t="s">
        <v>634</v>
      </c>
      <c r="G113" t="s">
        <v>234</v>
      </c>
      <c r="I113" s="7">
        <v>1</v>
      </c>
      <c r="J113" s="7">
        <v>1</v>
      </c>
      <c r="K113" s="36">
        <v>8</v>
      </c>
      <c r="L113" s="36"/>
      <c r="M113" s="36" t="s">
        <v>676</v>
      </c>
      <c r="N113" s="164" t="s">
        <v>2424</v>
      </c>
      <c r="O113" s="164" t="s">
        <v>2424</v>
      </c>
      <c r="P113" s="166" t="s">
        <v>2424</v>
      </c>
      <c r="Q113" s="165" t="s">
        <v>2424</v>
      </c>
      <c r="R113" s="34"/>
      <c r="S113" s="34"/>
      <c r="T113">
        <v>0</v>
      </c>
      <c r="V113" s="35">
        <f>VLOOKUP(A113,資料轉換_20201231!A:S,19,FALSE)</f>
        <v>0</v>
      </c>
      <c r="W113" s="35">
        <f t="shared" si="6"/>
        <v>0</v>
      </c>
      <c r="X113" s="35"/>
      <c r="AA113" s="41">
        <v>44316</v>
      </c>
      <c r="AC113" s="40"/>
      <c r="AD113" s="28"/>
    </row>
    <row r="114" spans="1:32">
      <c r="A114" t="s">
        <v>782</v>
      </c>
      <c r="B114" t="s">
        <v>761</v>
      </c>
      <c r="C114" t="s">
        <v>761</v>
      </c>
      <c r="D114" s="1" t="s">
        <v>417</v>
      </c>
      <c r="E114" t="s">
        <v>368</v>
      </c>
      <c r="F114" s="1" t="s">
        <v>619</v>
      </c>
      <c r="G114" t="s">
        <v>788</v>
      </c>
      <c r="I114" s="7">
        <v>1</v>
      </c>
      <c r="J114" s="7">
        <v>1</v>
      </c>
      <c r="K114" s="36">
        <v>8</v>
      </c>
      <c r="L114" s="36"/>
      <c r="M114" s="36" t="s">
        <v>676</v>
      </c>
      <c r="N114" s="164" t="s">
        <v>2424</v>
      </c>
      <c r="O114" s="164" t="s">
        <v>2424</v>
      </c>
      <c r="P114" s="166" t="s">
        <v>2424</v>
      </c>
      <c r="Q114" s="165" t="s">
        <v>2424</v>
      </c>
      <c r="R114" s="34"/>
      <c r="S114" s="34"/>
      <c r="T114">
        <v>0</v>
      </c>
      <c r="V114" s="35">
        <f>VLOOKUP(A114,資料轉換_20201231!A:S,19,FALSE)</f>
        <v>0</v>
      </c>
      <c r="W114" s="35">
        <f t="shared" si="6"/>
        <v>0</v>
      </c>
      <c r="X114" s="35"/>
      <c r="AA114" s="41">
        <v>44316</v>
      </c>
      <c r="AC114" s="40"/>
    </row>
    <row r="115" spans="1:32" ht="30">
      <c r="A115" t="s">
        <v>783</v>
      </c>
      <c r="B115" t="s">
        <v>762</v>
      </c>
      <c r="C115" t="s">
        <v>762</v>
      </c>
      <c r="D115" s="1" t="s">
        <v>418</v>
      </c>
      <c r="E115" t="s">
        <v>368</v>
      </c>
      <c r="F115" s="1" t="s">
        <v>620</v>
      </c>
      <c r="G115" t="s">
        <v>789</v>
      </c>
      <c r="I115" s="7">
        <v>1</v>
      </c>
      <c r="J115" s="7">
        <v>1</v>
      </c>
      <c r="K115" s="36">
        <v>8</v>
      </c>
      <c r="L115" s="36"/>
      <c r="M115" s="36" t="s">
        <v>676</v>
      </c>
      <c r="N115" s="164" t="s">
        <v>2424</v>
      </c>
      <c r="O115" s="164" t="s">
        <v>2424</v>
      </c>
      <c r="P115" s="166" t="s">
        <v>2424</v>
      </c>
      <c r="Q115" s="165" t="s">
        <v>2424</v>
      </c>
      <c r="R115" s="34"/>
      <c r="S115" s="34"/>
      <c r="T115">
        <v>0</v>
      </c>
      <c r="V115" s="35">
        <f>VLOOKUP(A115,資料轉換_20201231!A:S,19,FALSE)</f>
        <v>0</v>
      </c>
      <c r="W115" s="35">
        <f t="shared" si="6"/>
        <v>0</v>
      </c>
      <c r="X115" s="35"/>
      <c r="AA115" s="41">
        <v>44316</v>
      </c>
      <c r="AC115" s="40"/>
    </row>
    <row r="116" spans="1:32">
      <c r="A116" t="s">
        <v>784</v>
      </c>
      <c r="B116" t="s">
        <v>763</v>
      </c>
      <c r="C116" t="s">
        <v>763</v>
      </c>
      <c r="D116" s="1" t="s">
        <v>419</v>
      </c>
      <c r="E116" t="s">
        <v>368</v>
      </c>
      <c r="F116" s="1" t="s">
        <v>621</v>
      </c>
      <c r="G116" t="s">
        <v>790</v>
      </c>
      <c r="I116" s="7">
        <v>1</v>
      </c>
      <c r="J116" s="7">
        <v>1</v>
      </c>
      <c r="K116" s="36">
        <v>8</v>
      </c>
      <c r="L116" s="36"/>
      <c r="M116" s="36" t="s">
        <v>676</v>
      </c>
      <c r="N116" s="164" t="s">
        <v>2424</v>
      </c>
      <c r="O116" s="164" t="s">
        <v>2424</v>
      </c>
      <c r="P116" s="166" t="s">
        <v>2424</v>
      </c>
      <c r="Q116" s="165" t="s">
        <v>2424</v>
      </c>
      <c r="R116" s="34"/>
      <c r="S116" s="34"/>
      <c r="T116">
        <v>0</v>
      </c>
      <c r="V116" s="35">
        <f>VLOOKUP(A116,資料轉換_20201231!A:S,19,FALSE)</f>
        <v>0</v>
      </c>
      <c r="W116" s="35">
        <f t="shared" si="6"/>
        <v>0</v>
      </c>
      <c r="X116" s="35"/>
      <c r="AA116" s="41">
        <v>44316</v>
      </c>
      <c r="AC116" s="40"/>
    </row>
    <row r="117" spans="1:32">
      <c r="A117" t="s">
        <v>785</v>
      </c>
      <c r="B117" t="s">
        <v>764</v>
      </c>
      <c r="C117" t="s">
        <v>764</v>
      </c>
      <c r="D117" s="1" t="s">
        <v>420</v>
      </c>
      <c r="E117" t="s">
        <v>368</v>
      </c>
      <c r="F117" s="1" t="s">
        <v>622</v>
      </c>
      <c r="G117" t="s">
        <v>791</v>
      </c>
      <c r="I117" s="7">
        <v>1</v>
      </c>
      <c r="J117" s="7">
        <v>2</v>
      </c>
      <c r="K117" s="36">
        <v>8</v>
      </c>
      <c r="L117" s="36"/>
      <c r="M117" s="36" t="s">
        <v>676</v>
      </c>
      <c r="N117" s="164" t="s">
        <v>2424</v>
      </c>
      <c r="O117" s="164" t="s">
        <v>2424</v>
      </c>
      <c r="P117" s="166" t="s">
        <v>2424</v>
      </c>
      <c r="Q117" s="165" t="s">
        <v>2424</v>
      </c>
      <c r="R117" s="34"/>
      <c r="S117" s="34"/>
      <c r="T117">
        <v>0</v>
      </c>
      <c r="V117" s="35">
        <f>VLOOKUP(A117,資料轉換_20201231!A:S,19,FALSE)</f>
        <v>0</v>
      </c>
      <c r="W117" s="35">
        <f t="shared" si="6"/>
        <v>0</v>
      </c>
      <c r="X117" s="35"/>
      <c r="AA117" s="41">
        <v>44316</v>
      </c>
      <c r="AC117" s="40"/>
    </row>
    <row r="118" spans="1:32">
      <c r="A118" t="s">
        <v>786</v>
      </c>
      <c r="B118" t="s">
        <v>765</v>
      </c>
      <c r="C118" t="s">
        <v>765</v>
      </c>
      <c r="D118" s="1" t="s">
        <v>421</v>
      </c>
      <c r="E118" t="s">
        <v>368</v>
      </c>
      <c r="F118" s="1" t="s">
        <v>623</v>
      </c>
      <c r="G118" t="s">
        <v>792</v>
      </c>
      <c r="I118" s="7">
        <v>1</v>
      </c>
      <c r="J118" s="7">
        <v>1</v>
      </c>
      <c r="K118" s="36">
        <v>8</v>
      </c>
      <c r="L118" s="36"/>
      <c r="M118" s="36" t="s">
        <v>676</v>
      </c>
      <c r="N118" s="164" t="s">
        <v>2424</v>
      </c>
      <c r="O118" s="164" t="s">
        <v>2424</v>
      </c>
      <c r="P118" s="166" t="s">
        <v>2424</v>
      </c>
      <c r="Q118" s="165" t="s">
        <v>2424</v>
      </c>
      <c r="R118" s="34"/>
      <c r="S118" s="34"/>
      <c r="T118">
        <v>0</v>
      </c>
      <c r="V118" s="35">
        <f>VLOOKUP(A118,資料轉換_20201231!A:S,19,FALSE)</f>
        <v>0</v>
      </c>
      <c r="W118" s="35">
        <f t="shared" si="6"/>
        <v>0</v>
      </c>
      <c r="X118" s="35"/>
      <c r="AA118" s="41">
        <v>44316</v>
      </c>
      <c r="AC118" s="40"/>
    </row>
    <row r="119" spans="1:32">
      <c r="A119" t="s">
        <v>787</v>
      </c>
      <c r="B119" t="s">
        <v>766</v>
      </c>
      <c r="C119" t="s">
        <v>766</v>
      </c>
      <c r="D119" s="1" t="s">
        <v>422</v>
      </c>
      <c r="E119" t="s">
        <v>368</v>
      </c>
      <c r="F119" s="1" t="s">
        <v>624</v>
      </c>
      <c r="G119" t="s">
        <v>793</v>
      </c>
      <c r="I119" s="7">
        <v>1</v>
      </c>
      <c r="J119" s="7">
        <v>1</v>
      </c>
      <c r="K119" s="36">
        <v>8</v>
      </c>
      <c r="L119" s="36"/>
      <c r="M119" s="36" t="s">
        <v>676</v>
      </c>
      <c r="N119" s="164" t="s">
        <v>2424</v>
      </c>
      <c r="O119" s="164" t="s">
        <v>2424</v>
      </c>
      <c r="P119" s="166" t="s">
        <v>2424</v>
      </c>
      <c r="Q119" s="165" t="s">
        <v>2424</v>
      </c>
      <c r="R119" s="34"/>
      <c r="S119" s="34"/>
      <c r="T119">
        <v>0</v>
      </c>
      <c r="V119" s="35">
        <f>VLOOKUP(A119,資料轉換_20201231!A:S,19,FALSE)</f>
        <v>0</v>
      </c>
      <c r="W119" s="35">
        <f t="shared" si="6"/>
        <v>0</v>
      </c>
      <c r="X119" s="35"/>
      <c r="AA119" s="41">
        <v>44316</v>
      </c>
      <c r="AC119" s="40"/>
    </row>
    <row r="120" spans="1:32" ht="90">
      <c r="A120" t="s">
        <v>30</v>
      </c>
      <c r="B120" t="s">
        <v>341</v>
      </c>
      <c r="D120" s="1" t="s">
        <v>342</v>
      </c>
      <c r="E120" t="s">
        <v>98</v>
      </c>
      <c r="F120" s="1" t="s">
        <v>581</v>
      </c>
      <c r="G120" t="s">
        <v>170</v>
      </c>
      <c r="I120" s="7">
        <v>6</v>
      </c>
      <c r="J120" s="7">
        <v>4</v>
      </c>
      <c r="K120" s="36">
        <v>3</v>
      </c>
      <c r="L120" s="36"/>
      <c r="M120" s="7" t="s">
        <v>676</v>
      </c>
      <c r="N120" s="164">
        <v>44414.47760416667</v>
      </c>
      <c r="O120" s="164">
        <v>44414.477731481478</v>
      </c>
      <c r="P120" s="166">
        <v>1.2731480819638819E-4</v>
      </c>
      <c r="Q120" s="165">
        <v>199296</v>
      </c>
      <c r="R120" s="34"/>
      <c r="S120" s="34"/>
      <c r="T120">
        <v>0</v>
      </c>
      <c r="U120" s="1"/>
      <c r="V120" s="35">
        <f>VLOOKUP(A120,資料轉換_20201231!A:S,19,FALSE)</f>
        <v>0</v>
      </c>
      <c r="W120" s="35">
        <f t="shared" si="6"/>
        <v>0</v>
      </c>
      <c r="X120" s="35"/>
      <c r="AA120" s="41">
        <v>44286</v>
      </c>
      <c r="AB120" s="40"/>
      <c r="AD120" s="40"/>
      <c r="AE120" s="36"/>
    </row>
    <row r="121" spans="1:32" ht="30">
      <c r="A121" t="s">
        <v>642</v>
      </c>
      <c r="B121" t="s">
        <v>706</v>
      </c>
      <c r="D121" s="35" t="s">
        <v>717</v>
      </c>
      <c r="E121" t="s">
        <v>444</v>
      </c>
      <c r="F121" s="1" t="s">
        <v>713</v>
      </c>
      <c r="G121" t="s">
        <v>705</v>
      </c>
      <c r="I121" s="7">
        <v>2</v>
      </c>
      <c r="J121" s="7">
        <v>4</v>
      </c>
      <c r="K121" s="36">
        <v>3</v>
      </c>
      <c r="L121" s="36"/>
      <c r="M121" s="7" t="s">
        <v>676</v>
      </c>
      <c r="N121" s="164">
        <v>44417.608483796299</v>
      </c>
      <c r="O121" s="164">
        <v>44417.622743055559</v>
      </c>
      <c r="P121" s="166">
        <f>O121-N121</f>
        <v>1.4259259260143153E-2</v>
      </c>
      <c r="Q121" s="165">
        <v>14834285</v>
      </c>
      <c r="R121" s="34"/>
      <c r="S121" s="34"/>
      <c r="T121">
        <v>0</v>
      </c>
      <c r="V121" s="35">
        <f>VLOOKUP(A121,資料轉換_20201231!A:S,19,FALSE)</f>
        <v>0</v>
      </c>
      <c r="W121" s="35">
        <f t="shared" si="6"/>
        <v>0</v>
      </c>
      <c r="X121" s="35"/>
      <c r="AA121" s="41">
        <v>44286</v>
      </c>
      <c r="AB121" s="28"/>
      <c r="AD121" s="40"/>
    </row>
    <row r="122" spans="1:32" ht="30">
      <c r="A122" s="34" t="s">
        <v>1292</v>
      </c>
      <c r="B122" s="34" t="s">
        <v>1295</v>
      </c>
      <c r="C122" s="34"/>
      <c r="D122" s="35" t="s">
        <v>1301</v>
      </c>
      <c r="E122" s="34" t="s">
        <v>1304</v>
      </c>
      <c r="F122" s="35" t="s">
        <v>705</v>
      </c>
      <c r="G122" s="89" t="s">
        <v>1303</v>
      </c>
      <c r="H122" s="36" t="s">
        <v>676</v>
      </c>
      <c r="I122" s="36">
        <v>1</v>
      </c>
      <c r="J122" s="36" t="s">
        <v>945</v>
      </c>
      <c r="K122" s="36">
        <v>3</v>
      </c>
      <c r="L122" s="36"/>
      <c r="M122" s="36"/>
      <c r="N122" s="164">
        <v>44414.47760416667</v>
      </c>
      <c r="O122" s="164">
        <v>44414.477731481478</v>
      </c>
      <c r="P122" s="166">
        <v>1.2731480819638819E-4</v>
      </c>
      <c r="Q122" s="165">
        <v>199296</v>
      </c>
      <c r="R122" s="34"/>
      <c r="S122" s="34"/>
      <c r="T122" s="34">
        <v>0</v>
      </c>
      <c r="U122" s="88"/>
      <c r="V122" s="35">
        <f>VLOOKUP(A122,資料轉換_20201231!A:S,19,FALSE)</f>
        <v>0</v>
      </c>
      <c r="W122" s="35">
        <f t="shared" si="6"/>
        <v>0</v>
      </c>
      <c r="X122" s="35"/>
      <c r="Y122" s="40"/>
      <c r="Z122" s="40"/>
      <c r="AA122" s="42"/>
      <c r="AB122" s="36"/>
      <c r="AC122" s="40"/>
      <c r="AF122" s="34"/>
    </row>
    <row r="123" spans="1:32" ht="30">
      <c r="A123" t="s">
        <v>31</v>
      </c>
      <c r="B123" t="s">
        <v>343</v>
      </c>
      <c r="D123" s="1" t="s">
        <v>344</v>
      </c>
      <c r="E123" t="s">
        <v>98</v>
      </c>
      <c r="F123" s="1" t="s">
        <v>582</v>
      </c>
      <c r="G123" t="s">
        <v>171</v>
      </c>
      <c r="I123" s="7">
        <v>2</v>
      </c>
      <c r="J123" s="7">
        <v>4</v>
      </c>
      <c r="K123" s="36">
        <v>3</v>
      </c>
      <c r="L123" s="36"/>
      <c r="M123" s="7" t="s">
        <v>676</v>
      </c>
      <c r="N123" s="164">
        <v>44414.47928240741</v>
      </c>
      <c r="O123" s="164">
        <v>44414.47929398148</v>
      </c>
      <c r="P123" s="166">
        <v>1.1574069503694773E-5</v>
      </c>
      <c r="Q123" s="165">
        <v>50188</v>
      </c>
      <c r="R123" s="34"/>
      <c r="S123" s="34"/>
      <c r="T123">
        <v>0</v>
      </c>
      <c r="V123" s="35">
        <f>VLOOKUP(A123,資料轉換_20201231!A:S,19,FALSE)</f>
        <v>0</v>
      </c>
      <c r="W123" s="35">
        <f t="shared" si="6"/>
        <v>0</v>
      </c>
      <c r="X123" s="35"/>
      <c r="AA123" s="41">
        <v>44286</v>
      </c>
      <c r="AB123" s="40"/>
      <c r="AD123" s="40"/>
    </row>
    <row r="124" spans="1:32" ht="30">
      <c r="A124" t="s">
        <v>32</v>
      </c>
      <c r="B124" t="s">
        <v>106</v>
      </c>
      <c r="D124" s="1" t="s">
        <v>345</v>
      </c>
      <c r="E124" t="s">
        <v>98</v>
      </c>
      <c r="F124" s="1" t="s">
        <v>481</v>
      </c>
      <c r="G124" t="s">
        <v>172</v>
      </c>
      <c r="I124" s="7">
        <v>2</v>
      </c>
      <c r="J124" s="7">
        <v>4</v>
      </c>
      <c r="K124" s="36">
        <v>3</v>
      </c>
      <c r="L124" s="36"/>
      <c r="M124" s="7" t="s">
        <v>676</v>
      </c>
      <c r="N124" s="164">
        <v>44414.47929398148</v>
      </c>
      <c r="O124" s="164">
        <v>44414.47929398148</v>
      </c>
      <c r="P124" s="166">
        <v>0</v>
      </c>
      <c r="Q124" s="165">
        <v>1672</v>
      </c>
      <c r="R124" s="34"/>
      <c r="S124" s="34"/>
      <c r="T124">
        <v>0</v>
      </c>
      <c r="V124" s="35">
        <f>VLOOKUP(A124,資料轉換_20201231!A:S,19,FALSE)</f>
        <v>0</v>
      </c>
      <c r="W124" s="35">
        <f t="shared" si="6"/>
        <v>0</v>
      </c>
      <c r="X124" s="35"/>
      <c r="AA124" s="41">
        <v>44286</v>
      </c>
      <c r="AB124" s="28"/>
      <c r="AD124" s="40"/>
    </row>
    <row r="125" spans="1:32" ht="60">
      <c r="A125" t="s">
        <v>33</v>
      </c>
      <c r="B125" t="s">
        <v>107</v>
      </c>
      <c r="D125" s="1" t="s">
        <v>346</v>
      </c>
      <c r="E125" t="s">
        <v>98</v>
      </c>
      <c r="F125" s="1" t="s">
        <v>583</v>
      </c>
      <c r="G125" t="s">
        <v>173</v>
      </c>
      <c r="I125" s="7">
        <v>4</v>
      </c>
      <c r="J125" s="7">
        <v>4</v>
      </c>
      <c r="K125" s="36">
        <v>3</v>
      </c>
      <c r="L125" s="36"/>
      <c r="M125" s="7" t="s">
        <v>676</v>
      </c>
      <c r="N125" s="164">
        <v>44414.47929398148</v>
      </c>
      <c r="O125" s="164"/>
      <c r="P125" s="166">
        <v>3.4722222335403785E-4</v>
      </c>
      <c r="Q125" s="165">
        <v>5482</v>
      </c>
      <c r="R125" s="34"/>
      <c r="S125" s="34"/>
      <c r="T125">
        <v>0</v>
      </c>
      <c r="V125" s="35">
        <f>VLOOKUP(A125,資料轉換_20201231!A:S,19,FALSE)</f>
        <v>0</v>
      </c>
      <c r="W125" s="35">
        <f t="shared" ref="W125:W126" si="8">S125-V125</f>
        <v>0</v>
      </c>
      <c r="X125" s="35"/>
      <c r="AA125" s="41">
        <v>44286</v>
      </c>
      <c r="AB125" s="28"/>
      <c r="AD125" s="40"/>
    </row>
    <row r="126" spans="1:32" ht="135">
      <c r="A126" t="s">
        <v>34</v>
      </c>
      <c r="B126" t="s">
        <v>108</v>
      </c>
      <c r="D126" s="1" t="s">
        <v>347</v>
      </c>
      <c r="E126" t="s">
        <v>98</v>
      </c>
      <c r="F126" s="1" t="s">
        <v>702</v>
      </c>
      <c r="G126" t="s">
        <v>174</v>
      </c>
      <c r="I126" s="7">
        <v>9</v>
      </c>
      <c r="J126" s="7">
        <v>4</v>
      </c>
      <c r="K126" s="36">
        <v>3</v>
      </c>
      <c r="L126" s="36"/>
      <c r="M126" s="7" t="s">
        <v>676</v>
      </c>
      <c r="N126" s="164">
        <v>44414.477731481478</v>
      </c>
      <c r="O126" s="164">
        <v>44414.479270833333</v>
      </c>
      <c r="P126" s="166">
        <v>1.5393518551718444E-3</v>
      </c>
      <c r="Q126" s="165">
        <v>1218387</v>
      </c>
      <c r="R126" s="34"/>
      <c r="S126" s="34"/>
      <c r="T126">
        <v>2</v>
      </c>
      <c r="U126" s="6" t="s">
        <v>2282</v>
      </c>
      <c r="V126" s="35">
        <f>VLOOKUP(A126,資料轉換_20201231!A:S,19,FALSE)</f>
        <v>-5916</v>
      </c>
      <c r="W126" s="35">
        <f t="shared" si="8"/>
        <v>5916</v>
      </c>
      <c r="X126" s="35" t="s">
        <v>2472</v>
      </c>
      <c r="Y126" s="28"/>
      <c r="Z126" s="28"/>
      <c r="AA126" s="41">
        <v>44286</v>
      </c>
      <c r="AB126" s="28"/>
      <c r="AD126" s="40"/>
      <c r="AE126" s="30"/>
    </row>
    <row r="127" spans="1:32" ht="30">
      <c r="A127" t="s">
        <v>643</v>
      </c>
      <c r="B127" t="s">
        <v>834</v>
      </c>
      <c r="D127" s="1" t="s">
        <v>654</v>
      </c>
      <c r="E127" t="s">
        <v>444</v>
      </c>
      <c r="F127" s="1" t="s">
        <v>670</v>
      </c>
      <c r="G127" t="s">
        <v>669</v>
      </c>
      <c r="I127" s="7">
        <v>2</v>
      </c>
      <c r="J127" s="7">
        <v>4</v>
      </c>
      <c r="K127" s="36">
        <v>3</v>
      </c>
      <c r="L127" s="36" t="s">
        <v>1069</v>
      </c>
      <c r="M127" s="7" t="s">
        <v>676</v>
      </c>
      <c r="N127" s="164">
        <v>44414.479641203703</v>
      </c>
      <c r="O127" s="164">
        <v>44414.479641203703</v>
      </c>
      <c r="P127" s="166">
        <v>0</v>
      </c>
      <c r="Q127" s="165">
        <v>0</v>
      </c>
      <c r="R127" s="34"/>
      <c r="S127" s="34"/>
      <c r="T127">
        <v>0</v>
      </c>
      <c r="V127" s="35">
        <f>VLOOKUP(A127,資料轉換_20201231!A:S,19,FALSE)</f>
        <v>0</v>
      </c>
      <c r="W127" s="35">
        <f t="shared" si="6"/>
        <v>0</v>
      </c>
      <c r="X127" s="35"/>
      <c r="AA127" s="41">
        <v>44286</v>
      </c>
      <c r="AB127" s="40"/>
      <c r="AD127" s="40"/>
    </row>
    <row r="128" spans="1:32" ht="30">
      <c r="A128" t="s">
        <v>644</v>
      </c>
      <c r="B128" t="s">
        <v>835</v>
      </c>
      <c r="D128" s="1" t="s">
        <v>655</v>
      </c>
      <c r="E128" t="s">
        <v>444</v>
      </c>
      <c r="F128" s="1" t="s">
        <v>672</v>
      </c>
      <c r="G128" t="s">
        <v>671</v>
      </c>
      <c r="I128" s="7">
        <v>1</v>
      </c>
      <c r="J128" s="7">
        <v>2</v>
      </c>
      <c r="K128" s="36">
        <v>8</v>
      </c>
      <c r="L128" s="57"/>
      <c r="M128" s="7" t="s">
        <v>676</v>
      </c>
      <c r="N128" s="164">
        <v>44414.496770833335</v>
      </c>
      <c r="O128" s="164">
        <v>44414.496770833335</v>
      </c>
      <c r="P128" s="166">
        <v>0</v>
      </c>
      <c r="Q128" s="165">
        <v>10388</v>
      </c>
      <c r="R128" s="34"/>
      <c r="S128" s="34"/>
      <c r="T128">
        <v>2</v>
      </c>
      <c r="U128" t="s">
        <v>1599</v>
      </c>
      <c r="V128" s="35">
        <f>VLOOKUP(A128,資料轉換_20201231!A:S,19,FALSE)</f>
        <v>-133</v>
      </c>
      <c r="W128" s="35">
        <f t="shared" ref="W128:W129" si="9">S128-V128</f>
        <v>133</v>
      </c>
      <c r="X128" s="35" t="s">
        <v>2472</v>
      </c>
      <c r="AA128" s="41">
        <v>44286</v>
      </c>
      <c r="AB128" s="40"/>
      <c r="AC128" s="40"/>
    </row>
    <row r="129" spans="1:32" ht="105">
      <c r="A129" t="s">
        <v>645</v>
      </c>
      <c r="B129" t="s">
        <v>871</v>
      </c>
      <c r="D129" s="1" t="s">
        <v>656</v>
      </c>
      <c r="E129" t="s">
        <v>444</v>
      </c>
      <c r="F129" s="1" t="s">
        <v>948</v>
      </c>
      <c r="G129" t="s">
        <v>673</v>
      </c>
      <c r="I129" s="7">
        <v>7</v>
      </c>
      <c r="J129" s="7">
        <v>4</v>
      </c>
      <c r="K129" s="36">
        <v>9</v>
      </c>
      <c r="L129" s="36"/>
      <c r="M129" s="7" t="s">
        <v>676</v>
      </c>
      <c r="N129" s="164">
        <v>44414.496770833335</v>
      </c>
      <c r="O129" s="164">
        <v>44414.497210648151</v>
      </c>
      <c r="P129" s="166">
        <v>4.398148157633841E-4</v>
      </c>
      <c r="Q129" s="165">
        <v>601889</v>
      </c>
      <c r="R129" s="34"/>
      <c r="S129" s="34"/>
      <c r="T129">
        <v>2</v>
      </c>
      <c r="U129" t="s">
        <v>2195</v>
      </c>
      <c r="V129" s="35">
        <f>VLOOKUP(A129,資料轉換_20201231!A:S,19,FALSE)</f>
        <v>0</v>
      </c>
      <c r="W129" s="35">
        <f t="shared" si="9"/>
        <v>0</v>
      </c>
      <c r="X129" s="35" t="s">
        <v>2472</v>
      </c>
      <c r="AA129" s="41">
        <v>44316</v>
      </c>
      <c r="AD129" s="40"/>
      <c r="AE129" s="30"/>
    </row>
    <row r="130" spans="1:32">
      <c r="A130" t="s">
        <v>267</v>
      </c>
      <c r="B130" t="s">
        <v>730</v>
      </c>
      <c r="D130" s="1" t="s">
        <v>470</v>
      </c>
      <c r="E130" t="s">
        <v>444</v>
      </c>
      <c r="F130" s="1" t="s">
        <v>434</v>
      </c>
      <c r="G130" t="s">
        <v>439</v>
      </c>
      <c r="I130" s="7">
        <v>1</v>
      </c>
      <c r="J130" s="7">
        <v>2</v>
      </c>
      <c r="K130" s="36">
        <v>9</v>
      </c>
      <c r="L130" s="36"/>
      <c r="M130" s="7" t="s">
        <v>676</v>
      </c>
      <c r="N130" s="164">
        <v>44414.529224537036</v>
      </c>
      <c r="O130" s="164">
        <v>44414.529224537036</v>
      </c>
      <c r="P130" s="166">
        <v>0</v>
      </c>
      <c r="Q130" s="165">
        <v>5066</v>
      </c>
      <c r="R130" s="34"/>
      <c r="S130" s="34"/>
      <c r="T130">
        <v>0</v>
      </c>
      <c r="V130" s="35">
        <f>VLOOKUP(A130,資料轉換_20201231!A:S,19,FALSE)</f>
        <v>0</v>
      </c>
      <c r="W130" s="35">
        <f t="shared" si="6"/>
        <v>0</v>
      </c>
      <c r="X130" s="35"/>
      <c r="AA130" s="41">
        <v>44316</v>
      </c>
      <c r="AC130" s="40"/>
    </row>
    <row r="131" spans="1:32">
      <c r="A131" t="s">
        <v>268</v>
      </c>
      <c r="B131" t="s">
        <v>730</v>
      </c>
      <c r="D131" s="1" t="s">
        <v>470</v>
      </c>
      <c r="E131" t="s">
        <v>444</v>
      </c>
      <c r="F131" s="1" t="s">
        <v>435</v>
      </c>
      <c r="G131" t="s">
        <v>440</v>
      </c>
      <c r="I131" s="7">
        <v>1</v>
      </c>
      <c r="J131" s="7">
        <v>2</v>
      </c>
      <c r="K131" s="36">
        <v>9</v>
      </c>
      <c r="L131" s="36"/>
      <c r="M131" s="7" t="s">
        <v>676</v>
      </c>
      <c r="N131" s="164">
        <v>44414.529236111113</v>
      </c>
      <c r="O131" s="164">
        <v>44414.52925925926</v>
      </c>
      <c r="P131" s="166">
        <v>2.314814628334716E-5</v>
      </c>
      <c r="Q131" s="165">
        <v>9195</v>
      </c>
      <c r="R131" s="34"/>
      <c r="S131" s="34"/>
      <c r="T131">
        <v>0</v>
      </c>
      <c r="V131" s="35">
        <f>VLOOKUP(A131,資料轉換_20201231!A:S,19,FALSE)</f>
        <v>0</v>
      </c>
      <c r="W131" s="35">
        <f t="shared" si="6"/>
        <v>0</v>
      </c>
      <c r="X131" s="35"/>
      <c r="AA131" s="41">
        <v>44316</v>
      </c>
      <c r="AC131" s="40"/>
    </row>
    <row r="132" spans="1:32">
      <c r="A132" t="s">
        <v>269</v>
      </c>
      <c r="B132" t="s">
        <v>730</v>
      </c>
      <c r="D132" s="1" t="s">
        <v>470</v>
      </c>
      <c r="E132" t="s">
        <v>444</v>
      </c>
      <c r="F132" s="1" t="s">
        <v>436</v>
      </c>
      <c r="G132" t="s">
        <v>441</v>
      </c>
      <c r="I132" s="7">
        <v>1</v>
      </c>
      <c r="J132" s="7">
        <v>2</v>
      </c>
      <c r="K132" s="36">
        <v>9</v>
      </c>
      <c r="L132" s="36"/>
      <c r="M132" s="36" t="s">
        <v>676</v>
      </c>
      <c r="N132" s="164">
        <v>44414.52925925926</v>
      </c>
      <c r="O132" s="164">
        <v>44414.529270833336</v>
      </c>
      <c r="P132" s="166">
        <v>1.1574076779652387E-5</v>
      </c>
      <c r="Q132" s="165">
        <v>38</v>
      </c>
      <c r="R132" s="34"/>
      <c r="S132" s="34"/>
      <c r="T132">
        <v>0</v>
      </c>
      <c r="V132" s="35">
        <f>VLOOKUP(A132,資料轉換_20201231!A:S,19,FALSE)</f>
        <v>0</v>
      </c>
      <c r="W132" s="35">
        <f t="shared" si="6"/>
        <v>0</v>
      </c>
      <c r="X132" s="35"/>
      <c r="AA132" s="41">
        <v>44316</v>
      </c>
      <c r="AC132" s="40"/>
    </row>
    <row r="133" spans="1:32">
      <c r="A133" t="s">
        <v>270</v>
      </c>
      <c r="B133" t="s">
        <v>731</v>
      </c>
      <c r="D133" s="1" t="s">
        <v>470</v>
      </c>
      <c r="E133" t="s">
        <v>444</v>
      </c>
      <c r="F133" s="1" t="s">
        <v>437</v>
      </c>
      <c r="G133" t="s">
        <v>442</v>
      </c>
      <c r="I133" s="7">
        <v>1</v>
      </c>
      <c r="J133" s="7">
        <v>2</v>
      </c>
      <c r="K133" s="36">
        <v>9</v>
      </c>
      <c r="L133" s="36"/>
      <c r="M133" s="7" t="s">
        <v>676</v>
      </c>
      <c r="N133" s="164">
        <v>44414.529270833336</v>
      </c>
      <c r="O133" s="164">
        <v>44414.529363425929</v>
      </c>
      <c r="P133" s="166">
        <v>9.2592592409346253E-5</v>
      </c>
      <c r="Q133" s="165">
        <v>51048</v>
      </c>
      <c r="R133" s="34"/>
      <c r="S133" s="34"/>
      <c r="T133">
        <v>0</v>
      </c>
      <c r="V133" s="35">
        <f>VLOOKUP(A133,資料轉換_20201231!A:S,19,FALSE)</f>
        <v>0</v>
      </c>
      <c r="W133" s="35">
        <f t="shared" si="6"/>
        <v>0</v>
      </c>
      <c r="X133" s="35"/>
      <c r="AA133" s="41">
        <v>44316</v>
      </c>
      <c r="AC133" s="40"/>
    </row>
    <row r="134" spans="1:32" ht="120">
      <c r="A134" t="s">
        <v>646</v>
      </c>
      <c r="B134" t="s">
        <v>836</v>
      </c>
      <c r="D134" s="1" t="s">
        <v>657</v>
      </c>
      <c r="E134" t="s">
        <v>444</v>
      </c>
      <c r="F134" s="1" t="s">
        <v>674</v>
      </c>
      <c r="G134" t="s">
        <v>781</v>
      </c>
      <c r="I134" s="7">
        <v>8</v>
      </c>
      <c r="J134" s="7">
        <v>4</v>
      </c>
      <c r="K134" s="36">
        <v>9</v>
      </c>
      <c r="L134" s="36"/>
      <c r="M134" s="7" t="s">
        <v>677</v>
      </c>
      <c r="N134" s="164">
        <v>44414.497210648151</v>
      </c>
      <c r="O134" s="164">
        <v>44414.529224537036</v>
      </c>
      <c r="P134" s="166">
        <v>3.2013888885558117E-2</v>
      </c>
      <c r="Q134" s="165">
        <v>24969002</v>
      </c>
      <c r="R134" s="34"/>
      <c r="S134" s="34"/>
      <c r="T134" s="34">
        <v>2</v>
      </c>
      <c r="U134" t="s">
        <v>723</v>
      </c>
      <c r="V134" s="35">
        <f>VLOOKUP(A134,資料轉換_20201231!A:S,19,FALSE)</f>
        <v>0</v>
      </c>
      <c r="W134" s="35">
        <f>S134-V134</f>
        <v>0</v>
      </c>
      <c r="X134" s="35" t="s">
        <v>2472</v>
      </c>
      <c r="AA134" s="41">
        <v>44316</v>
      </c>
      <c r="AD134" s="28"/>
      <c r="AE134" s="30"/>
    </row>
    <row r="135" spans="1:32" ht="135">
      <c r="A135" t="s">
        <v>262</v>
      </c>
      <c r="B135" t="s">
        <v>375</v>
      </c>
      <c r="D135" s="1" t="s">
        <v>376</v>
      </c>
      <c r="E135" t="s">
        <v>368</v>
      </c>
      <c r="F135" s="1" t="s">
        <v>593</v>
      </c>
      <c r="G135" t="s">
        <v>192</v>
      </c>
      <c r="I135" s="7">
        <v>7</v>
      </c>
      <c r="J135" s="7">
        <v>4</v>
      </c>
      <c r="K135" s="36">
        <v>5</v>
      </c>
      <c r="L135" s="36"/>
      <c r="M135" s="36" t="s">
        <v>676</v>
      </c>
      <c r="N135" s="164" t="s">
        <v>2424</v>
      </c>
      <c r="O135" s="164" t="s">
        <v>2424</v>
      </c>
      <c r="P135" s="166" t="s">
        <v>2424</v>
      </c>
      <c r="Q135" s="165" t="s">
        <v>2424</v>
      </c>
      <c r="R135" s="34"/>
      <c r="S135" s="34"/>
      <c r="T135">
        <v>0</v>
      </c>
      <c r="V135" s="35">
        <f>VLOOKUP(A135,資料轉換_20201231!A:S,19,FALSE)</f>
        <v>0</v>
      </c>
      <c r="W135" s="35">
        <f t="shared" ref="W135:W156" si="10">V135-S135</f>
        <v>0</v>
      </c>
      <c r="X135" s="35"/>
      <c r="AA135" s="41">
        <v>44286</v>
      </c>
      <c r="AB135" s="28"/>
      <c r="AD135" s="40"/>
      <c r="AE135" s="30"/>
    </row>
    <row r="136" spans="1:32" ht="30">
      <c r="A136" t="s">
        <v>44</v>
      </c>
      <c r="B136" t="s">
        <v>370</v>
      </c>
      <c r="D136" s="1" t="s">
        <v>371</v>
      </c>
      <c r="E136" t="s">
        <v>368</v>
      </c>
      <c r="F136" s="1" t="s">
        <v>372</v>
      </c>
      <c r="G136" t="s">
        <v>189</v>
      </c>
      <c r="I136" s="7">
        <v>1</v>
      </c>
      <c r="J136" s="7">
        <v>1</v>
      </c>
      <c r="K136" s="36">
        <v>5</v>
      </c>
      <c r="L136" s="36"/>
      <c r="M136" s="36" t="s">
        <v>676</v>
      </c>
      <c r="N136" s="164" t="s">
        <v>2424</v>
      </c>
      <c r="O136" s="164" t="s">
        <v>2424</v>
      </c>
      <c r="P136" s="166" t="s">
        <v>2424</v>
      </c>
      <c r="Q136" s="165" t="s">
        <v>2424</v>
      </c>
      <c r="R136" s="34"/>
      <c r="S136" s="34"/>
      <c r="T136">
        <v>0</v>
      </c>
      <c r="V136" s="35">
        <f>VLOOKUP(A136,資料轉換_20201231!A:S,19,FALSE)</f>
        <v>0</v>
      </c>
      <c r="W136" s="35">
        <f t="shared" si="10"/>
        <v>0</v>
      </c>
      <c r="X136" s="35"/>
      <c r="AA136" s="41">
        <v>44286</v>
      </c>
      <c r="AB136" s="28"/>
      <c r="AC136" s="40"/>
    </row>
    <row r="137" spans="1:32" s="34" customFormat="1" ht="75">
      <c r="A137" t="s">
        <v>260</v>
      </c>
      <c r="B137" t="s">
        <v>727</v>
      </c>
      <c r="C137" t="s">
        <v>739</v>
      </c>
      <c r="D137" s="1" t="s">
        <v>373</v>
      </c>
      <c r="E137" t="s">
        <v>368</v>
      </c>
      <c r="F137" s="1" t="s">
        <v>591</v>
      </c>
      <c r="G137" t="s">
        <v>190</v>
      </c>
      <c r="H137" s="7"/>
      <c r="I137" s="7">
        <v>4</v>
      </c>
      <c r="J137" s="7">
        <v>4</v>
      </c>
      <c r="K137" s="36">
        <v>5</v>
      </c>
      <c r="L137" s="36"/>
      <c r="M137" s="37" t="s">
        <v>676</v>
      </c>
      <c r="N137" s="164" t="s">
        <v>2424</v>
      </c>
      <c r="O137" s="164" t="s">
        <v>2424</v>
      </c>
      <c r="P137" s="166" t="s">
        <v>2424</v>
      </c>
      <c r="Q137" s="165" t="s">
        <v>2424</v>
      </c>
      <c r="T137">
        <v>0</v>
      </c>
      <c r="U137"/>
      <c r="V137" s="35">
        <f>VLOOKUP(A137,資料轉換_20201231!A:S,19,FALSE)</f>
        <v>0</v>
      </c>
      <c r="W137" s="35">
        <f t="shared" si="10"/>
        <v>0</v>
      </c>
      <c r="X137" s="35"/>
      <c r="Y137" s="7"/>
      <c r="Z137" s="7"/>
      <c r="AA137" s="41">
        <v>44286</v>
      </c>
      <c r="AB137" s="28"/>
      <c r="AC137" s="7"/>
      <c r="AD137" s="40"/>
      <c r="AE137" s="7"/>
      <c r="AF137"/>
    </row>
    <row r="138" spans="1:32" ht="105">
      <c r="A138" t="s">
        <v>43</v>
      </c>
      <c r="B138" t="s">
        <v>727</v>
      </c>
      <c r="D138" s="1" t="s">
        <v>369</v>
      </c>
      <c r="E138" t="s">
        <v>368</v>
      </c>
      <c r="F138" s="1" t="s">
        <v>590</v>
      </c>
      <c r="G138" t="s">
        <v>188</v>
      </c>
      <c r="I138" s="7">
        <v>6</v>
      </c>
      <c r="J138" s="7">
        <v>4</v>
      </c>
      <c r="K138" s="36">
        <v>5</v>
      </c>
      <c r="L138" s="36"/>
      <c r="M138" s="36" t="s">
        <v>676</v>
      </c>
      <c r="N138" s="164" t="s">
        <v>2424</v>
      </c>
      <c r="O138" s="164" t="s">
        <v>2424</v>
      </c>
      <c r="P138" s="166" t="s">
        <v>2424</v>
      </c>
      <c r="Q138" s="165" t="s">
        <v>2424</v>
      </c>
      <c r="R138" s="34"/>
      <c r="S138" s="34"/>
      <c r="T138">
        <v>0</v>
      </c>
      <c r="V138" s="35">
        <f>VLOOKUP(A138,資料轉換_20201231!A:S,19,FALSE)</f>
        <v>6</v>
      </c>
      <c r="W138" s="35">
        <f>S138-V138</f>
        <v>-6</v>
      </c>
      <c r="X138" s="35" t="s">
        <v>2472</v>
      </c>
      <c r="AA138" s="41">
        <v>44316</v>
      </c>
      <c r="AB138" s="82"/>
      <c r="AD138" s="40"/>
    </row>
    <row r="139" spans="1:32" ht="45">
      <c r="A139" t="s">
        <v>42</v>
      </c>
      <c r="B139" t="s">
        <v>890</v>
      </c>
      <c r="D139" s="1" t="s">
        <v>1066</v>
      </c>
      <c r="E139" t="s">
        <v>368</v>
      </c>
      <c r="F139" s="1" t="s">
        <v>589</v>
      </c>
      <c r="G139" t="s">
        <v>187</v>
      </c>
      <c r="H139" s="7" t="s">
        <v>676</v>
      </c>
      <c r="I139" s="7">
        <v>2</v>
      </c>
      <c r="J139" s="7" t="s">
        <v>946</v>
      </c>
      <c r="K139" s="36">
        <v>5</v>
      </c>
      <c r="L139" s="36"/>
      <c r="M139" s="36" t="s">
        <v>676</v>
      </c>
      <c r="N139" s="164" t="s">
        <v>2424</v>
      </c>
      <c r="O139" s="164" t="s">
        <v>2424</v>
      </c>
      <c r="P139" s="166" t="s">
        <v>2424</v>
      </c>
      <c r="Q139" s="165" t="s">
        <v>2424</v>
      </c>
      <c r="R139" s="34"/>
      <c r="S139" s="34"/>
      <c r="T139">
        <v>0</v>
      </c>
      <c r="V139" s="35">
        <f>VLOOKUP(A139,資料轉換_20201231!A:S,19,FALSE)</f>
        <v>0</v>
      </c>
      <c r="W139" s="35">
        <f t="shared" si="10"/>
        <v>0</v>
      </c>
      <c r="X139" s="35"/>
    </row>
    <row r="140" spans="1:32" ht="120">
      <c r="A140" t="s">
        <v>261</v>
      </c>
      <c r="B140" t="s">
        <v>374</v>
      </c>
      <c r="D140" s="1" t="s">
        <v>367</v>
      </c>
      <c r="E140" t="s">
        <v>368</v>
      </c>
      <c r="F140" s="1" t="s">
        <v>592</v>
      </c>
      <c r="G140" t="s">
        <v>191</v>
      </c>
      <c r="I140" s="7">
        <v>6</v>
      </c>
      <c r="J140" s="7">
        <v>4</v>
      </c>
      <c r="K140" s="36">
        <v>5</v>
      </c>
      <c r="L140" s="36"/>
      <c r="M140" s="36" t="s">
        <v>676</v>
      </c>
      <c r="N140" s="164" t="s">
        <v>2424</v>
      </c>
      <c r="O140" s="164" t="s">
        <v>2424</v>
      </c>
      <c r="P140" s="166" t="s">
        <v>2424</v>
      </c>
      <c r="Q140" s="165" t="s">
        <v>2424</v>
      </c>
      <c r="R140" s="34"/>
      <c r="S140" s="34"/>
      <c r="T140">
        <v>0</v>
      </c>
      <c r="V140" s="35">
        <f>VLOOKUP(A140,資料轉換_20201231!A:S,19,FALSE)</f>
        <v>0</v>
      </c>
      <c r="W140" s="35">
        <f t="shared" si="10"/>
        <v>0</v>
      </c>
      <c r="X140" s="35"/>
      <c r="AA140" s="41">
        <v>44286</v>
      </c>
      <c r="AB140" s="28"/>
      <c r="AD140" s="40"/>
    </row>
    <row r="141" spans="1:32" ht="60">
      <c r="A141" t="s">
        <v>263</v>
      </c>
      <c r="B141" t="s">
        <v>728</v>
      </c>
      <c r="C141" t="s">
        <v>733</v>
      </c>
      <c r="D141" s="1" t="s">
        <v>385</v>
      </c>
      <c r="E141" t="s">
        <v>98</v>
      </c>
      <c r="F141" s="1" t="s">
        <v>594</v>
      </c>
      <c r="G141" t="s">
        <v>197</v>
      </c>
      <c r="I141" s="7">
        <v>4</v>
      </c>
      <c r="J141" s="7">
        <v>4</v>
      </c>
      <c r="K141" s="36">
        <v>5</v>
      </c>
      <c r="L141" s="36"/>
      <c r="M141" s="7" t="s">
        <v>676</v>
      </c>
      <c r="N141" s="164">
        <v>44414.487453703703</v>
      </c>
      <c r="O141" s="164">
        <v>44414.487453703703</v>
      </c>
      <c r="P141" s="166">
        <v>0</v>
      </c>
      <c r="Q141" s="165">
        <v>1610</v>
      </c>
      <c r="R141" s="34"/>
      <c r="S141" s="34"/>
      <c r="T141">
        <v>1</v>
      </c>
      <c r="U141" t="s">
        <v>2196</v>
      </c>
      <c r="V141" s="35">
        <f>VLOOKUP(A141,資料轉換_20201231!A:S,19,FALSE)</f>
        <v>0</v>
      </c>
      <c r="W141" s="35">
        <f>S141-V141</f>
        <v>0</v>
      </c>
      <c r="X141" s="35" t="s">
        <v>2472</v>
      </c>
      <c r="AA141" s="41">
        <v>44286</v>
      </c>
      <c r="AB141" s="28"/>
      <c r="AD141" s="40"/>
    </row>
    <row r="142" spans="1:32" ht="30">
      <c r="A142" t="s">
        <v>49</v>
      </c>
      <c r="B142" t="s">
        <v>386</v>
      </c>
      <c r="D142" s="1" t="s">
        <v>387</v>
      </c>
      <c r="E142" t="s">
        <v>98</v>
      </c>
      <c r="F142" s="1" t="s">
        <v>595</v>
      </c>
      <c r="G142" t="s">
        <v>198</v>
      </c>
      <c r="I142" s="7">
        <v>2</v>
      </c>
      <c r="J142" s="7">
        <v>4</v>
      </c>
      <c r="K142" s="36">
        <v>5</v>
      </c>
      <c r="L142" s="36"/>
      <c r="M142" s="7" t="s">
        <v>676</v>
      </c>
      <c r="N142" s="164">
        <v>44414.487453703703</v>
      </c>
      <c r="O142" s="164">
        <v>44414.487453703703</v>
      </c>
      <c r="P142" s="166">
        <v>0</v>
      </c>
      <c r="Q142" s="165">
        <v>6184</v>
      </c>
      <c r="R142" s="34"/>
      <c r="S142" s="34"/>
      <c r="T142">
        <v>0</v>
      </c>
      <c r="V142" s="35">
        <f>VLOOKUP(A142,資料轉換_20201231!A:S,19,FALSE)</f>
        <v>0</v>
      </c>
      <c r="W142" s="35">
        <f t="shared" si="10"/>
        <v>0</v>
      </c>
      <c r="X142" s="35"/>
      <c r="AA142" s="41">
        <v>44286</v>
      </c>
      <c r="AB142" s="28"/>
      <c r="AD142" s="40"/>
    </row>
    <row r="143" spans="1:32">
      <c r="A143" t="s">
        <v>50</v>
      </c>
      <c r="B143" t="s">
        <v>386</v>
      </c>
      <c r="D143" s="1" t="s">
        <v>388</v>
      </c>
      <c r="E143" t="s">
        <v>98</v>
      </c>
      <c r="F143" s="1" t="s">
        <v>389</v>
      </c>
      <c r="G143" t="s">
        <v>199</v>
      </c>
      <c r="I143" s="7">
        <v>1</v>
      </c>
      <c r="J143" s="7">
        <v>1</v>
      </c>
      <c r="K143" s="36">
        <v>5</v>
      </c>
      <c r="L143" s="36"/>
      <c r="M143" s="7" t="s">
        <v>676</v>
      </c>
      <c r="N143" s="164">
        <v>44414.487453703703</v>
      </c>
      <c r="O143" s="164">
        <v>44414.487453703703</v>
      </c>
      <c r="P143" s="166">
        <v>0</v>
      </c>
      <c r="Q143" s="165">
        <v>278</v>
      </c>
      <c r="R143" s="34"/>
      <c r="S143" s="34"/>
      <c r="T143">
        <v>0</v>
      </c>
      <c r="V143" s="35">
        <f>VLOOKUP(A143,資料轉換_20201231!A:S,19,FALSE)</f>
        <v>0</v>
      </c>
      <c r="W143" s="35">
        <f t="shared" si="10"/>
        <v>0</v>
      </c>
      <c r="X143" s="35"/>
      <c r="AA143" s="41">
        <v>44286</v>
      </c>
      <c r="AB143" s="28"/>
      <c r="AC143" s="40"/>
    </row>
    <row r="144" spans="1:32" ht="30">
      <c r="A144" t="s">
        <v>51</v>
      </c>
      <c r="B144" t="s">
        <v>837</v>
      </c>
      <c r="C144" t="s">
        <v>732</v>
      </c>
      <c r="D144" s="1" t="s">
        <v>390</v>
      </c>
      <c r="E144" t="s">
        <v>98</v>
      </c>
      <c r="F144" s="1" t="s">
        <v>391</v>
      </c>
      <c r="G144" t="s">
        <v>200</v>
      </c>
      <c r="I144" s="7">
        <v>1</v>
      </c>
      <c r="J144" s="7">
        <v>2</v>
      </c>
      <c r="K144" s="36">
        <v>5</v>
      </c>
      <c r="L144" s="36"/>
      <c r="M144" s="7" t="s">
        <v>676</v>
      </c>
      <c r="N144" s="164">
        <v>44414.487453703703</v>
      </c>
      <c r="O144" s="164">
        <v>44414.487453703703</v>
      </c>
      <c r="P144" s="166">
        <v>0</v>
      </c>
      <c r="Q144" s="165">
        <v>293</v>
      </c>
      <c r="R144" s="34"/>
      <c r="S144" s="34"/>
      <c r="T144">
        <v>0</v>
      </c>
      <c r="V144" s="35">
        <f>VLOOKUP(A144,資料轉換_20201231!A:S,19,FALSE)</f>
        <v>0</v>
      </c>
      <c r="W144" s="35">
        <f t="shared" si="10"/>
        <v>0</v>
      </c>
      <c r="X144" s="35"/>
      <c r="AA144" s="41">
        <v>44286</v>
      </c>
      <c r="AB144" s="28"/>
      <c r="AC144" s="40"/>
    </row>
    <row r="145" spans="1:32" s="34" customFormat="1" ht="90">
      <c r="A145" t="s">
        <v>264</v>
      </c>
      <c r="B145" t="s">
        <v>392</v>
      </c>
      <c r="C145" s="43"/>
      <c r="D145" s="1" t="s">
        <v>393</v>
      </c>
      <c r="E145" t="s">
        <v>98</v>
      </c>
      <c r="F145" s="1" t="s">
        <v>596</v>
      </c>
      <c r="G145" t="s">
        <v>201</v>
      </c>
      <c r="H145" s="7"/>
      <c r="I145" s="7">
        <v>6</v>
      </c>
      <c r="J145" s="7">
        <v>4</v>
      </c>
      <c r="K145" s="36">
        <v>5</v>
      </c>
      <c r="L145" s="36"/>
      <c r="M145" s="7" t="s">
        <v>676</v>
      </c>
      <c r="N145" s="164">
        <v>44414.487453703703</v>
      </c>
      <c r="O145" s="164">
        <v>44414.487453703703</v>
      </c>
      <c r="P145" s="166">
        <v>0</v>
      </c>
      <c r="Q145" s="165">
        <v>0</v>
      </c>
      <c r="T145">
        <v>2</v>
      </c>
      <c r="U145" t="s">
        <v>2313</v>
      </c>
      <c r="V145" s="35">
        <f>VLOOKUP(A145,資料轉換_20201231!A:S,19,FALSE)</f>
        <v>974</v>
      </c>
      <c r="W145" s="35">
        <f>S145-V145</f>
        <v>-974</v>
      </c>
      <c r="X145" s="35" t="s">
        <v>2472</v>
      </c>
      <c r="Y145" s="7"/>
      <c r="Z145" s="7"/>
      <c r="AA145" s="41">
        <v>44286</v>
      </c>
      <c r="AB145" s="28"/>
      <c r="AC145" s="7"/>
      <c r="AD145" s="40"/>
      <c r="AE145" s="7"/>
      <c r="AF145"/>
    </row>
    <row r="146" spans="1:32" s="34" customFormat="1" ht="45">
      <c r="A146" t="s">
        <v>265</v>
      </c>
      <c r="B146" t="s">
        <v>734</v>
      </c>
      <c r="C146" s="43"/>
      <c r="D146" s="1" t="s">
        <v>394</v>
      </c>
      <c r="E146" t="s">
        <v>98</v>
      </c>
      <c r="F146" s="1" t="s">
        <v>597</v>
      </c>
      <c r="G146" t="s">
        <v>202</v>
      </c>
      <c r="H146" s="7"/>
      <c r="I146" s="7">
        <v>3</v>
      </c>
      <c r="J146" s="7">
        <v>4</v>
      </c>
      <c r="K146" s="36">
        <v>5</v>
      </c>
      <c r="L146" s="36"/>
      <c r="M146" s="7" t="s">
        <v>676</v>
      </c>
      <c r="N146" s="164">
        <v>44414.487453703703</v>
      </c>
      <c r="O146" s="164">
        <v>44414.48746527778</v>
      </c>
      <c r="P146" s="166">
        <v>1.1574076779652387E-5</v>
      </c>
      <c r="Q146" s="165">
        <v>773</v>
      </c>
      <c r="T146">
        <v>0</v>
      </c>
      <c r="U146"/>
      <c r="V146" s="35">
        <f>VLOOKUP(A146,資料轉換_20201231!A:S,19,FALSE)</f>
        <v>0</v>
      </c>
      <c r="W146" s="35">
        <f t="shared" si="10"/>
        <v>0</v>
      </c>
      <c r="X146" s="35"/>
      <c r="Y146" s="7"/>
      <c r="Z146" s="7"/>
      <c r="AA146" s="41">
        <v>44286</v>
      </c>
      <c r="AB146" s="28"/>
      <c r="AC146" s="7"/>
      <c r="AD146" s="40"/>
      <c r="AE146" s="7"/>
      <c r="AF146"/>
    </row>
    <row r="147" spans="1:32" s="34" customFormat="1" ht="30">
      <c r="A147" t="s">
        <v>39</v>
      </c>
      <c r="B147" t="s">
        <v>360</v>
      </c>
      <c r="C147"/>
      <c r="D147" s="1" t="s">
        <v>361</v>
      </c>
      <c r="E147" t="s">
        <v>98</v>
      </c>
      <c r="F147" s="1" t="s">
        <v>587</v>
      </c>
      <c r="G147" t="s">
        <v>184</v>
      </c>
      <c r="H147" s="7"/>
      <c r="I147" s="7">
        <v>2</v>
      </c>
      <c r="J147" s="7">
        <v>4</v>
      </c>
      <c r="K147" s="36">
        <v>4</v>
      </c>
      <c r="L147" s="36"/>
      <c r="M147" s="7" t="s">
        <v>676</v>
      </c>
      <c r="N147" s="164">
        <v>44414.487430555557</v>
      </c>
      <c r="O147" s="164">
        <v>44414.487442129626</v>
      </c>
      <c r="P147" s="166">
        <v>1.1574069503694773E-5</v>
      </c>
      <c r="Q147" s="165">
        <v>16506</v>
      </c>
      <c r="R147"/>
      <c r="T147">
        <v>0</v>
      </c>
      <c r="U147"/>
      <c r="V147" s="35">
        <f>VLOOKUP(A147,資料轉換_20201231!A:S,19,FALSE)</f>
        <v>0</v>
      </c>
      <c r="W147" s="35">
        <f t="shared" si="10"/>
        <v>0</v>
      </c>
      <c r="X147" s="35"/>
      <c r="Y147" s="7"/>
      <c r="Z147" s="7"/>
      <c r="AA147" s="41">
        <v>44316</v>
      </c>
      <c r="AB147" s="82"/>
      <c r="AC147" s="7"/>
      <c r="AD147" s="40"/>
      <c r="AE147" s="7"/>
      <c r="AF147"/>
    </row>
    <row r="148" spans="1:32" s="34" customFormat="1">
      <c r="A148" t="s">
        <v>2422</v>
      </c>
      <c r="B148" t="s">
        <v>1295</v>
      </c>
      <c r="C148"/>
      <c r="D148" s="1"/>
      <c r="E148" t="s">
        <v>444</v>
      </c>
      <c r="F148" s="1"/>
      <c r="G148" t="s">
        <v>2423</v>
      </c>
      <c r="H148" s="7"/>
      <c r="I148" s="7"/>
      <c r="J148" s="7"/>
      <c r="K148" s="36"/>
      <c r="L148" s="36"/>
      <c r="M148" s="7"/>
      <c r="N148" s="164">
        <v>44414.469317129631</v>
      </c>
      <c r="O148" s="164">
        <v>44414.469861111109</v>
      </c>
      <c r="P148" s="166">
        <v>5.4398147767642513E-4</v>
      </c>
      <c r="Q148" s="165">
        <v>2813</v>
      </c>
      <c r="R148"/>
      <c r="T148"/>
      <c r="U148"/>
      <c r="V148" s="35"/>
      <c r="W148" s="35"/>
      <c r="X148" s="35"/>
      <c r="Y148" s="7"/>
      <c r="Z148" s="7"/>
      <c r="AA148" s="41"/>
      <c r="AB148" s="82"/>
      <c r="AC148" s="7"/>
      <c r="AD148" s="40"/>
      <c r="AE148" s="7"/>
      <c r="AF148"/>
    </row>
    <row r="149" spans="1:32" s="34" customFormat="1">
      <c r="A149" s="34" t="s">
        <v>1280</v>
      </c>
      <c r="D149" s="35" t="s">
        <v>1281</v>
      </c>
      <c r="E149" s="34" t="s">
        <v>444</v>
      </c>
      <c r="F149" s="35" t="s">
        <v>1283</v>
      </c>
      <c r="G149" s="89" t="s">
        <v>1284</v>
      </c>
      <c r="H149" s="36"/>
      <c r="I149" s="36">
        <v>1</v>
      </c>
      <c r="J149" s="36">
        <v>1</v>
      </c>
      <c r="K149" s="36">
        <v>9</v>
      </c>
      <c r="L149" s="36"/>
      <c r="M149" s="36" t="s">
        <v>676</v>
      </c>
      <c r="N149" s="164">
        <v>44414.529363425929</v>
      </c>
      <c r="O149" s="164">
        <v>44414.529363425929</v>
      </c>
      <c r="P149" s="166">
        <v>0</v>
      </c>
      <c r="Q149" s="165">
        <v>318</v>
      </c>
      <c r="T149" s="34">
        <v>0</v>
      </c>
      <c r="U149" s="88"/>
      <c r="V149" s="35">
        <f>VLOOKUP(A149,資料轉換_20201231!A:S,19,FALSE)</f>
        <v>0</v>
      </c>
      <c r="W149" s="35">
        <f t="shared" si="10"/>
        <v>0</v>
      </c>
      <c r="X149" s="35"/>
      <c r="Y149" s="40"/>
      <c r="Z149" s="40"/>
      <c r="AA149" s="42"/>
      <c r="AB149" s="36"/>
      <c r="AC149" s="40"/>
      <c r="AD149" s="36"/>
      <c r="AE149" s="36"/>
    </row>
    <row r="150" spans="1:32" ht="30">
      <c r="A150" s="34" t="s">
        <v>1692</v>
      </c>
      <c r="B150" s="34"/>
      <c r="C150" s="34"/>
      <c r="D150" s="35" t="s">
        <v>1620</v>
      </c>
      <c r="E150" s="34" t="s">
        <v>444</v>
      </c>
      <c r="F150" s="35" t="s">
        <v>1715</v>
      </c>
      <c r="G150" s="89" t="s">
        <v>1621</v>
      </c>
      <c r="H150" s="36"/>
      <c r="I150" s="36">
        <v>1</v>
      </c>
      <c r="J150" s="36">
        <v>1</v>
      </c>
      <c r="K150" s="36">
        <v>9</v>
      </c>
      <c r="L150" s="36"/>
      <c r="M150" s="36"/>
      <c r="N150" s="164" t="s">
        <v>2424</v>
      </c>
      <c r="O150" s="164" t="s">
        <v>2424</v>
      </c>
      <c r="P150" s="166" t="s">
        <v>2424</v>
      </c>
      <c r="Q150" s="165" t="s">
        <v>2424</v>
      </c>
      <c r="R150" s="34"/>
      <c r="S150" s="34"/>
      <c r="T150" s="34">
        <v>0</v>
      </c>
      <c r="U150" s="88"/>
      <c r="V150" s="35">
        <f>VLOOKUP(A150,資料轉換_20201231!A:S,19,FALSE)</f>
        <v>0</v>
      </c>
      <c r="W150" s="35">
        <f t="shared" si="10"/>
        <v>0</v>
      </c>
      <c r="X150" s="35"/>
      <c r="Y150" s="40"/>
      <c r="Z150" s="40"/>
      <c r="AA150" s="42"/>
      <c r="AB150" s="36"/>
      <c r="AC150" s="40"/>
      <c r="AE150" s="36"/>
      <c r="AF150" s="34"/>
    </row>
    <row r="151" spans="1:32" ht="30">
      <c r="A151" s="34" t="s">
        <v>1693</v>
      </c>
      <c r="B151" s="34"/>
      <c r="C151" s="34"/>
      <c r="D151" s="35" t="s">
        <v>1619</v>
      </c>
      <c r="E151" s="34" t="s">
        <v>444</v>
      </c>
      <c r="F151" s="35" t="s">
        <v>1716</v>
      </c>
      <c r="G151" s="89" t="s">
        <v>1617</v>
      </c>
      <c r="H151" s="36"/>
      <c r="I151" s="36">
        <v>1</v>
      </c>
      <c r="J151" s="36">
        <v>1</v>
      </c>
      <c r="K151" s="36">
        <v>9</v>
      </c>
      <c r="L151" s="36"/>
      <c r="M151" s="36"/>
      <c r="N151" s="164" t="s">
        <v>2424</v>
      </c>
      <c r="O151" s="164" t="s">
        <v>2424</v>
      </c>
      <c r="P151" s="166" t="s">
        <v>2424</v>
      </c>
      <c r="Q151" s="165" t="s">
        <v>2424</v>
      </c>
      <c r="R151" s="34"/>
      <c r="S151" s="34"/>
      <c r="T151" s="34">
        <v>0</v>
      </c>
      <c r="U151" s="88"/>
      <c r="V151" s="35">
        <f>VLOOKUP(A151,資料轉換_20201231!A:S,19,FALSE)</f>
        <v>0</v>
      </c>
      <c r="W151" s="35">
        <f t="shared" si="10"/>
        <v>0</v>
      </c>
      <c r="X151" s="35"/>
      <c r="Y151" s="40"/>
      <c r="Z151" s="40"/>
      <c r="AA151" s="42"/>
      <c r="AB151" s="36"/>
      <c r="AC151" s="40"/>
      <c r="AD151" s="36"/>
      <c r="AE151" s="36"/>
      <c r="AF151" s="34"/>
    </row>
    <row r="152" spans="1:32" ht="30">
      <c r="A152" s="34" t="s">
        <v>1694</v>
      </c>
      <c r="B152" s="34"/>
      <c r="C152" s="34"/>
      <c r="D152" s="35" t="s">
        <v>1618</v>
      </c>
      <c r="E152" s="34" t="s">
        <v>444</v>
      </c>
      <c r="F152" s="35" t="s">
        <v>1717</v>
      </c>
      <c r="G152" s="89" t="s">
        <v>1616</v>
      </c>
      <c r="H152" s="36"/>
      <c r="I152" s="36">
        <v>1</v>
      </c>
      <c r="J152" s="36">
        <v>1</v>
      </c>
      <c r="K152" s="36">
        <v>9</v>
      </c>
      <c r="L152" s="36"/>
      <c r="M152" s="36"/>
      <c r="N152" s="164" t="s">
        <v>2424</v>
      </c>
      <c r="O152" s="164" t="s">
        <v>2424</v>
      </c>
      <c r="P152" s="166" t="s">
        <v>2424</v>
      </c>
      <c r="Q152" s="165" t="s">
        <v>2424</v>
      </c>
      <c r="R152" s="34"/>
      <c r="S152" s="34"/>
      <c r="T152" s="34">
        <v>0</v>
      </c>
      <c r="U152" s="88"/>
      <c r="V152" s="35">
        <f>VLOOKUP(A152,資料轉換_20201231!A:S,19,FALSE)</f>
        <v>0</v>
      </c>
      <c r="W152" s="35">
        <f t="shared" si="10"/>
        <v>0</v>
      </c>
      <c r="X152" s="35"/>
      <c r="Y152" s="40"/>
      <c r="Z152" s="40"/>
      <c r="AA152" s="42"/>
      <c r="AB152" s="36"/>
      <c r="AC152" s="40"/>
      <c r="AD152" s="36"/>
      <c r="AE152" s="36"/>
      <c r="AF152" s="34"/>
    </row>
    <row r="153" spans="1:32" s="34" customFormat="1" ht="60">
      <c r="A153" s="34" t="s">
        <v>1293</v>
      </c>
      <c r="B153" s="34" t="s">
        <v>1295</v>
      </c>
      <c r="D153" s="35" t="s">
        <v>1305</v>
      </c>
      <c r="E153" s="34" t="s">
        <v>312</v>
      </c>
      <c r="F153" s="35" t="s">
        <v>1307</v>
      </c>
      <c r="G153" s="89" t="s">
        <v>1099</v>
      </c>
      <c r="H153" s="36" t="s">
        <v>676</v>
      </c>
      <c r="I153" s="36">
        <v>4</v>
      </c>
      <c r="J153" s="36" t="s">
        <v>946</v>
      </c>
      <c r="K153" s="36" t="s">
        <v>1313</v>
      </c>
      <c r="L153" s="36"/>
      <c r="M153" s="36"/>
      <c r="N153" s="164" t="s">
        <v>2424</v>
      </c>
      <c r="O153" s="164" t="s">
        <v>2424</v>
      </c>
      <c r="P153" s="166" t="s">
        <v>2424</v>
      </c>
      <c r="Q153" s="165" t="s">
        <v>2424</v>
      </c>
      <c r="T153" s="34">
        <v>0</v>
      </c>
      <c r="U153" s="88"/>
      <c r="V153" s="35">
        <f>VLOOKUP(A153,資料轉換_20201231!A:S,19,FALSE)</f>
        <v>0</v>
      </c>
      <c r="W153" s="35">
        <f t="shared" si="10"/>
        <v>0</v>
      </c>
      <c r="X153" s="35"/>
      <c r="Y153" s="40"/>
      <c r="Z153" s="40"/>
      <c r="AA153" s="42"/>
      <c r="AB153" s="36"/>
      <c r="AC153" s="40"/>
      <c r="AD153" s="36"/>
      <c r="AE153" s="36"/>
    </row>
    <row r="154" spans="1:32" s="34" customFormat="1" ht="90">
      <c r="A154" s="34" t="s">
        <v>1294</v>
      </c>
      <c r="B154" s="34" t="s">
        <v>1295</v>
      </c>
      <c r="D154" s="35" t="s">
        <v>1306</v>
      </c>
      <c r="E154" s="34" t="s">
        <v>312</v>
      </c>
      <c r="F154" s="35" t="s">
        <v>1309</v>
      </c>
      <c r="G154" s="89" t="s">
        <v>1102</v>
      </c>
      <c r="H154" s="36" t="s">
        <v>676</v>
      </c>
      <c r="I154" s="36">
        <v>5</v>
      </c>
      <c r="J154" s="36" t="s">
        <v>946</v>
      </c>
      <c r="K154" s="36" t="s">
        <v>1313</v>
      </c>
      <c r="L154" s="36"/>
      <c r="M154" s="36"/>
      <c r="N154" s="164" t="s">
        <v>2424</v>
      </c>
      <c r="O154" s="164" t="s">
        <v>2424</v>
      </c>
      <c r="P154" s="166" t="s">
        <v>2424</v>
      </c>
      <c r="Q154" s="165" t="s">
        <v>2424</v>
      </c>
      <c r="T154" s="34">
        <v>0</v>
      </c>
      <c r="U154" s="88"/>
      <c r="V154" s="35">
        <f>VLOOKUP(A154,資料轉換_20201231!A:S,19,FALSE)</f>
        <v>0</v>
      </c>
      <c r="W154" s="35">
        <f t="shared" si="10"/>
        <v>0</v>
      </c>
      <c r="X154" s="35"/>
      <c r="Y154" s="40"/>
      <c r="Z154" s="40"/>
      <c r="AA154" s="42"/>
      <c r="AB154" s="36"/>
      <c r="AC154" s="40"/>
      <c r="AD154" s="36"/>
      <c r="AE154" s="36"/>
    </row>
    <row r="155" spans="1:32" s="34" customFormat="1">
      <c r="A155" s="34" t="s">
        <v>271</v>
      </c>
      <c r="B155" s="34" t="s">
        <v>830</v>
      </c>
      <c r="D155" s="35" t="s">
        <v>470</v>
      </c>
      <c r="E155" s="34" t="s">
        <v>444</v>
      </c>
      <c r="F155" s="35" t="s">
        <v>445</v>
      </c>
      <c r="G155" s="87" t="s">
        <v>443</v>
      </c>
      <c r="H155" s="36"/>
      <c r="I155" s="36">
        <v>1</v>
      </c>
      <c r="J155" s="36">
        <v>1</v>
      </c>
      <c r="K155" s="36">
        <v>9</v>
      </c>
      <c r="L155" s="36"/>
      <c r="M155" s="36" t="s">
        <v>676</v>
      </c>
      <c r="N155" s="164">
        <v>44414.529363425929</v>
      </c>
      <c r="O155" s="164">
        <v>44414.530185185184</v>
      </c>
      <c r="P155" s="166">
        <v>8.2175925490446389E-4</v>
      </c>
      <c r="Q155" s="165">
        <v>953424</v>
      </c>
      <c r="T155" s="34">
        <v>2</v>
      </c>
      <c r="U155" s="88" t="s">
        <v>2281</v>
      </c>
      <c r="V155" s="35">
        <f>VLOOKUP(A155,資料轉換_20201231!A:S,19,FALSE)</f>
        <v>-622831</v>
      </c>
      <c r="W155" s="35">
        <f t="shared" si="10"/>
        <v>-622831</v>
      </c>
      <c r="X155" s="35"/>
      <c r="Y155" s="40"/>
      <c r="Z155" s="40"/>
      <c r="AA155" s="42"/>
      <c r="AB155" s="36"/>
      <c r="AC155" s="40"/>
      <c r="AD155" s="36"/>
      <c r="AE155" s="36"/>
    </row>
    <row r="156" spans="1:32">
      <c r="A156" t="s">
        <v>474</v>
      </c>
      <c r="B156" t="s">
        <v>475</v>
      </c>
      <c r="D156" s="1" t="s">
        <v>476</v>
      </c>
      <c r="E156" t="s">
        <v>477</v>
      </c>
      <c r="F156" s="1" t="s">
        <v>478</v>
      </c>
      <c r="G156" s="1" t="s">
        <v>479</v>
      </c>
      <c r="H156" s="30"/>
      <c r="I156" s="7">
        <v>1</v>
      </c>
      <c r="J156" s="36" t="s">
        <v>964</v>
      </c>
      <c r="K156" s="71"/>
      <c r="L156" s="71"/>
      <c r="M156" s="36"/>
      <c r="N156" s="2">
        <v>44216.423449074071</v>
      </c>
      <c r="O156" s="2"/>
      <c r="P156" s="3">
        <v>0</v>
      </c>
      <c r="T156" s="34">
        <v>0</v>
      </c>
      <c r="V156" s="35">
        <f>VLOOKUP(A156,資料轉換_20201231!A:S,19,FALSE)</f>
        <v>0</v>
      </c>
      <c r="W156" s="35">
        <f t="shared" si="10"/>
        <v>0</v>
      </c>
      <c r="X156" s="35"/>
      <c r="AA156" s="41">
        <v>44286</v>
      </c>
      <c r="AB156" s="28"/>
    </row>
  </sheetData>
  <autoFilter ref="A1:AF156" xr:uid="{571E9E32-16AE-4A69-85F0-57D707BBCBAC}"/>
  <phoneticPr fontId="5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097E-F98C-4AAF-B76E-F2697876E617}">
  <dimension ref="A1:L13"/>
  <sheetViews>
    <sheetView workbookViewId="0">
      <selection activeCell="H19" sqref="H19"/>
    </sheetView>
  </sheetViews>
  <sheetFormatPr defaultColWidth="8.75" defaultRowHeight="15.6"/>
  <cols>
    <col min="1" max="1" width="11.125" style="213" bestFit="1" customWidth="1"/>
    <col min="2" max="2" width="3.75" style="213" bestFit="1" customWidth="1"/>
    <col min="3" max="4" width="11.125" style="213" bestFit="1" customWidth="1"/>
    <col min="5" max="5" width="20.25" style="213" bestFit="1" customWidth="1"/>
    <col min="6" max="6" width="45.25" style="213" hidden="1" customWidth="1"/>
    <col min="7" max="7" width="13.375" style="213" hidden="1" customWidth="1"/>
    <col min="8" max="8" width="34.625" style="213" bestFit="1" customWidth="1"/>
    <col min="9" max="9" width="8.625" style="214" bestFit="1" customWidth="1"/>
    <col min="10" max="12" width="11.125" style="213" bestFit="1" customWidth="1"/>
    <col min="13" max="16384" width="8.75" style="213"/>
  </cols>
  <sheetData>
    <row r="1" spans="1:12" s="206" customFormat="1" ht="33" thickBot="1">
      <c r="A1" s="204" t="s">
        <v>2781</v>
      </c>
      <c r="B1" s="204" t="s">
        <v>492</v>
      </c>
      <c r="C1" s="204" t="s">
        <v>493</v>
      </c>
      <c r="D1" s="204" t="s">
        <v>494</v>
      </c>
      <c r="E1" s="204" t="s">
        <v>495</v>
      </c>
      <c r="F1" s="204" t="s">
        <v>496</v>
      </c>
      <c r="G1" s="204" t="s">
        <v>497</v>
      </c>
      <c r="H1" s="204" t="s">
        <v>498</v>
      </c>
      <c r="I1" s="205" t="s">
        <v>501</v>
      </c>
      <c r="J1" s="236" t="s">
        <v>2322</v>
      </c>
      <c r="K1" s="236" t="s">
        <v>2314</v>
      </c>
      <c r="L1" s="236" t="s">
        <v>2315</v>
      </c>
    </row>
    <row r="2" spans="1:12" s="206" customFormat="1" ht="97.2">
      <c r="A2" s="206" t="s">
        <v>2782</v>
      </c>
      <c r="B2" s="207">
        <v>1</v>
      </c>
      <c r="C2" s="207" t="s">
        <v>516</v>
      </c>
      <c r="D2" s="206" t="s">
        <v>517</v>
      </c>
      <c r="E2" s="206" t="s">
        <v>518</v>
      </c>
      <c r="F2" s="208" t="s">
        <v>2783</v>
      </c>
      <c r="H2" s="206" t="s">
        <v>519</v>
      </c>
      <c r="I2" s="207" t="s">
        <v>520</v>
      </c>
      <c r="J2" s="209"/>
    </row>
    <row r="3" spans="1:12" s="206" customFormat="1" ht="16.2">
      <c r="A3" s="206" t="s">
        <v>2782</v>
      </c>
      <c r="B3" s="207">
        <f t="shared" ref="B3:B9" si="0">B2+1</f>
        <v>2</v>
      </c>
      <c r="C3" s="207" t="s">
        <v>516</v>
      </c>
      <c r="D3" s="206" t="s">
        <v>517</v>
      </c>
      <c r="E3" s="206" t="s">
        <v>522</v>
      </c>
      <c r="F3" s="206" t="s">
        <v>2784</v>
      </c>
      <c r="H3" s="206" t="s">
        <v>523</v>
      </c>
      <c r="I3" s="207" t="s">
        <v>520</v>
      </c>
      <c r="J3" s="209"/>
      <c r="L3" s="208"/>
    </row>
    <row r="4" spans="1:12" s="206" customFormat="1" ht="16.2">
      <c r="A4" s="206" t="s">
        <v>2782</v>
      </c>
      <c r="B4" s="207">
        <f t="shared" si="0"/>
        <v>3</v>
      </c>
      <c r="C4" s="207" t="s">
        <v>516</v>
      </c>
      <c r="D4" s="206" t="s">
        <v>517</v>
      </c>
      <c r="E4" s="206" t="s">
        <v>526</v>
      </c>
      <c r="F4" s="206" t="s">
        <v>2785</v>
      </c>
      <c r="H4" s="206" t="s">
        <v>527</v>
      </c>
      <c r="I4" s="207" t="s">
        <v>520</v>
      </c>
      <c r="J4" s="209"/>
    </row>
    <row r="5" spans="1:12" s="206" customFormat="1" ht="16.2">
      <c r="A5" s="206" t="s">
        <v>2782</v>
      </c>
      <c r="B5" s="207">
        <f t="shared" si="0"/>
        <v>4</v>
      </c>
      <c r="C5" s="207" t="s">
        <v>516</v>
      </c>
      <c r="D5" s="206" t="s">
        <v>517</v>
      </c>
      <c r="E5" s="206" t="s">
        <v>529</v>
      </c>
      <c r="F5" s="206" t="s">
        <v>2786</v>
      </c>
      <c r="H5" s="206" t="s">
        <v>530</v>
      </c>
      <c r="I5" s="207" t="s">
        <v>520</v>
      </c>
      <c r="J5" s="209"/>
    </row>
    <row r="6" spans="1:12" s="206" customFormat="1" ht="16.2">
      <c r="A6" s="206" t="s">
        <v>2782</v>
      </c>
      <c r="B6" s="207">
        <f t="shared" si="0"/>
        <v>5</v>
      </c>
      <c r="C6" s="207" t="s">
        <v>516</v>
      </c>
      <c r="D6" s="206" t="s">
        <v>517</v>
      </c>
      <c r="E6" s="206" t="s">
        <v>533</v>
      </c>
      <c r="F6" s="206" t="s">
        <v>2787</v>
      </c>
      <c r="H6" s="206" t="s">
        <v>534</v>
      </c>
      <c r="I6" s="207" t="s">
        <v>520</v>
      </c>
      <c r="J6" s="209"/>
    </row>
    <row r="7" spans="1:12" s="206" customFormat="1" ht="16.2">
      <c r="A7" s="206" t="s">
        <v>2782</v>
      </c>
      <c r="B7" s="210">
        <f t="shared" si="0"/>
        <v>6</v>
      </c>
      <c r="C7" s="207" t="s">
        <v>516</v>
      </c>
      <c r="D7" s="211" t="s">
        <v>517</v>
      </c>
      <c r="E7" s="206" t="s">
        <v>535</v>
      </c>
      <c r="H7" s="206" t="s">
        <v>536</v>
      </c>
      <c r="I7" s="210" t="s">
        <v>520</v>
      </c>
      <c r="J7" s="209"/>
    </row>
    <row r="8" spans="1:12" s="206" customFormat="1" ht="16.2">
      <c r="A8" s="206" t="s">
        <v>2782</v>
      </c>
      <c r="B8" s="210">
        <f t="shared" si="0"/>
        <v>7</v>
      </c>
      <c r="C8" s="207" t="s">
        <v>516</v>
      </c>
      <c r="D8" s="211" t="s">
        <v>517</v>
      </c>
      <c r="E8" s="206" t="s">
        <v>535</v>
      </c>
      <c r="H8" s="206" t="s">
        <v>539</v>
      </c>
      <c r="I8" s="210" t="s">
        <v>520</v>
      </c>
      <c r="J8" s="209"/>
    </row>
    <row r="9" spans="1:12" s="206" customFormat="1" ht="16.2">
      <c r="A9" s="206" t="s">
        <v>2782</v>
      </c>
      <c r="B9" s="210">
        <f t="shared" si="0"/>
        <v>8</v>
      </c>
      <c r="C9" s="207" t="s">
        <v>516</v>
      </c>
      <c r="D9" s="211" t="s">
        <v>517</v>
      </c>
      <c r="E9" s="206" t="s">
        <v>535</v>
      </c>
      <c r="H9" s="206" t="s">
        <v>542</v>
      </c>
      <c r="I9" s="210" t="s">
        <v>520</v>
      </c>
      <c r="J9" s="209"/>
    </row>
    <row r="10" spans="1:12" s="206" customFormat="1" ht="16.2">
      <c r="A10" s="206" t="s">
        <v>2788</v>
      </c>
      <c r="B10" s="207">
        <v>1</v>
      </c>
      <c r="C10" s="207" t="s">
        <v>516</v>
      </c>
      <c r="D10" s="206" t="s">
        <v>517</v>
      </c>
      <c r="E10" s="169" t="s">
        <v>2431</v>
      </c>
      <c r="F10" s="206" t="s">
        <v>2789</v>
      </c>
      <c r="H10" s="171" t="s">
        <v>2432</v>
      </c>
      <c r="I10" s="212" t="s">
        <v>2439</v>
      </c>
      <c r="J10" s="209"/>
    </row>
    <row r="11" spans="1:12" s="206" customFormat="1" ht="16.2">
      <c r="A11" s="206" t="s">
        <v>2788</v>
      </c>
      <c r="B11" s="207">
        <f t="shared" ref="B11:B13" si="1">B10+1</f>
        <v>2</v>
      </c>
      <c r="C11" s="207" t="s">
        <v>516</v>
      </c>
      <c r="D11" s="206" t="s">
        <v>517</v>
      </c>
      <c r="E11" s="170" t="s">
        <v>2433</v>
      </c>
      <c r="F11" s="206" t="s">
        <v>2790</v>
      </c>
      <c r="H11" s="170" t="s">
        <v>2434</v>
      </c>
      <c r="I11" s="212" t="s">
        <v>2440</v>
      </c>
      <c r="J11" s="209"/>
      <c r="L11" s="208"/>
    </row>
    <row r="12" spans="1:12" s="206" customFormat="1" ht="32.4">
      <c r="A12" s="206" t="s">
        <v>2788</v>
      </c>
      <c r="B12" s="207">
        <f t="shared" si="1"/>
        <v>3</v>
      </c>
      <c r="C12" s="207" t="s">
        <v>516</v>
      </c>
      <c r="D12" s="206" t="s">
        <v>517</v>
      </c>
      <c r="E12" s="170" t="s">
        <v>2435</v>
      </c>
      <c r="F12" s="206" t="s">
        <v>2791</v>
      </c>
      <c r="H12" s="170" t="s">
        <v>2436</v>
      </c>
      <c r="I12" s="212" t="s">
        <v>2439</v>
      </c>
      <c r="J12" s="209"/>
    </row>
    <row r="13" spans="1:12" s="206" customFormat="1" ht="16.2">
      <c r="A13" s="206" t="s">
        <v>2788</v>
      </c>
      <c r="B13" s="207">
        <f t="shared" si="1"/>
        <v>4</v>
      </c>
      <c r="C13" s="207" t="s">
        <v>516</v>
      </c>
      <c r="D13" s="206" t="s">
        <v>517</v>
      </c>
      <c r="E13" s="169" t="s">
        <v>2437</v>
      </c>
      <c r="F13" s="206" t="s">
        <v>2792</v>
      </c>
      <c r="H13" s="171" t="s">
        <v>2438</v>
      </c>
      <c r="I13" s="212" t="s">
        <v>2439</v>
      </c>
      <c r="J13" s="209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D238-A0E2-4982-B761-0ED654B95629}">
  <dimension ref="A1:J8"/>
  <sheetViews>
    <sheetView zoomScale="80" zoomScaleNormal="80" workbookViewId="0">
      <selection activeCell="I25" sqref="I25"/>
    </sheetView>
  </sheetViews>
  <sheetFormatPr defaultColWidth="13.625" defaultRowHeight="14.4"/>
  <cols>
    <col min="1" max="1" width="24.625" style="8" bestFit="1" customWidth="1"/>
    <col min="2" max="2" width="12.125" style="8" customWidth="1"/>
    <col min="3" max="3" width="11.75" style="8" customWidth="1"/>
    <col min="4" max="4" width="12.125" style="8" customWidth="1"/>
    <col min="5" max="5" width="10.875" style="8" customWidth="1"/>
    <col min="6" max="6" width="32.875" style="191" bestFit="1" customWidth="1"/>
    <col min="7" max="7" width="13.75" style="69" bestFit="1" customWidth="1"/>
    <col min="8" max="10" width="42.125" style="69" customWidth="1"/>
    <col min="11" max="16384" width="13.625" style="8"/>
  </cols>
  <sheetData>
    <row r="1" spans="1:10">
      <c r="A1" s="70" t="s">
        <v>1008</v>
      </c>
      <c r="B1" s="70" t="s">
        <v>1116</v>
      </c>
      <c r="C1" s="70" t="s">
        <v>1117</v>
      </c>
      <c r="D1" s="70" t="s">
        <v>1118</v>
      </c>
      <c r="E1" s="70" t="s">
        <v>1615</v>
      </c>
      <c r="F1" s="182" t="s">
        <v>979</v>
      </c>
      <c r="G1" s="70" t="s">
        <v>2454</v>
      </c>
      <c r="H1" s="70" t="s">
        <v>1697</v>
      </c>
      <c r="I1" s="70" t="s">
        <v>2458</v>
      </c>
      <c r="J1" s="70" t="s">
        <v>2428</v>
      </c>
    </row>
    <row r="2" spans="1:10" ht="273.60000000000002">
      <c r="A2" s="100" t="s">
        <v>1115</v>
      </c>
      <c r="B2" s="100">
        <f>COUNTA(資料轉換處理紀錄!A:A)-1</f>
        <v>99</v>
      </c>
      <c r="C2" s="133">
        <f>COUNTA(資料轉換處理紀錄!L:L)-1</f>
        <v>90</v>
      </c>
      <c r="D2" s="101">
        <f>C2/B2</f>
        <v>0.90909090909090906</v>
      </c>
      <c r="E2" s="122">
        <f>B2-C2</f>
        <v>9</v>
      </c>
      <c r="F2" s="183">
        <f>資料轉換處理紀錄!K5</f>
        <v>44439</v>
      </c>
      <c r="G2" s="168"/>
      <c r="H2" s="95" t="s">
        <v>2793</v>
      </c>
      <c r="I2" s="95" t="s">
        <v>2430</v>
      </c>
      <c r="J2" s="95" t="s">
        <v>2427</v>
      </c>
    </row>
    <row r="3" spans="1:10" hidden="1">
      <c r="A3" s="58" t="s">
        <v>940</v>
      </c>
      <c r="B3" s="59">
        <v>3</v>
      </c>
      <c r="C3" s="58" t="s">
        <v>942</v>
      </c>
      <c r="D3" s="60"/>
      <c r="E3" s="60"/>
      <c r="F3" s="190"/>
      <c r="G3" s="65"/>
      <c r="H3" s="65"/>
      <c r="I3" s="65"/>
      <c r="J3" s="65"/>
    </row>
    <row r="4" spans="1:10" hidden="1">
      <c r="A4" s="61" t="s">
        <v>941</v>
      </c>
      <c r="B4" s="62">
        <v>5</v>
      </c>
      <c r="C4" s="61" t="s">
        <v>942</v>
      </c>
      <c r="D4" s="60"/>
      <c r="E4" s="60"/>
      <c r="F4" s="190"/>
      <c r="G4" s="65"/>
      <c r="H4" s="65"/>
      <c r="I4" s="65"/>
      <c r="J4" s="65"/>
    </row>
    <row r="5" spans="1:10" hidden="1">
      <c r="A5" s="58" t="s">
        <v>943</v>
      </c>
      <c r="B5" s="59">
        <v>5</v>
      </c>
      <c r="C5" s="58" t="s">
        <v>942</v>
      </c>
      <c r="D5" s="60"/>
      <c r="E5" s="60"/>
      <c r="F5" s="190"/>
      <c r="G5" s="65"/>
      <c r="H5" s="65"/>
      <c r="I5" s="65"/>
      <c r="J5" s="65"/>
    </row>
    <row r="6" spans="1:10" hidden="1">
      <c r="A6" s="63" t="s">
        <v>978</v>
      </c>
      <c r="B6" s="64">
        <v>1</v>
      </c>
      <c r="C6" s="63" t="s">
        <v>942</v>
      </c>
    </row>
    <row r="7" spans="1:10" hidden="1">
      <c r="A7" s="60"/>
      <c r="B7" s="65"/>
      <c r="C7" s="60"/>
      <c r="D7" s="60"/>
      <c r="E7" s="60"/>
      <c r="F7" s="190"/>
      <c r="G7" s="65"/>
      <c r="H7" s="65"/>
      <c r="I7" s="65"/>
      <c r="J7" s="65"/>
    </row>
    <row r="8" spans="1:10" hidden="1">
      <c r="A8" s="60" t="s">
        <v>939</v>
      </c>
      <c r="B8" s="65">
        <v>7</v>
      </c>
      <c r="C8" s="60" t="s">
        <v>942</v>
      </c>
      <c r="D8" s="60"/>
      <c r="E8" s="60"/>
      <c r="F8" s="190"/>
      <c r="G8" s="65"/>
      <c r="H8" s="65"/>
      <c r="I8" s="65"/>
      <c r="J8" s="6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"/>
  <sheetViews>
    <sheetView tabSelected="1"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defaultColWidth="13.375" defaultRowHeight="13.8"/>
  <cols>
    <col min="1" max="1" width="9.125" style="60" bestFit="1" customWidth="1"/>
    <col min="2" max="2" width="13.375" style="60" customWidth="1"/>
    <col min="3" max="3" width="8.75" style="60" customWidth="1"/>
    <col min="4" max="4" width="18.625" style="60" bestFit="1" customWidth="1"/>
    <col min="5" max="5" width="13.875" style="79" bestFit="1" customWidth="1"/>
    <col min="6" max="6" width="55.25" style="60" bestFit="1" customWidth="1"/>
    <col min="7" max="7" width="23.625" style="60" customWidth="1"/>
    <col min="8" max="8" width="33" style="77" customWidth="1"/>
    <col min="9" max="9" width="75.375" style="77" customWidth="1"/>
    <col min="10" max="11" width="12.75" style="65" customWidth="1"/>
    <col min="12" max="12" width="12.75" style="79" customWidth="1"/>
    <col min="13" max="13" width="12.75" style="144" customWidth="1"/>
    <col min="14" max="16384" width="13.375" style="60"/>
  </cols>
  <sheetData>
    <row r="1" spans="1:13" s="78" customFormat="1" ht="15.6">
      <c r="A1" s="137" t="s">
        <v>1037</v>
      </c>
      <c r="B1" s="137" t="s">
        <v>1682</v>
      </c>
      <c r="C1" s="137" t="s">
        <v>1038</v>
      </c>
      <c r="D1" s="137" t="s">
        <v>1647</v>
      </c>
      <c r="E1" s="138" t="s">
        <v>1005</v>
      </c>
      <c r="F1" s="139" t="s">
        <v>1008</v>
      </c>
      <c r="G1" s="140" t="s">
        <v>942</v>
      </c>
      <c r="H1" s="141" t="s">
        <v>1009</v>
      </c>
      <c r="I1" s="141" t="s">
        <v>123</v>
      </c>
      <c r="J1" s="139" t="s">
        <v>1626</v>
      </c>
      <c r="K1" s="139" t="s">
        <v>1646</v>
      </c>
      <c r="L1" s="138" t="s">
        <v>1645</v>
      </c>
      <c r="M1" s="145" t="s">
        <v>1122</v>
      </c>
    </row>
    <row r="2" spans="1:13" ht="55.2">
      <c r="A2" s="60" t="s">
        <v>1615</v>
      </c>
      <c r="B2" s="60" t="s">
        <v>2415</v>
      </c>
      <c r="C2" s="60" t="s">
        <v>520</v>
      </c>
      <c r="D2" s="60" t="s">
        <v>2292</v>
      </c>
      <c r="E2" s="79">
        <v>44417</v>
      </c>
      <c r="F2" s="77" t="s">
        <v>2806</v>
      </c>
      <c r="G2" s="77" t="s">
        <v>2416</v>
      </c>
      <c r="H2" s="77" t="s">
        <v>2417</v>
      </c>
      <c r="I2" s="118" t="s">
        <v>2419</v>
      </c>
      <c r="J2" s="119">
        <v>44417</v>
      </c>
      <c r="K2" s="119">
        <v>44500</v>
      </c>
      <c r="L2" s="119"/>
      <c r="M2" s="143">
        <v>44408</v>
      </c>
    </row>
    <row r="3" spans="1:13">
      <c r="A3" s="60" t="s">
        <v>1615</v>
      </c>
      <c r="B3" s="60" t="s">
        <v>2338</v>
      </c>
      <c r="C3" s="60" t="s">
        <v>520</v>
      </c>
      <c r="D3" s="60" t="s">
        <v>2292</v>
      </c>
      <c r="E3" s="79">
        <v>44419</v>
      </c>
      <c r="F3" s="77" t="s">
        <v>2807</v>
      </c>
      <c r="G3" s="77" t="s">
        <v>2441</v>
      </c>
      <c r="H3" s="77" t="s">
        <v>2442</v>
      </c>
      <c r="I3" s="118" t="s">
        <v>2443</v>
      </c>
      <c r="J3" s="119"/>
      <c r="K3" s="119">
        <v>44439</v>
      </c>
      <c r="L3" s="119"/>
      <c r="M3" s="143">
        <v>44408</v>
      </c>
    </row>
    <row r="4" spans="1:13" ht="55.2">
      <c r="A4" s="60" t="s">
        <v>1615</v>
      </c>
      <c r="B4" s="60" t="s">
        <v>2415</v>
      </c>
      <c r="C4" s="60" t="s">
        <v>520</v>
      </c>
      <c r="D4" s="60" t="s">
        <v>2414</v>
      </c>
      <c r="E4" s="79">
        <v>44414</v>
      </c>
      <c r="F4" s="77" t="s">
        <v>2413</v>
      </c>
      <c r="G4" s="77" t="s">
        <v>2412</v>
      </c>
      <c r="H4" s="77" t="s">
        <v>2411</v>
      </c>
      <c r="I4" s="163" t="s">
        <v>2453</v>
      </c>
      <c r="J4" s="119"/>
      <c r="K4" s="119">
        <v>44439</v>
      </c>
      <c r="L4" s="119"/>
      <c r="M4" s="143">
        <v>44408</v>
      </c>
    </row>
    <row r="5" spans="1:13" ht="27.6">
      <c r="A5" s="60" t="s">
        <v>1615</v>
      </c>
      <c r="B5" s="60" t="s">
        <v>2338</v>
      </c>
      <c r="C5" s="60" t="s">
        <v>520</v>
      </c>
      <c r="D5" s="60" t="s">
        <v>2292</v>
      </c>
      <c r="E5" s="79">
        <v>44419</v>
      </c>
      <c r="F5" s="77" t="s">
        <v>2447</v>
      </c>
      <c r="G5" s="77" t="s">
        <v>2448</v>
      </c>
      <c r="H5" s="77" t="s">
        <v>2450</v>
      </c>
      <c r="I5" s="118" t="s">
        <v>2449</v>
      </c>
      <c r="J5" s="119"/>
      <c r="K5" s="119">
        <v>44439</v>
      </c>
      <c r="L5" s="119"/>
      <c r="M5" s="143">
        <v>44347</v>
      </c>
    </row>
    <row r="6" spans="1:13" ht="27.6">
      <c r="A6" s="60" t="s">
        <v>1615</v>
      </c>
      <c r="B6" s="60" t="s">
        <v>2415</v>
      </c>
      <c r="C6" s="60" t="s">
        <v>520</v>
      </c>
      <c r="D6" s="60" t="s">
        <v>2292</v>
      </c>
      <c r="E6" s="79">
        <v>44419</v>
      </c>
      <c r="F6" s="77" t="s">
        <v>2444</v>
      </c>
      <c r="G6" s="77" t="s">
        <v>2801</v>
      </c>
      <c r="H6" s="77" t="s">
        <v>2445</v>
      </c>
      <c r="I6" s="118" t="s">
        <v>2446</v>
      </c>
      <c r="J6" s="119"/>
      <c r="K6" s="119">
        <v>44439</v>
      </c>
      <c r="L6" s="119"/>
      <c r="M6" s="143">
        <v>44347</v>
      </c>
    </row>
    <row r="7" spans="1:13" ht="124.2">
      <c r="A7" s="60" t="s">
        <v>1615</v>
      </c>
      <c r="B7" s="60" t="s">
        <v>2338</v>
      </c>
      <c r="C7" s="60" t="s">
        <v>520</v>
      </c>
      <c r="D7" s="60" t="s">
        <v>1659</v>
      </c>
      <c r="E7" s="79">
        <v>44412</v>
      </c>
      <c r="F7" s="77" t="s">
        <v>2401</v>
      </c>
      <c r="G7" s="77" t="s">
        <v>2402</v>
      </c>
      <c r="H7" s="77" t="s">
        <v>2403</v>
      </c>
      <c r="I7" s="77" t="s">
        <v>2452</v>
      </c>
      <c r="J7" s="119">
        <v>44413</v>
      </c>
      <c r="K7" s="119">
        <v>44439</v>
      </c>
      <c r="L7" s="119"/>
      <c r="M7" s="143">
        <v>44347</v>
      </c>
    </row>
    <row r="8" spans="1:13" ht="69">
      <c r="A8" s="60" t="s">
        <v>1615</v>
      </c>
      <c r="B8" s="60" t="s">
        <v>2338</v>
      </c>
      <c r="C8" s="60" t="s">
        <v>520</v>
      </c>
      <c r="D8" s="60" t="s">
        <v>1659</v>
      </c>
      <c r="E8" s="79">
        <v>44411</v>
      </c>
      <c r="F8" s="77" t="s">
        <v>2395</v>
      </c>
      <c r="G8" s="77" t="s">
        <v>2396</v>
      </c>
      <c r="H8" s="77" t="s">
        <v>2397</v>
      </c>
      <c r="I8" s="77" t="s">
        <v>2810</v>
      </c>
      <c r="J8" s="119">
        <v>44421</v>
      </c>
      <c r="K8" s="119">
        <v>44439</v>
      </c>
      <c r="L8" s="119"/>
      <c r="M8" s="143">
        <v>44347</v>
      </c>
    </row>
    <row r="9" spans="1:13" ht="69">
      <c r="A9" s="60" t="s">
        <v>1615</v>
      </c>
      <c r="B9" s="60" t="s">
        <v>2338</v>
      </c>
      <c r="C9" s="60" t="s">
        <v>520</v>
      </c>
      <c r="D9" s="60" t="s">
        <v>1659</v>
      </c>
      <c r="E9" s="79">
        <v>44411</v>
      </c>
      <c r="F9" s="77" t="s">
        <v>2392</v>
      </c>
      <c r="G9" s="77" t="s">
        <v>2393</v>
      </c>
      <c r="H9" s="77" t="s">
        <v>2394</v>
      </c>
      <c r="I9" s="77" t="s">
        <v>2451</v>
      </c>
      <c r="J9" s="119">
        <v>44413</v>
      </c>
      <c r="K9" s="119">
        <v>44439</v>
      </c>
      <c r="L9" s="119"/>
      <c r="M9" s="143">
        <v>44347</v>
      </c>
    </row>
    <row r="10" spans="1:13" ht="27.6" hidden="1">
      <c r="A10" s="60" t="s">
        <v>1117</v>
      </c>
      <c r="B10" s="60" t="s">
        <v>2338</v>
      </c>
      <c r="C10" s="60" t="s">
        <v>520</v>
      </c>
      <c r="D10" s="60" t="s">
        <v>1662</v>
      </c>
      <c r="E10" s="79">
        <v>44410</v>
      </c>
      <c r="F10" s="77" t="s">
        <v>2391</v>
      </c>
      <c r="G10" s="77"/>
      <c r="H10" s="77" t="s">
        <v>2391</v>
      </c>
      <c r="I10" s="77" t="s">
        <v>2406</v>
      </c>
      <c r="J10" s="119"/>
      <c r="K10" s="119">
        <v>44418</v>
      </c>
      <c r="L10" s="119">
        <v>44413</v>
      </c>
      <c r="M10" s="143">
        <v>44347</v>
      </c>
    </row>
    <row r="11" spans="1:13" ht="55.2" hidden="1">
      <c r="A11" s="60" t="s">
        <v>1117</v>
      </c>
      <c r="B11" s="60" t="s">
        <v>2338</v>
      </c>
      <c r="C11" s="60" t="s">
        <v>520</v>
      </c>
      <c r="D11" s="60" t="s">
        <v>1662</v>
      </c>
      <c r="E11" s="79">
        <v>44410</v>
      </c>
      <c r="F11" s="77" t="s">
        <v>2389</v>
      </c>
      <c r="G11" s="77" t="s">
        <v>2390</v>
      </c>
      <c r="H11" s="77" t="s">
        <v>2389</v>
      </c>
      <c r="I11" s="77" t="s">
        <v>2407</v>
      </c>
      <c r="J11" s="119"/>
      <c r="K11" s="119">
        <v>44418</v>
      </c>
      <c r="L11" s="119">
        <v>44413</v>
      </c>
      <c r="M11" s="143">
        <v>44347</v>
      </c>
    </row>
    <row r="12" spans="1:13" ht="27.6" hidden="1">
      <c r="A12" s="60" t="s">
        <v>1039</v>
      </c>
      <c r="B12" s="60" t="s">
        <v>2338</v>
      </c>
      <c r="C12" s="60" t="s">
        <v>2363</v>
      </c>
      <c r="D12" s="60" t="s">
        <v>1662</v>
      </c>
      <c r="E12" s="79">
        <v>44404</v>
      </c>
      <c r="F12" s="77" t="s">
        <v>2365</v>
      </c>
      <c r="G12" s="77" t="s">
        <v>2364</v>
      </c>
      <c r="H12" s="77" t="s">
        <v>2365</v>
      </c>
      <c r="I12" s="77" t="s">
        <v>2366</v>
      </c>
      <c r="J12" s="119">
        <v>44404</v>
      </c>
      <c r="K12" s="119">
        <v>44404</v>
      </c>
      <c r="L12" s="119">
        <v>44404</v>
      </c>
      <c r="M12" s="143">
        <v>44347</v>
      </c>
    </row>
    <row r="13" spans="1:13" ht="27.6" hidden="1">
      <c r="A13" s="60" t="s">
        <v>1039</v>
      </c>
      <c r="B13" s="60" t="s">
        <v>2338</v>
      </c>
      <c r="C13" s="60" t="s">
        <v>520</v>
      </c>
      <c r="D13" s="60" t="s">
        <v>1662</v>
      </c>
      <c r="E13" s="79">
        <v>44403</v>
      </c>
      <c r="F13" s="77" t="s">
        <v>2358</v>
      </c>
      <c r="G13" s="77" t="s">
        <v>2359</v>
      </c>
      <c r="H13" s="77" t="s">
        <v>2358</v>
      </c>
      <c r="I13" s="118" t="s">
        <v>2360</v>
      </c>
      <c r="J13" s="119">
        <v>44403</v>
      </c>
      <c r="K13" s="119">
        <v>44403</v>
      </c>
      <c r="L13" s="119">
        <v>44403</v>
      </c>
      <c r="M13" s="143">
        <v>44347</v>
      </c>
    </row>
    <row r="14" spans="1:13" ht="27.6" hidden="1">
      <c r="A14" s="60" t="s">
        <v>1039</v>
      </c>
      <c r="B14" s="60" t="s">
        <v>2338</v>
      </c>
      <c r="C14" s="60" t="s">
        <v>520</v>
      </c>
      <c r="D14" s="60" t="s">
        <v>1662</v>
      </c>
      <c r="E14" s="79">
        <v>44403</v>
      </c>
      <c r="F14" s="77" t="s">
        <v>2358</v>
      </c>
      <c r="G14" s="77" t="s">
        <v>2357</v>
      </c>
      <c r="H14" s="77" t="s">
        <v>2358</v>
      </c>
      <c r="I14" s="118" t="s">
        <v>2361</v>
      </c>
      <c r="J14" s="119">
        <v>44403</v>
      </c>
      <c r="K14" s="119">
        <v>44403</v>
      </c>
      <c r="L14" s="119">
        <v>44403</v>
      </c>
      <c r="M14" s="143">
        <v>44347</v>
      </c>
    </row>
    <row r="15" spans="1:13" ht="55.2" hidden="1">
      <c r="A15" s="60" t="s">
        <v>1039</v>
      </c>
      <c r="B15" s="60" t="s">
        <v>2338</v>
      </c>
      <c r="C15" s="60" t="s">
        <v>520</v>
      </c>
      <c r="D15" s="60" t="s">
        <v>2349</v>
      </c>
      <c r="E15" s="79">
        <v>44400</v>
      </c>
      <c r="F15" s="77" t="s">
        <v>2350</v>
      </c>
      <c r="G15" s="77" t="s">
        <v>2351</v>
      </c>
      <c r="H15" s="77" t="s">
        <v>2352</v>
      </c>
      <c r="I15" s="118" t="s">
        <v>2354</v>
      </c>
      <c r="J15" s="119">
        <v>44403</v>
      </c>
      <c r="K15" s="119">
        <v>44403</v>
      </c>
      <c r="L15" s="119">
        <v>44403</v>
      </c>
      <c r="M15" s="143">
        <v>44347</v>
      </c>
    </row>
    <row r="16" spans="1:13" ht="69" hidden="1">
      <c r="A16" s="60" t="s">
        <v>1039</v>
      </c>
      <c r="B16" s="60" t="s">
        <v>2338</v>
      </c>
      <c r="C16" s="60" t="s">
        <v>520</v>
      </c>
      <c r="D16" s="60" t="s">
        <v>1662</v>
      </c>
      <c r="E16" s="79">
        <v>44400</v>
      </c>
      <c r="F16" s="77" t="s">
        <v>2346</v>
      </c>
      <c r="G16" s="77" t="s">
        <v>2347</v>
      </c>
      <c r="H16" s="77" t="s">
        <v>2348</v>
      </c>
      <c r="I16" s="118" t="s">
        <v>2356</v>
      </c>
      <c r="J16" s="119">
        <v>44400</v>
      </c>
      <c r="K16" s="119">
        <v>44407</v>
      </c>
      <c r="L16" s="119">
        <v>44403</v>
      </c>
      <c r="M16" s="143">
        <v>44347</v>
      </c>
    </row>
    <row r="17" spans="1:13" ht="96.6" hidden="1">
      <c r="A17" s="60" t="s">
        <v>1039</v>
      </c>
      <c r="B17" s="60" t="s">
        <v>2338</v>
      </c>
      <c r="C17" s="60" t="s">
        <v>2339</v>
      </c>
      <c r="D17" s="60" t="s">
        <v>2340</v>
      </c>
      <c r="E17" s="79">
        <v>44399</v>
      </c>
      <c r="F17" s="77" t="s">
        <v>2341</v>
      </c>
      <c r="G17" s="77" t="s">
        <v>2342</v>
      </c>
      <c r="H17" s="77" t="s">
        <v>2343</v>
      </c>
      <c r="I17" s="118" t="s">
        <v>2378</v>
      </c>
      <c r="J17" s="119">
        <v>44399</v>
      </c>
      <c r="K17" s="119">
        <v>44407</v>
      </c>
      <c r="L17" s="119">
        <v>44407</v>
      </c>
      <c r="M17" s="143">
        <v>44347</v>
      </c>
    </row>
    <row r="18" spans="1:13" ht="41.4" hidden="1">
      <c r="A18" s="60" t="s">
        <v>1191</v>
      </c>
      <c r="B18" s="60" t="s">
        <v>938</v>
      </c>
      <c r="C18" s="60" t="s">
        <v>520</v>
      </c>
      <c r="D18" s="60" t="s">
        <v>2292</v>
      </c>
      <c r="E18" s="79">
        <v>44389</v>
      </c>
      <c r="F18" s="77" t="s">
        <v>2323</v>
      </c>
      <c r="G18" s="77" t="s">
        <v>2325</v>
      </c>
      <c r="H18" s="77" t="s">
        <v>2324</v>
      </c>
      <c r="I18" s="118" t="s">
        <v>2345</v>
      </c>
      <c r="J18" s="119">
        <v>44399</v>
      </c>
      <c r="K18" s="119">
        <v>44400</v>
      </c>
      <c r="L18" s="119">
        <v>44400</v>
      </c>
      <c r="M18" s="143">
        <v>44347</v>
      </c>
    </row>
    <row r="19" spans="1:13" ht="124.2" hidden="1">
      <c r="A19" s="60" t="s">
        <v>1191</v>
      </c>
      <c r="B19" s="60" t="s">
        <v>938</v>
      </c>
      <c r="C19" s="60" t="s">
        <v>520</v>
      </c>
      <c r="D19" s="60" t="s">
        <v>2292</v>
      </c>
      <c r="E19" s="79">
        <v>44372</v>
      </c>
      <c r="F19" s="77" t="s">
        <v>2293</v>
      </c>
      <c r="G19" s="77" t="s">
        <v>2294</v>
      </c>
      <c r="H19" s="77" t="s">
        <v>2305</v>
      </c>
      <c r="I19" s="118" t="s">
        <v>2331</v>
      </c>
      <c r="J19" s="119"/>
      <c r="K19" s="119">
        <v>44397</v>
      </c>
      <c r="L19" s="119">
        <v>44397</v>
      </c>
      <c r="M19" s="143">
        <v>44347</v>
      </c>
    </row>
    <row r="20" spans="1:13" ht="82.8" hidden="1">
      <c r="A20" s="60" t="s">
        <v>1191</v>
      </c>
      <c r="B20" s="60" t="s">
        <v>938</v>
      </c>
      <c r="C20" s="60" t="s">
        <v>520</v>
      </c>
      <c r="D20" s="60" t="s">
        <v>2292</v>
      </c>
      <c r="E20" s="79">
        <v>44372</v>
      </c>
      <c r="F20" s="77" t="s">
        <v>2293</v>
      </c>
      <c r="G20" s="77" t="s">
        <v>2295</v>
      </c>
      <c r="H20" s="77" t="s">
        <v>2304</v>
      </c>
      <c r="I20" s="118" t="s">
        <v>2333</v>
      </c>
      <c r="J20" s="119"/>
      <c r="K20" s="119">
        <v>44397</v>
      </c>
      <c r="L20" s="119">
        <v>44397</v>
      </c>
      <c r="M20" s="143">
        <v>44347</v>
      </c>
    </row>
    <row r="21" spans="1:13" ht="124.2" hidden="1">
      <c r="A21" s="60" t="s">
        <v>1191</v>
      </c>
      <c r="B21" s="60" t="s">
        <v>938</v>
      </c>
      <c r="C21" s="60" t="s">
        <v>520</v>
      </c>
      <c r="D21" s="60" t="s">
        <v>2292</v>
      </c>
      <c r="E21" s="79">
        <v>44372</v>
      </c>
      <c r="F21" s="77" t="s">
        <v>2293</v>
      </c>
      <c r="G21" s="77" t="s">
        <v>2296</v>
      </c>
      <c r="H21" s="77" t="s">
        <v>2303</v>
      </c>
      <c r="I21" s="118" t="s">
        <v>2332</v>
      </c>
      <c r="J21" s="119"/>
      <c r="K21" s="119">
        <v>44397</v>
      </c>
      <c r="L21" s="119">
        <v>44397</v>
      </c>
      <c r="M21" s="143">
        <v>44347</v>
      </c>
    </row>
    <row r="22" spans="1:13" ht="110.4" hidden="1">
      <c r="A22" s="60" t="s">
        <v>1191</v>
      </c>
      <c r="B22" s="60" t="s">
        <v>938</v>
      </c>
      <c r="C22" s="60" t="s">
        <v>520</v>
      </c>
      <c r="D22" s="60" t="s">
        <v>2292</v>
      </c>
      <c r="E22" s="79">
        <v>44372</v>
      </c>
      <c r="F22" s="77" t="s">
        <v>2293</v>
      </c>
      <c r="G22" s="77" t="s">
        <v>2297</v>
      </c>
      <c r="H22" s="77" t="s">
        <v>2302</v>
      </c>
      <c r="I22" s="118" t="s">
        <v>2310</v>
      </c>
      <c r="J22" s="119"/>
      <c r="K22" s="119">
        <v>44407</v>
      </c>
      <c r="L22" s="79">
        <v>44375</v>
      </c>
      <c r="M22" s="143">
        <v>44347</v>
      </c>
    </row>
    <row r="23" spans="1:13" ht="96.6" hidden="1">
      <c r="A23" s="60" t="s">
        <v>1191</v>
      </c>
      <c r="B23" s="60" t="s">
        <v>938</v>
      </c>
      <c r="C23" s="60" t="s">
        <v>520</v>
      </c>
      <c r="D23" s="60" t="s">
        <v>2292</v>
      </c>
      <c r="E23" s="79">
        <v>44372</v>
      </c>
      <c r="F23" s="77" t="s">
        <v>2293</v>
      </c>
      <c r="G23" s="77" t="s">
        <v>2298</v>
      </c>
      <c r="H23" s="77" t="s">
        <v>2301</v>
      </c>
      <c r="I23" s="118" t="s">
        <v>2329</v>
      </c>
      <c r="J23" s="119"/>
      <c r="K23" s="119">
        <v>44407</v>
      </c>
      <c r="L23" s="79">
        <v>44393</v>
      </c>
      <c r="M23" s="143">
        <v>44347</v>
      </c>
    </row>
    <row r="24" spans="1:13" ht="82.8" hidden="1">
      <c r="A24" s="60" t="s">
        <v>1191</v>
      </c>
      <c r="B24" s="60" t="s">
        <v>938</v>
      </c>
      <c r="C24" s="60" t="s">
        <v>520</v>
      </c>
      <c r="D24" s="60" t="s">
        <v>2292</v>
      </c>
      <c r="E24" s="79">
        <v>44372</v>
      </c>
      <c r="F24" s="77" t="s">
        <v>2293</v>
      </c>
      <c r="G24" s="77" t="s">
        <v>2299</v>
      </c>
      <c r="H24" s="77" t="s">
        <v>2300</v>
      </c>
      <c r="I24" s="118" t="s">
        <v>2311</v>
      </c>
      <c r="J24" s="119"/>
      <c r="K24" s="119">
        <v>44407</v>
      </c>
      <c r="L24" s="79">
        <v>44375</v>
      </c>
      <c r="M24" s="143">
        <v>44347</v>
      </c>
    </row>
    <row r="25" spans="1:13" ht="41.4" hidden="1">
      <c r="A25" s="60" t="s">
        <v>1039</v>
      </c>
      <c r="B25" s="60" t="s">
        <v>1737</v>
      </c>
      <c r="C25" s="60" t="s">
        <v>1738</v>
      </c>
      <c r="D25" s="60" t="s">
        <v>1078</v>
      </c>
      <c r="E25" s="79">
        <v>44355</v>
      </c>
      <c r="F25" s="77" t="s">
        <v>1740</v>
      </c>
      <c r="G25" s="60" t="s">
        <v>1739</v>
      </c>
      <c r="H25" s="77" t="s">
        <v>1740</v>
      </c>
      <c r="I25" s="118" t="s">
        <v>2238</v>
      </c>
      <c r="J25" s="119">
        <v>44355</v>
      </c>
      <c r="K25" s="119">
        <v>44357</v>
      </c>
      <c r="L25" s="119">
        <v>44357</v>
      </c>
      <c r="M25" s="143">
        <v>44347</v>
      </c>
    </row>
    <row r="26" spans="1:13" ht="41.4" hidden="1">
      <c r="A26" s="60" t="s">
        <v>1039</v>
      </c>
      <c r="B26" s="60" t="s">
        <v>1683</v>
      </c>
      <c r="C26" s="60" t="s">
        <v>520</v>
      </c>
      <c r="D26" s="60" t="s">
        <v>1662</v>
      </c>
      <c r="E26" s="79">
        <v>44320</v>
      </c>
      <c r="F26" s="77" t="s">
        <v>1688</v>
      </c>
      <c r="G26" s="77" t="s">
        <v>1689</v>
      </c>
      <c r="H26" s="77" t="s">
        <v>1688</v>
      </c>
      <c r="I26" s="118" t="s">
        <v>1690</v>
      </c>
      <c r="J26" s="119"/>
      <c r="K26" s="79">
        <v>44323</v>
      </c>
      <c r="L26" s="79">
        <v>44323</v>
      </c>
      <c r="M26" s="143">
        <v>44196</v>
      </c>
    </row>
    <row r="27" spans="1:13" ht="96.6" hidden="1">
      <c r="A27" s="60" t="s">
        <v>1039</v>
      </c>
      <c r="B27" s="60" t="s">
        <v>1683</v>
      </c>
      <c r="C27" s="60" t="s">
        <v>520</v>
      </c>
      <c r="D27" s="60" t="s">
        <v>1662</v>
      </c>
      <c r="E27" s="79">
        <v>44312</v>
      </c>
      <c r="F27" s="77" t="s">
        <v>1664</v>
      </c>
      <c r="G27" s="77" t="s">
        <v>705</v>
      </c>
      <c r="H27" s="77" t="s">
        <v>1678</v>
      </c>
      <c r="I27" s="118" t="s">
        <v>1680</v>
      </c>
      <c r="J27" s="119"/>
      <c r="K27" s="119">
        <v>44330</v>
      </c>
      <c r="L27" s="79">
        <v>44315</v>
      </c>
      <c r="M27" s="143">
        <v>44196</v>
      </c>
    </row>
    <row r="28" spans="1:13" ht="151.80000000000001" hidden="1">
      <c r="A28" s="60" t="s">
        <v>1191</v>
      </c>
      <c r="B28" s="60" t="s">
        <v>1684</v>
      </c>
      <c r="C28" s="60" t="s">
        <v>520</v>
      </c>
      <c r="D28" s="60" t="s">
        <v>1658</v>
      </c>
      <c r="E28" s="79">
        <v>44309</v>
      </c>
      <c r="F28" s="77" t="s">
        <v>1638</v>
      </c>
      <c r="G28" s="77" t="s">
        <v>1641</v>
      </c>
      <c r="H28" s="77" t="s">
        <v>1679</v>
      </c>
      <c r="I28" s="118" t="s">
        <v>1731</v>
      </c>
      <c r="J28" s="119">
        <v>44343</v>
      </c>
      <c r="K28" s="119">
        <v>44344</v>
      </c>
      <c r="L28" s="79">
        <v>44344</v>
      </c>
      <c r="M28" s="143">
        <v>44196</v>
      </c>
    </row>
    <row r="29" spans="1:13" ht="151.80000000000001" hidden="1">
      <c r="A29" s="60" t="s">
        <v>1191</v>
      </c>
      <c r="B29" s="60" t="s">
        <v>1684</v>
      </c>
      <c r="C29" s="60" t="s">
        <v>520</v>
      </c>
      <c r="D29" s="60" t="s">
        <v>1658</v>
      </c>
      <c r="E29" s="79">
        <v>44309</v>
      </c>
      <c r="F29" s="77" t="s">
        <v>1638</v>
      </c>
      <c r="G29" s="77" t="s">
        <v>1640</v>
      </c>
      <c r="H29" s="77" t="s">
        <v>1679</v>
      </c>
      <c r="I29" s="118" t="s">
        <v>1731</v>
      </c>
      <c r="J29" s="119">
        <v>44343</v>
      </c>
      <c r="K29" s="119">
        <v>44344</v>
      </c>
      <c r="L29" s="79">
        <v>44344</v>
      </c>
      <c r="M29" s="143">
        <v>44196</v>
      </c>
    </row>
    <row r="30" spans="1:13" ht="151.80000000000001" hidden="1">
      <c r="A30" s="60" t="s">
        <v>1191</v>
      </c>
      <c r="B30" s="60" t="s">
        <v>1684</v>
      </c>
      <c r="C30" s="60" t="s">
        <v>520</v>
      </c>
      <c r="D30" s="60" t="s">
        <v>1658</v>
      </c>
      <c r="E30" s="79">
        <v>44309</v>
      </c>
      <c r="F30" s="77" t="s">
        <v>1638</v>
      </c>
      <c r="G30" s="77" t="s">
        <v>1639</v>
      </c>
      <c r="H30" s="77" t="s">
        <v>1679</v>
      </c>
      <c r="I30" s="118" t="s">
        <v>1731</v>
      </c>
      <c r="J30" s="119">
        <v>44343</v>
      </c>
      <c r="K30" s="119">
        <v>44344</v>
      </c>
      <c r="L30" s="79">
        <v>44344</v>
      </c>
      <c r="M30" s="143">
        <v>44196</v>
      </c>
    </row>
    <row r="31" spans="1:13" ht="27.6" hidden="1">
      <c r="A31" s="60" t="s">
        <v>1039</v>
      </c>
      <c r="B31" s="60" t="s">
        <v>1683</v>
      </c>
      <c r="C31" s="60" t="s">
        <v>520</v>
      </c>
      <c r="D31" s="60" t="s">
        <v>1662</v>
      </c>
      <c r="E31" s="79">
        <v>44309</v>
      </c>
      <c r="F31" s="77" t="s">
        <v>1636</v>
      </c>
      <c r="G31" s="77" t="s">
        <v>1635</v>
      </c>
      <c r="H31" s="77" t="s">
        <v>1637</v>
      </c>
      <c r="I31" s="118" t="s">
        <v>1657</v>
      </c>
      <c r="J31" s="119">
        <v>44309</v>
      </c>
      <c r="K31" s="119">
        <v>44313</v>
      </c>
      <c r="L31" s="79">
        <v>44312</v>
      </c>
      <c r="M31" s="143">
        <v>44196</v>
      </c>
    </row>
    <row r="32" spans="1:13" ht="96.6" hidden="1">
      <c r="A32" s="60" t="s">
        <v>1191</v>
      </c>
      <c r="B32" s="60" t="s">
        <v>1684</v>
      </c>
      <c r="C32" s="60" t="s">
        <v>520</v>
      </c>
      <c r="D32" s="60" t="s">
        <v>1658</v>
      </c>
      <c r="E32" s="79">
        <v>44309</v>
      </c>
      <c r="F32" s="77" t="s">
        <v>1631</v>
      </c>
      <c r="G32" s="77" t="s">
        <v>1136</v>
      </c>
      <c r="H32" s="77" t="s">
        <v>1642</v>
      </c>
      <c r="I32" s="118" t="s">
        <v>1691</v>
      </c>
      <c r="J32" s="119"/>
      <c r="K32" s="119">
        <v>44327</v>
      </c>
      <c r="L32" s="79">
        <v>44323</v>
      </c>
      <c r="M32" s="143">
        <v>44196</v>
      </c>
    </row>
    <row r="33" spans="1:13" ht="96.6" hidden="1">
      <c r="A33" s="60" t="s">
        <v>1191</v>
      </c>
      <c r="B33" s="60" t="s">
        <v>1684</v>
      </c>
      <c r="C33" s="60" t="s">
        <v>520</v>
      </c>
      <c r="D33" s="60" t="s">
        <v>1658</v>
      </c>
      <c r="E33" s="79">
        <v>44309</v>
      </c>
      <c r="F33" s="77" t="s">
        <v>1631</v>
      </c>
      <c r="G33" s="77" t="s">
        <v>1633</v>
      </c>
      <c r="H33" s="77" t="s">
        <v>1642</v>
      </c>
      <c r="I33" s="118" t="s">
        <v>1691</v>
      </c>
      <c r="J33" s="119"/>
      <c r="K33" s="119">
        <v>44327</v>
      </c>
      <c r="L33" s="79">
        <v>44323</v>
      </c>
      <c r="M33" s="143">
        <v>44196</v>
      </c>
    </row>
    <row r="34" spans="1:13" ht="96.6" hidden="1">
      <c r="A34" s="60" t="s">
        <v>1191</v>
      </c>
      <c r="B34" s="60" t="s">
        <v>1684</v>
      </c>
      <c r="C34" s="60" t="s">
        <v>520</v>
      </c>
      <c r="D34" s="60" t="s">
        <v>1658</v>
      </c>
      <c r="E34" s="79">
        <v>44309</v>
      </c>
      <c r="F34" s="77" t="s">
        <v>1631</v>
      </c>
      <c r="G34" s="77" t="s">
        <v>1632</v>
      </c>
      <c r="H34" s="77" t="s">
        <v>1642</v>
      </c>
      <c r="I34" s="118" t="s">
        <v>1691</v>
      </c>
      <c r="J34" s="119"/>
      <c r="K34" s="119">
        <v>44327</v>
      </c>
      <c r="L34" s="79">
        <v>44323</v>
      </c>
      <c r="M34" s="143">
        <v>44196</v>
      </c>
    </row>
    <row r="35" spans="1:13" ht="96.6" hidden="1">
      <c r="A35" s="60" t="s">
        <v>1191</v>
      </c>
      <c r="B35" s="60" t="s">
        <v>1684</v>
      </c>
      <c r="C35" s="60" t="s">
        <v>520</v>
      </c>
      <c r="D35" s="60" t="s">
        <v>1658</v>
      </c>
      <c r="E35" s="79">
        <v>44309</v>
      </c>
      <c r="F35" s="77" t="s">
        <v>1631</v>
      </c>
      <c r="G35" s="77" t="s">
        <v>1634</v>
      </c>
      <c r="H35" s="77" t="s">
        <v>1642</v>
      </c>
      <c r="I35" s="118" t="s">
        <v>1691</v>
      </c>
      <c r="J35" s="119"/>
      <c r="K35" s="119">
        <v>44327</v>
      </c>
      <c r="L35" s="79">
        <v>44323</v>
      </c>
      <c r="M35" s="143">
        <v>44196</v>
      </c>
    </row>
    <row r="36" spans="1:13" ht="82.8" hidden="1">
      <c r="A36" s="60" t="s">
        <v>1039</v>
      </c>
      <c r="B36" s="60" t="s">
        <v>1683</v>
      </c>
      <c r="C36" s="60" t="s">
        <v>520</v>
      </c>
      <c r="D36" s="60" t="s">
        <v>1659</v>
      </c>
      <c r="E36" s="79">
        <v>44309</v>
      </c>
      <c r="F36" s="77" t="s">
        <v>1629</v>
      </c>
      <c r="G36" s="60" t="s">
        <v>1630</v>
      </c>
      <c r="H36" s="77" t="s">
        <v>1628</v>
      </c>
      <c r="I36" s="118" t="s">
        <v>1652</v>
      </c>
      <c r="J36" s="119">
        <v>44312</v>
      </c>
      <c r="K36" s="119">
        <v>44312</v>
      </c>
      <c r="L36" s="79">
        <v>44312</v>
      </c>
      <c r="M36" s="143">
        <v>44196</v>
      </c>
    </row>
    <row r="37" spans="1:13" ht="96.6" hidden="1">
      <c r="A37" s="60" t="s">
        <v>1039</v>
      </c>
      <c r="B37" s="60" t="s">
        <v>1685</v>
      </c>
      <c r="C37" s="60" t="s">
        <v>520</v>
      </c>
      <c r="D37" s="60" t="s">
        <v>1660</v>
      </c>
      <c r="E37" s="79">
        <v>44306</v>
      </c>
      <c r="F37" s="60" t="s">
        <v>1620</v>
      </c>
      <c r="G37" s="60" t="s">
        <v>1621</v>
      </c>
      <c r="H37" s="77" t="s">
        <v>1623</v>
      </c>
      <c r="I37" s="118" t="s">
        <v>1701</v>
      </c>
      <c r="J37" s="119">
        <v>44323</v>
      </c>
      <c r="K37" s="119">
        <v>44330</v>
      </c>
      <c r="L37" s="79">
        <v>44326</v>
      </c>
      <c r="M37" s="143">
        <v>44196</v>
      </c>
    </row>
    <row r="38" spans="1:13" ht="96.6" hidden="1">
      <c r="A38" s="60" t="s">
        <v>1039</v>
      </c>
      <c r="B38" s="60" t="s">
        <v>1685</v>
      </c>
      <c r="C38" s="60" t="s">
        <v>520</v>
      </c>
      <c r="D38" s="60" t="s">
        <v>1661</v>
      </c>
      <c r="E38" s="79">
        <v>44306</v>
      </c>
      <c r="F38" s="60" t="s">
        <v>1619</v>
      </c>
      <c r="G38" s="60" t="s">
        <v>1617</v>
      </c>
      <c r="H38" s="77" t="s">
        <v>1624</v>
      </c>
      <c r="I38" s="118" t="s">
        <v>1701</v>
      </c>
      <c r="J38" s="119">
        <v>44323</v>
      </c>
      <c r="K38" s="119">
        <v>44330</v>
      </c>
      <c r="L38" s="79">
        <v>44326</v>
      </c>
      <c r="M38" s="143">
        <v>44196</v>
      </c>
    </row>
    <row r="39" spans="1:13" ht="96.6" hidden="1">
      <c r="A39" s="60" t="s">
        <v>1039</v>
      </c>
      <c r="B39" s="60" t="s">
        <v>1685</v>
      </c>
      <c r="C39" s="60" t="s">
        <v>520</v>
      </c>
      <c r="D39" s="60" t="s">
        <v>1661</v>
      </c>
      <c r="E39" s="79">
        <v>44306</v>
      </c>
      <c r="F39" s="60" t="s">
        <v>1618</v>
      </c>
      <c r="G39" s="60" t="s">
        <v>1616</v>
      </c>
      <c r="H39" s="77" t="s">
        <v>1622</v>
      </c>
      <c r="I39" s="118" t="s">
        <v>1701</v>
      </c>
      <c r="J39" s="119">
        <v>44323</v>
      </c>
      <c r="K39" s="119">
        <v>44330</v>
      </c>
      <c r="L39" s="79">
        <v>44326</v>
      </c>
      <c r="M39" s="143">
        <v>44196</v>
      </c>
    </row>
    <row r="40" spans="1:13" ht="151.80000000000001">
      <c r="A40" s="60" t="s">
        <v>1615</v>
      </c>
      <c r="B40" s="60" t="s">
        <v>1683</v>
      </c>
      <c r="C40" s="60" t="s">
        <v>520</v>
      </c>
      <c r="D40" s="60" t="s">
        <v>1658</v>
      </c>
      <c r="E40" s="79">
        <v>44306</v>
      </c>
      <c r="F40" s="60" t="s">
        <v>1612</v>
      </c>
      <c r="G40" s="60" t="s">
        <v>1053</v>
      </c>
      <c r="H40" s="77" t="s">
        <v>1613</v>
      </c>
      <c r="I40" s="118" t="s">
        <v>2328</v>
      </c>
      <c r="J40" s="119">
        <v>44392</v>
      </c>
      <c r="K40" s="119">
        <v>44439</v>
      </c>
      <c r="M40" s="143">
        <v>44196</v>
      </c>
    </row>
    <row r="41" spans="1:13" ht="276" hidden="1">
      <c r="A41" s="60" t="s">
        <v>1039</v>
      </c>
      <c r="B41" s="60" t="s">
        <v>1684</v>
      </c>
      <c r="C41" s="60" t="s">
        <v>520</v>
      </c>
      <c r="D41" s="60" t="s">
        <v>1658</v>
      </c>
      <c r="E41" s="79">
        <v>44247</v>
      </c>
      <c r="F41" s="60" t="s">
        <v>1084</v>
      </c>
      <c r="G41" s="60" t="s">
        <v>1083</v>
      </c>
      <c r="H41" s="77" t="s">
        <v>1602</v>
      </c>
      <c r="I41" s="77" t="s">
        <v>1700</v>
      </c>
      <c r="J41" s="119">
        <v>44323</v>
      </c>
      <c r="K41" s="119">
        <v>44330</v>
      </c>
      <c r="L41" s="79">
        <v>44326</v>
      </c>
      <c r="M41" s="143">
        <v>44196</v>
      </c>
    </row>
    <row r="42" spans="1:13" ht="41.4" hidden="1">
      <c r="A42" s="60" t="s">
        <v>1039</v>
      </c>
      <c r="B42" s="60" t="s">
        <v>1683</v>
      </c>
      <c r="C42" s="60" t="s">
        <v>520</v>
      </c>
      <c r="D42" s="60" t="s">
        <v>1113</v>
      </c>
      <c r="E42" s="79">
        <v>44285</v>
      </c>
      <c r="F42" s="60" t="s">
        <v>1015</v>
      </c>
      <c r="G42" s="60" t="s">
        <v>1053</v>
      </c>
      <c r="H42" s="77" t="s">
        <v>1016</v>
      </c>
      <c r="I42" s="118" t="s">
        <v>1614</v>
      </c>
      <c r="J42" s="79"/>
      <c r="K42" s="79"/>
      <c r="L42" s="79">
        <v>44302</v>
      </c>
      <c r="M42" s="143">
        <v>44196</v>
      </c>
    </row>
    <row r="43" spans="1:13" ht="27.6" hidden="1">
      <c r="A43" s="60" t="s">
        <v>1039</v>
      </c>
      <c r="B43" s="60" t="s">
        <v>1683</v>
      </c>
      <c r="C43" s="60" t="s">
        <v>520</v>
      </c>
      <c r="D43" s="60" t="s">
        <v>1078</v>
      </c>
      <c r="E43" s="79">
        <v>44298</v>
      </c>
      <c r="F43" s="60" t="s">
        <v>1086</v>
      </c>
      <c r="G43" s="60" t="s">
        <v>1091</v>
      </c>
      <c r="H43" s="77" t="s">
        <v>1093</v>
      </c>
      <c r="I43" s="77" t="s">
        <v>1094</v>
      </c>
      <c r="L43" s="79">
        <v>44298</v>
      </c>
      <c r="M43" s="143">
        <v>44196</v>
      </c>
    </row>
    <row r="44" spans="1:13" ht="27.6" hidden="1">
      <c r="A44" s="60" t="s">
        <v>1039</v>
      </c>
      <c r="B44" s="60" t="s">
        <v>1683</v>
      </c>
      <c r="C44" s="60" t="s">
        <v>520</v>
      </c>
      <c r="D44" s="60" t="s">
        <v>1078</v>
      </c>
      <c r="E44" s="79">
        <v>44298</v>
      </c>
      <c r="F44" s="60" t="s">
        <v>1086</v>
      </c>
      <c r="G44" s="60" t="s">
        <v>1088</v>
      </c>
      <c r="H44" s="77" t="s">
        <v>1093</v>
      </c>
      <c r="I44" s="77" t="s">
        <v>1094</v>
      </c>
      <c r="L44" s="79">
        <v>44298</v>
      </c>
      <c r="M44" s="143">
        <v>44196</v>
      </c>
    </row>
    <row r="45" spans="1:13" ht="27.6" hidden="1">
      <c r="A45" s="60" t="s">
        <v>1039</v>
      </c>
      <c r="B45" s="60" t="s">
        <v>1683</v>
      </c>
      <c r="C45" s="60" t="s">
        <v>520</v>
      </c>
      <c r="D45" s="60" t="s">
        <v>1078</v>
      </c>
      <c r="E45" s="79">
        <v>44298</v>
      </c>
      <c r="F45" s="60" t="s">
        <v>1086</v>
      </c>
      <c r="G45" s="60" t="s">
        <v>1089</v>
      </c>
      <c r="H45" s="77" t="s">
        <v>1093</v>
      </c>
      <c r="I45" s="77" t="s">
        <v>1094</v>
      </c>
      <c r="L45" s="79">
        <v>44298</v>
      </c>
      <c r="M45" s="143">
        <v>44196</v>
      </c>
    </row>
    <row r="46" spans="1:13" ht="27.6" hidden="1">
      <c r="A46" s="60" t="s">
        <v>1039</v>
      </c>
      <c r="B46" s="60" t="s">
        <v>1683</v>
      </c>
      <c r="C46" s="60" t="s">
        <v>520</v>
      </c>
      <c r="D46" s="60" t="s">
        <v>1078</v>
      </c>
      <c r="E46" s="79">
        <v>44298</v>
      </c>
      <c r="F46" s="60" t="s">
        <v>1086</v>
      </c>
      <c r="G46" s="60" t="s">
        <v>1087</v>
      </c>
      <c r="H46" s="77" t="s">
        <v>1093</v>
      </c>
      <c r="I46" s="77" t="s">
        <v>1094</v>
      </c>
      <c r="L46" s="79">
        <v>44298</v>
      </c>
      <c r="M46" s="143">
        <v>44196</v>
      </c>
    </row>
    <row r="47" spans="1:13" ht="27.6" hidden="1">
      <c r="A47" s="60" t="s">
        <v>1039</v>
      </c>
      <c r="B47" s="60" t="s">
        <v>1683</v>
      </c>
      <c r="C47" s="60" t="s">
        <v>520</v>
      </c>
      <c r="D47" s="60" t="s">
        <v>1078</v>
      </c>
      <c r="E47" s="79">
        <v>44298</v>
      </c>
      <c r="F47" s="60" t="s">
        <v>1086</v>
      </c>
      <c r="G47" s="60" t="s">
        <v>1092</v>
      </c>
      <c r="H47" s="77" t="s">
        <v>1093</v>
      </c>
      <c r="I47" s="77" t="s">
        <v>1094</v>
      </c>
      <c r="L47" s="79">
        <v>44298</v>
      </c>
      <c r="M47" s="143">
        <v>44196</v>
      </c>
    </row>
    <row r="48" spans="1:13" ht="27.6" hidden="1">
      <c r="A48" s="60" t="s">
        <v>1039</v>
      </c>
      <c r="B48" s="60" t="s">
        <v>1683</v>
      </c>
      <c r="C48" s="60" t="s">
        <v>520</v>
      </c>
      <c r="D48" s="60" t="s">
        <v>1078</v>
      </c>
      <c r="E48" s="79">
        <v>44298</v>
      </c>
      <c r="F48" s="60" t="s">
        <v>1086</v>
      </c>
      <c r="G48" s="60" t="s">
        <v>1090</v>
      </c>
      <c r="H48" s="77" t="s">
        <v>1093</v>
      </c>
      <c r="I48" s="77" t="s">
        <v>1094</v>
      </c>
      <c r="L48" s="79">
        <v>44298</v>
      </c>
      <c r="M48" s="143">
        <v>44196</v>
      </c>
    </row>
    <row r="49" spans="1:13" ht="27.6" hidden="1">
      <c r="A49" s="60" t="s">
        <v>1039</v>
      </c>
      <c r="B49" s="60" t="s">
        <v>1683</v>
      </c>
      <c r="C49" s="60" t="s">
        <v>1077</v>
      </c>
      <c r="D49" s="60" t="s">
        <v>1078</v>
      </c>
      <c r="E49" s="79">
        <v>44295</v>
      </c>
      <c r="F49" s="60" t="s">
        <v>1079</v>
      </c>
      <c r="G49" s="60" t="s">
        <v>1081</v>
      </c>
      <c r="H49" s="77" t="s">
        <v>1080</v>
      </c>
      <c r="I49" s="77" t="s">
        <v>1082</v>
      </c>
      <c r="J49" s="142"/>
      <c r="K49" s="142"/>
      <c r="L49" s="79">
        <v>44295</v>
      </c>
      <c r="M49" s="143">
        <v>44196</v>
      </c>
    </row>
    <row r="50" spans="1:13" ht="179.4" hidden="1">
      <c r="A50" s="60" t="s">
        <v>1039</v>
      </c>
      <c r="B50" s="60" t="s">
        <v>1683</v>
      </c>
      <c r="C50" s="60" t="s">
        <v>1055</v>
      </c>
      <c r="D50" s="60" t="s">
        <v>1113</v>
      </c>
      <c r="E50" s="79">
        <v>44293</v>
      </c>
      <c r="F50" s="60" t="s">
        <v>1056</v>
      </c>
      <c r="G50" s="60" t="s">
        <v>1057</v>
      </c>
      <c r="H50" s="77" t="s">
        <v>1058</v>
      </c>
      <c r="I50" s="77" t="s">
        <v>1085</v>
      </c>
      <c r="L50" s="79">
        <v>44295</v>
      </c>
      <c r="M50" s="143">
        <v>44196</v>
      </c>
    </row>
    <row r="51" spans="1:13" ht="96.6" hidden="1">
      <c r="A51" s="60" t="s">
        <v>1039</v>
      </c>
      <c r="B51" s="60" t="s">
        <v>1683</v>
      </c>
      <c r="C51" s="60" t="s">
        <v>520</v>
      </c>
      <c r="D51" s="60" t="s">
        <v>1113</v>
      </c>
      <c r="E51" s="79">
        <v>44284</v>
      </c>
      <c r="F51" s="60" t="s">
        <v>1006</v>
      </c>
      <c r="G51" s="60" t="s">
        <v>1052</v>
      </c>
      <c r="H51" s="77" t="s">
        <v>1007</v>
      </c>
      <c r="I51" s="77" t="s">
        <v>1014</v>
      </c>
      <c r="L51" s="79">
        <v>44285</v>
      </c>
      <c r="M51" s="143">
        <v>44196</v>
      </c>
    </row>
    <row r="52" spans="1:13" ht="82.8" hidden="1">
      <c r="A52" s="60" t="s">
        <v>1039</v>
      </c>
      <c r="B52" s="60" t="s">
        <v>1683</v>
      </c>
      <c r="C52" s="60" t="s">
        <v>520</v>
      </c>
      <c r="E52" s="79">
        <v>44225</v>
      </c>
      <c r="F52" s="60" t="s">
        <v>1261</v>
      </c>
      <c r="G52" s="60" t="s">
        <v>1262</v>
      </c>
      <c r="H52" s="77" t="s">
        <v>1279</v>
      </c>
      <c r="I52" s="77" t="s">
        <v>464</v>
      </c>
      <c r="J52" s="142"/>
      <c r="K52" s="142"/>
      <c r="L52" s="79">
        <v>44225</v>
      </c>
      <c r="M52" s="143">
        <v>44196</v>
      </c>
    </row>
    <row r="53" spans="1:13" ht="55.2" hidden="1">
      <c r="A53" s="60" t="s">
        <v>1039</v>
      </c>
      <c r="B53" s="60" t="s">
        <v>1683</v>
      </c>
      <c r="C53" s="60" t="s">
        <v>520</v>
      </c>
      <c r="E53" s="79">
        <v>44225</v>
      </c>
      <c r="F53" s="60" t="s">
        <v>1196</v>
      </c>
      <c r="G53" s="60" t="s">
        <v>1197</v>
      </c>
      <c r="H53" s="77" t="s">
        <v>1222</v>
      </c>
      <c r="I53" s="77" t="s">
        <v>1223</v>
      </c>
      <c r="L53" s="79">
        <v>44231</v>
      </c>
      <c r="M53" s="143">
        <v>44196</v>
      </c>
    </row>
    <row r="54" spans="1:13" ht="41.4" hidden="1">
      <c r="A54" s="60" t="s">
        <v>1039</v>
      </c>
      <c r="B54" s="60" t="s">
        <v>1686</v>
      </c>
      <c r="C54" s="60" t="s">
        <v>520</v>
      </c>
      <c r="E54" s="79">
        <v>44225</v>
      </c>
      <c r="F54" s="60" t="s">
        <v>470</v>
      </c>
      <c r="G54" s="60" t="s">
        <v>443</v>
      </c>
      <c r="H54" s="77" t="s">
        <v>1224</v>
      </c>
      <c r="I54" s="77" t="s">
        <v>1225</v>
      </c>
      <c r="J54" s="142"/>
      <c r="K54" s="142"/>
      <c r="L54" s="79">
        <v>44232</v>
      </c>
      <c r="M54" s="143">
        <v>44196</v>
      </c>
    </row>
    <row r="55" spans="1:13" ht="110.4" hidden="1">
      <c r="A55" s="60" t="s">
        <v>1039</v>
      </c>
      <c r="B55" s="60" t="s">
        <v>1683</v>
      </c>
      <c r="C55" s="60" t="s">
        <v>520</v>
      </c>
      <c r="E55" s="79">
        <v>44155</v>
      </c>
      <c r="F55" s="60" t="s">
        <v>1276</v>
      </c>
      <c r="G55" s="60" t="s">
        <v>659</v>
      </c>
      <c r="H55" s="77" t="s">
        <v>1277</v>
      </c>
      <c r="I55" s="77" t="s">
        <v>1278</v>
      </c>
      <c r="L55" s="79">
        <v>44225</v>
      </c>
      <c r="M55" s="143">
        <v>44196</v>
      </c>
    </row>
    <row r="56" spans="1:13" ht="55.2" hidden="1">
      <c r="A56" s="60" t="s">
        <v>1039</v>
      </c>
      <c r="B56" s="60" t="s">
        <v>1687</v>
      </c>
      <c r="C56" s="60" t="s">
        <v>520</v>
      </c>
      <c r="E56" s="79">
        <v>44155</v>
      </c>
      <c r="F56" s="60" t="s">
        <v>1169</v>
      </c>
      <c r="G56" s="60" t="s">
        <v>1251</v>
      </c>
      <c r="H56" s="77" t="s">
        <v>1252</v>
      </c>
      <c r="I56" s="77" t="s">
        <v>1253</v>
      </c>
      <c r="J56" s="142"/>
      <c r="K56" s="142"/>
      <c r="L56" s="79">
        <v>44225</v>
      </c>
      <c r="M56" s="143">
        <v>44196</v>
      </c>
    </row>
    <row r="57" spans="1:13" ht="41.4" hidden="1">
      <c r="A57" s="60" t="s">
        <v>1039</v>
      </c>
      <c r="B57" s="60" t="s">
        <v>1687</v>
      </c>
      <c r="C57" s="60" t="s">
        <v>520</v>
      </c>
      <c r="E57" s="79">
        <v>44155</v>
      </c>
      <c r="F57" s="60" t="s">
        <v>376</v>
      </c>
      <c r="G57" s="60" t="s">
        <v>1091</v>
      </c>
      <c r="H57" s="77" t="s">
        <v>1209</v>
      </c>
      <c r="I57" s="77" t="s">
        <v>1210</v>
      </c>
      <c r="J57" s="142"/>
      <c r="K57" s="142"/>
      <c r="L57" s="79">
        <v>44180</v>
      </c>
      <c r="M57" s="143">
        <v>44104</v>
      </c>
    </row>
    <row r="58" spans="1:13" ht="41.4" hidden="1">
      <c r="A58" s="60" t="s">
        <v>1039</v>
      </c>
      <c r="B58" s="60" t="s">
        <v>1687</v>
      </c>
      <c r="C58" s="60" t="s">
        <v>520</v>
      </c>
      <c r="E58" s="79">
        <v>44155</v>
      </c>
      <c r="F58" s="60" t="s">
        <v>1208</v>
      </c>
      <c r="G58" s="60" t="s">
        <v>1089</v>
      </c>
      <c r="H58" s="77" t="s">
        <v>1209</v>
      </c>
      <c r="I58" s="77" t="s">
        <v>1210</v>
      </c>
      <c r="J58" s="142"/>
      <c r="K58" s="142"/>
      <c r="L58" s="79">
        <v>44180</v>
      </c>
      <c r="M58" s="143">
        <v>44104</v>
      </c>
    </row>
    <row r="59" spans="1:13" ht="41.4" hidden="1">
      <c r="A59" s="60" t="s">
        <v>1039</v>
      </c>
      <c r="B59" s="60" t="s">
        <v>1687</v>
      </c>
      <c r="C59" s="60" t="s">
        <v>520</v>
      </c>
      <c r="E59" s="79">
        <v>44155</v>
      </c>
      <c r="F59" s="60" t="s">
        <v>367</v>
      </c>
      <c r="G59" s="60" t="s">
        <v>1090</v>
      </c>
      <c r="H59" s="77" t="s">
        <v>1209</v>
      </c>
      <c r="I59" s="77" t="s">
        <v>1210</v>
      </c>
      <c r="J59" s="142"/>
      <c r="K59" s="142"/>
      <c r="L59" s="79">
        <v>44180</v>
      </c>
      <c r="M59" s="143">
        <v>44104</v>
      </c>
    </row>
    <row r="60" spans="1:13" ht="41.4" hidden="1">
      <c r="A60" s="60" t="s">
        <v>1039</v>
      </c>
      <c r="B60" s="60" t="s">
        <v>1683</v>
      </c>
      <c r="C60" s="60" t="s">
        <v>520</v>
      </c>
      <c r="E60" s="79">
        <v>44112</v>
      </c>
      <c r="F60" s="60" t="s">
        <v>1126</v>
      </c>
      <c r="G60" s="60" t="s">
        <v>1123</v>
      </c>
      <c r="H60" s="77" t="s">
        <v>1127</v>
      </c>
      <c r="I60" s="77" t="s">
        <v>1128</v>
      </c>
      <c r="L60" s="79">
        <v>44112</v>
      </c>
      <c r="M60" s="143">
        <v>44104</v>
      </c>
    </row>
    <row r="61" spans="1:13" ht="41.4" hidden="1">
      <c r="A61" s="60" t="s">
        <v>1039</v>
      </c>
      <c r="B61" s="60" t="s">
        <v>1686</v>
      </c>
      <c r="C61" s="60" t="s">
        <v>520</v>
      </c>
      <c r="E61" s="79">
        <v>44112</v>
      </c>
      <c r="F61" s="60" t="s">
        <v>1160</v>
      </c>
      <c r="G61" s="60" t="s">
        <v>1161</v>
      </c>
      <c r="H61" s="77" t="s">
        <v>1162</v>
      </c>
      <c r="I61" s="77" t="s">
        <v>1163</v>
      </c>
      <c r="L61" s="79">
        <v>44112</v>
      </c>
      <c r="M61" s="143">
        <v>44104</v>
      </c>
    </row>
    <row r="62" spans="1:13" hidden="1">
      <c r="A62" s="60" t="s">
        <v>1039</v>
      </c>
      <c r="B62" s="60" t="s">
        <v>1683</v>
      </c>
      <c r="C62" s="60" t="s">
        <v>520</v>
      </c>
      <c r="E62" s="79">
        <v>44112</v>
      </c>
      <c r="F62" s="60" t="s">
        <v>1125</v>
      </c>
      <c r="G62" s="60" t="s">
        <v>473</v>
      </c>
      <c r="H62" s="77" t="s">
        <v>1144</v>
      </c>
      <c r="I62" s="77" t="s">
        <v>1124</v>
      </c>
      <c r="L62" s="79">
        <v>44112</v>
      </c>
      <c r="M62" s="143">
        <v>44104</v>
      </c>
    </row>
    <row r="63" spans="1:13" hidden="1">
      <c r="A63" s="60" t="s">
        <v>1039</v>
      </c>
      <c r="B63" s="60" t="s">
        <v>1686</v>
      </c>
      <c r="C63" s="60" t="s">
        <v>520</v>
      </c>
      <c r="E63" s="79">
        <v>44112</v>
      </c>
      <c r="F63" s="60" t="s">
        <v>1135</v>
      </c>
      <c r="G63" s="60" t="s">
        <v>1136</v>
      </c>
      <c r="H63" s="77" t="s">
        <v>1137</v>
      </c>
      <c r="I63" s="77" t="s">
        <v>1138</v>
      </c>
      <c r="L63" s="79">
        <v>44112</v>
      </c>
      <c r="M63" s="143">
        <v>44104</v>
      </c>
    </row>
    <row r="64" spans="1:13" ht="27.6" hidden="1">
      <c r="A64" s="60" t="s">
        <v>1039</v>
      </c>
      <c r="B64" s="60" t="s">
        <v>1683</v>
      </c>
      <c r="C64" s="60" t="s">
        <v>520</v>
      </c>
      <c r="E64" s="79">
        <v>44112</v>
      </c>
      <c r="F64" s="60" t="s">
        <v>1139</v>
      </c>
      <c r="G64" s="60" t="s">
        <v>664</v>
      </c>
      <c r="H64" s="77" t="s">
        <v>1143</v>
      </c>
      <c r="I64" s="77" t="s">
        <v>1164</v>
      </c>
      <c r="J64" s="142"/>
      <c r="K64" s="142"/>
      <c r="L64" s="79">
        <v>44117</v>
      </c>
      <c r="M64" s="143">
        <v>44104</v>
      </c>
    </row>
    <row r="65" spans="1:13" ht="41.4" hidden="1">
      <c r="A65" s="60" t="s">
        <v>1039</v>
      </c>
      <c r="B65" s="60" t="s">
        <v>1686</v>
      </c>
      <c r="C65" s="60" t="s">
        <v>520</v>
      </c>
      <c r="E65" s="79">
        <v>44112</v>
      </c>
      <c r="F65" s="60" t="s">
        <v>1129</v>
      </c>
      <c r="G65" s="60" t="s">
        <v>722</v>
      </c>
      <c r="H65" s="77" t="s">
        <v>1130</v>
      </c>
      <c r="I65" s="77" t="s">
        <v>1131</v>
      </c>
      <c r="L65" s="79">
        <v>44112</v>
      </c>
      <c r="M65" s="143">
        <v>44104</v>
      </c>
    </row>
    <row r="66" spans="1:13" hidden="1">
      <c r="A66" s="60" t="s">
        <v>1039</v>
      </c>
      <c r="B66" s="60" t="s">
        <v>1686</v>
      </c>
      <c r="C66" s="60" t="s">
        <v>520</v>
      </c>
      <c r="E66" s="79">
        <v>44112</v>
      </c>
      <c r="F66" s="60" t="s">
        <v>1153</v>
      </c>
      <c r="G66" s="60" t="s">
        <v>1154</v>
      </c>
      <c r="H66" s="77" t="s">
        <v>1133</v>
      </c>
      <c r="I66" s="77" t="s">
        <v>1155</v>
      </c>
      <c r="L66" s="79">
        <v>44112</v>
      </c>
      <c r="M66" s="143">
        <v>44104</v>
      </c>
    </row>
    <row r="67" spans="1:13" ht="27.6" hidden="1">
      <c r="A67" s="60" t="s">
        <v>1039</v>
      </c>
      <c r="B67" s="60" t="s">
        <v>1686</v>
      </c>
      <c r="C67" s="60" t="s">
        <v>520</v>
      </c>
      <c r="E67" s="79">
        <v>44112</v>
      </c>
      <c r="F67" s="60" t="s">
        <v>1132</v>
      </c>
      <c r="G67" s="60" t="s">
        <v>1052</v>
      </c>
      <c r="H67" s="77" t="s">
        <v>1133</v>
      </c>
      <c r="I67" s="77" t="s">
        <v>1134</v>
      </c>
      <c r="L67" s="79">
        <v>44112</v>
      </c>
      <c r="M67" s="143">
        <v>44104</v>
      </c>
    </row>
    <row r="68" spans="1:13" ht="55.2" hidden="1">
      <c r="A68" s="60" t="s">
        <v>1039</v>
      </c>
      <c r="B68" s="60" t="s">
        <v>1686</v>
      </c>
      <c r="C68" s="60" t="s">
        <v>520</v>
      </c>
      <c r="E68" s="79">
        <v>44112</v>
      </c>
      <c r="F68" s="60" t="s">
        <v>1156</v>
      </c>
      <c r="G68" s="60" t="s">
        <v>1157</v>
      </c>
      <c r="H68" s="77" t="s">
        <v>1158</v>
      </c>
      <c r="I68" s="77" t="s">
        <v>1159</v>
      </c>
      <c r="L68" s="79">
        <v>44112</v>
      </c>
      <c r="M68" s="143">
        <v>44104</v>
      </c>
    </row>
    <row r="69" spans="1:13" ht="41.4" hidden="1">
      <c r="A69" s="60" t="s">
        <v>1039</v>
      </c>
      <c r="B69" s="60" t="s">
        <v>1686</v>
      </c>
      <c r="C69" s="60" t="s">
        <v>520</v>
      </c>
      <c r="E69" s="79">
        <v>44112</v>
      </c>
      <c r="F69" s="60" t="s">
        <v>717</v>
      </c>
      <c r="G69" s="60" t="s">
        <v>705</v>
      </c>
      <c r="H69" s="77" t="s">
        <v>1151</v>
      </c>
      <c r="I69" s="77" t="s">
        <v>1152</v>
      </c>
      <c r="L69" s="79">
        <v>44112</v>
      </c>
      <c r="M69" s="143">
        <v>44104</v>
      </c>
    </row>
    <row r="70" spans="1:13" ht="27.6" hidden="1">
      <c r="A70" s="60" t="s">
        <v>1039</v>
      </c>
      <c r="B70" s="60" t="s">
        <v>1683</v>
      </c>
      <c r="C70" s="60" t="s">
        <v>520</v>
      </c>
      <c r="E70" s="79">
        <v>44112</v>
      </c>
      <c r="F70" s="60" t="s">
        <v>1145</v>
      </c>
      <c r="G70" s="60" t="s">
        <v>1146</v>
      </c>
      <c r="H70" s="77" t="s">
        <v>1150</v>
      </c>
      <c r="I70" s="77" t="s">
        <v>1166</v>
      </c>
      <c r="J70" s="142"/>
      <c r="K70" s="142"/>
      <c r="L70" s="79">
        <v>44117</v>
      </c>
      <c r="M70" s="143">
        <v>44104</v>
      </c>
    </row>
    <row r="71" spans="1:13" ht="27.6" hidden="1">
      <c r="A71" s="60" t="s">
        <v>1039</v>
      </c>
      <c r="B71" s="60" t="s">
        <v>1683</v>
      </c>
      <c r="C71" s="60" t="s">
        <v>520</v>
      </c>
      <c r="E71" s="79">
        <v>44112</v>
      </c>
      <c r="F71" s="60" t="s">
        <v>1140</v>
      </c>
      <c r="G71" s="60" t="s">
        <v>1141</v>
      </c>
      <c r="H71" s="77" t="s">
        <v>1142</v>
      </c>
      <c r="I71" s="77" t="s">
        <v>1165</v>
      </c>
      <c r="J71" s="142"/>
      <c r="K71" s="142"/>
      <c r="L71" s="79">
        <v>44117</v>
      </c>
      <c r="M71" s="143">
        <v>44104</v>
      </c>
    </row>
    <row r="72" spans="1:13" ht="27.6" hidden="1">
      <c r="A72" s="60" t="s">
        <v>1039</v>
      </c>
      <c r="B72" s="60" t="s">
        <v>1683</v>
      </c>
      <c r="C72" s="60" t="s">
        <v>520</v>
      </c>
      <c r="E72" s="79">
        <v>44112</v>
      </c>
      <c r="F72" s="60" t="s">
        <v>1147</v>
      </c>
      <c r="G72" s="60" t="s">
        <v>1148</v>
      </c>
      <c r="H72" s="77" t="s">
        <v>1149</v>
      </c>
      <c r="I72" s="77" t="s">
        <v>1167</v>
      </c>
      <c r="J72" s="142"/>
      <c r="K72" s="142"/>
      <c r="L72" s="79">
        <v>44117</v>
      </c>
      <c r="M72" s="143">
        <v>44104</v>
      </c>
    </row>
    <row r="73" spans="1:13" ht="55.2" hidden="1">
      <c r="A73" s="60" t="s">
        <v>1191</v>
      </c>
      <c r="B73" s="60" t="s">
        <v>1683</v>
      </c>
      <c r="C73" s="60" t="s">
        <v>520</v>
      </c>
      <c r="E73" s="79">
        <v>44155</v>
      </c>
      <c r="F73" s="60" t="s">
        <v>488</v>
      </c>
      <c r="G73" s="60" t="s">
        <v>485</v>
      </c>
      <c r="H73" s="77" t="s">
        <v>1260</v>
      </c>
      <c r="I73" s="77" t="s">
        <v>462</v>
      </c>
      <c r="J73" s="142"/>
      <c r="K73" s="142"/>
      <c r="L73" s="79">
        <v>44155</v>
      </c>
      <c r="M73" s="143">
        <v>44104</v>
      </c>
    </row>
    <row r="74" spans="1:13" hidden="1">
      <c r="A74" s="60" t="s">
        <v>1191</v>
      </c>
      <c r="B74" s="60" t="s">
        <v>1683</v>
      </c>
      <c r="C74" s="60" t="s">
        <v>520</v>
      </c>
      <c r="E74" s="79">
        <v>44155</v>
      </c>
      <c r="F74" s="60" t="s">
        <v>1233</v>
      </c>
      <c r="G74" s="60" t="s">
        <v>1123</v>
      </c>
      <c r="H74" s="77" t="s">
        <v>1234</v>
      </c>
      <c r="I74" s="77" t="s">
        <v>1235</v>
      </c>
      <c r="L74" s="79">
        <v>44155</v>
      </c>
      <c r="M74" s="143">
        <v>44104</v>
      </c>
    </row>
    <row r="75" spans="1:13" ht="82.8" hidden="1">
      <c r="A75" s="60" t="s">
        <v>1191</v>
      </c>
      <c r="B75" s="60" t="s">
        <v>1683</v>
      </c>
      <c r="C75" s="60" t="s">
        <v>520</v>
      </c>
      <c r="E75" s="79">
        <v>44155</v>
      </c>
      <c r="F75" s="60" t="s">
        <v>1261</v>
      </c>
      <c r="G75" s="60" t="s">
        <v>1262</v>
      </c>
      <c r="H75" s="77" t="s">
        <v>1263</v>
      </c>
      <c r="I75" s="77" t="s">
        <v>1264</v>
      </c>
      <c r="J75" s="142"/>
      <c r="K75" s="142"/>
      <c r="L75" s="79">
        <v>44155</v>
      </c>
      <c r="M75" s="143">
        <v>44104</v>
      </c>
    </row>
    <row r="76" spans="1:13" ht="55.2" hidden="1">
      <c r="A76" s="60" t="s">
        <v>1191</v>
      </c>
      <c r="B76" s="60" t="s">
        <v>1683</v>
      </c>
      <c r="C76" s="60" t="s">
        <v>520</v>
      </c>
      <c r="E76" s="79">
        <v>44155</v>
      </c>
      <c r="F76" s="60" t="s">
        <v>1265</v>
      </c>
      <c r="G76" s="60" t="s">
        <v>1266</v>
      </c>
      <c r="H76" s="77" t="s">
        <v>1267</v>
      </c>
      <c r="I76" s="77" t="s">
        <v>465</v>
      </c>
      <c r="J76" s="142"/>
      <c r="K76" s="142"/>
      <c r="L76" s="79">
        <v>44155</v>
      </c>
      <c r="M76" s="143">
        <v>44104</v>
      </c>
    </row>
    <row r="77" spans="1:13" hidden="1">
      <c r="A77" s="60" t="s">
        <v>1191</v>
      </c>
      <c r="B77" s="60" t="s">
        <v>1683</v>
      </c>
      <c r="C77" s="60" t="s">
        <v>520</v>
      </c>
      <c r="E77" s="79">
        <v>44155</v>
      </c>
      <c r="F77" s="60" t="s">
        <v>1229</v>
      </c>
      <c r="G77" s="60" t="s">
        <v>1230</v>
      </c>
      <c r="H77" s="77" t="s">
        <v>1231</v>
      </c>
      <c r="I77" s="77" t="s">
        <v>1232</v>
      </c>
      <c r="L77" s="79">
        <v>44155</v>
      </c>
      <c r="M77" s="143">
        <v>44104</v>
      </c>
    </row>
    <row r="78" spans="1:13" hidden="1">
      <c r="A78" s="60" t="s">
        <v>1191</v>
      </c>
      <c r="B78" s="60" t="s">
        <v>1683</v>
      </c>
      <c r="C78" s="60" t="s">
        <v>520</v>
      </c>
      <c r="E78" s="79">
        <v>44155</v>
      </c>
      <c r="F78" s="60" t="s">
        <v>273</v>
      </c>
      <c r="G78" s="60" t="s">
        <v>1226</v>
      </c>
      <c r="H78" s="77" t="s">
        <v>1227</v>
      </c>
      <c r="I78" s="77" t="s">
        <v>1228</v>
      </c>
      <c r="L78" s="79">
        <v>44155</v>
      </c>
      <c r="M78" s="143">
        <v>44104</v>
      </c>
    </row>
    <row r="79" spans="1:13" ht="27.6" hidden="1">
      <c r="A79" s="60" t="s">
        <v>1191</v>
      </c>
      <c r="B79" s="60" t="s">
        <v>1683</v>
      </c>
      <c r="C79" s="60" t="s">
        <v>520</v>
      </c>
      <c r="E79" s="79">
        <v>44155</v>
      </c>
      <c r="F79" s="60" t="s">
        <v>1179</v>
      </c>
      <c r="G79" s="115" t="s">
        <v>1178</v>
      </c>
      <c r="H79" s="77" t="s">
        <v>1180</v>
      </c>
      <c r="I79" s="77" t="s">
        <v>1181</v>
      </c>
      <c r="J79" s="142"/>
      <c r="K79" s="142"/>
      <c r="L79" s="79">
        <v>44175</v>
      </c>
      <c r="M79" s="143">
        <v>44104</v>
      </c>
    </row>
    <row r="80" spans="1:13" hidden="1">
      <c r="A80" s="60" t="s">
        <v>1191</v>
      </c>
      <c r="B80" s="60" t="s">
        <v>1683</v>
      </c>
      <c r="C80" s="60" t="s">
        <v>520</v>
      </c>
      <c r="E80" s="79">
        <v>44155</v>
      </c>
      <c r="F80" s="60" t="s">
        <v>1192</v>
      </c>
      <c r="G80" s="60" t="s">
        <v>1193</v>
      </c>
      <c r="H80" s="77" t="s">
        <v>1194</v>
      </c>
      <c r="I80" s="77" t="s">
        <v>1195</v>
      </c>
      <c r="L80" s="79">
        <v>44176</v>
      </c>
      <c r="M80" s="143">
        <v>44104</v>
      </c>
    </row>
    <row r="81" spans="1:13" hidden="1">
      <c r="A81" s="60" t="s">
        <v>1191</v>
      </c>
      <c r="B81" s="60" t="s">
        <v>1683</v>
      </c>
      <c r="C81" s="60" t="s">
        <v>520</v>
      </c>
      <c r="E81" s="79">
        <v>44155</v>
      </c>
      <c r="F81" s="60" t="s">
        <v>1184</v>
      </c>
      <c r="G81" s="60" t="s">
        <v>1185</v>
      </c>
      <c r="H81" s="77" t="s">
        <v>1186</v>
      </c>
      <c r="I81" s="77" t="s">
        <v>455</v>
      </c>
      <c r="L81" s="79">
        <v>44175</v>
      </c>
      <c r="M81" s="143">
        <v>44104</v>
      </c>
    </row>
    <row r="82" spans="1:13" hidden="1">
      <c r="A82" s="60" t="s">
        <v>1191</v>
      </c>
      <c r="B82" s="60" t="s">
        <v>1683</v>
      </c>
      <c r="C82" s="60" t="s">
        <v>520</v>
      </c>
      <c r="E82" s="79">
        <v>44155</v>
      </c>
      <c r="F82" s="60" t="s">
        <v>1175</v>
      </c>
      <c r="G82" s="60" t="s">
        <v>1176</v>
      </c>
      <c r="H82" s="77" t="s">
        <v>1177</v>
      </c>
      <c r="I82" s="77" t="s">
        <v>456</v>
      </c>
      <c r="L82" s="79">
        <v>44169</v>
      </c>
      <c r="M82" s="143">
        <v>44104</v>
      </c>
    </row>
    <row r="83" spans="1:13" ht="27.6" hidden="1">
      <c r="A83" s="60" t="s">
        <v>1191</v>
      </c>
      <c r="B83" s="60" t="s">
        <v>1683</v>
      </c>
      <c r="C83" s="60" t="s">
        <v>520</v>
      </c>
      <c r="E83" s="79">
        <v>44155</v>
      </c>
      <c r="F83" s="60" t="s">
        <v>325</v>
      </c>
      <c r="G83" s="116" t="s">
        <v>1136</v>
      </c>
      <c r="H83" s="77" t="s">
        <v>1182</v>
      </c>
      <c r="I83" s="77" t="s">
        <v>1183</v>
      </c>
      <c r="J83" s="142"/>
      <c r="K83" s="142"/>
      <c r="L83" s="79">
        <v>44175</v>
      </c>
      <c r="M83" s="143">
        <v>44104</v>
      </c>
    </row>
    <row r="84" spans="1:13" hidden="1">
      <c r="A84" s="60" t="s">
        <v>1191</v>
      </c>
      <c r="B84" s="60" t="s">
        <v>1683</v>
      </c>
      <c r="C84" s="60" t="s">
        <v>520</v>
      </c>
      <c r="E84" s="79">
        <v>44155</v>
      </c>
      <c r="F84" s="60" t="s">
        <v>1172</v>
      </c>
      <c r="G84" s="60" t="s">
        <v>1173</v>
      </c>
      <c r="H84" s="77" t="s">
        <v>1174</v>
      </c>
      <c r="I84" s="77" t="s">
        <v>455</v>
      </c>
      <c r="L84" s="79">
        <v>44168</v>
      </c>
      <c r="M84" s="143">
        <v>44104</v>
      </c>
    </row>
    <row r="85" spans="1:13" hidden="1">
      <c r="A85" s="60" t="s">
        <v>1191</v>
      </c>
      <c r="B85" s="60" t="s">
        <v>1683</v>
      </c>
      <c r="C85" s="60" t="s">
        <v>520</v>
      </c>
      <c r="E85" s="79">
        <v>44155</v>
      </c>
      <c r="F85" s="60" t="s">
        <v>1239</v>
      </c>
      <c r="G85" s="60" t="s">
        <v>1240</v>
      </c>
      <c r="H85" s="77" t="s">
        <v>1241</v>
      </c>
      <c r="I85" s="77" t="s">
        <v>1242</v>
      </c>
      <c r="L85" s="79">
        <v>44155</v>
      </c>
      <c r="M85" s="143">
        <v>44104</v>
      </c>
    </row>
    <row r="86" spans="1:13" hidden="1">
      <c r="A86" s="60" t="s">
        <v>1191</v>
      </c>
      <c r="B86" s="60" t="s">
        <v>1683</v>
      </c>
      <c r="C86" s="60" t="s">
        <v>520</v>
      </c>
      <c r="E86" s="79">
        <v>44155</v>
      </c>
      <c r="F86" s="60" t="s">
        <v>1243</v>
      </c>
      <c r="G86" s="60" t="s">
        <v>1244</v>
      </c>
      <c r="H86" s="77" t="s">
        <v>1245</v>
      </c>
      <c r="I86" s="77" t="s">
        <v>1246</v>
      </c>
      <c r="L86" s="79">
        <v>44155</v>
      </c>
      <c r="M86" s="143">
        <v>44104</v>
      </c>
    </row>
    <row r="87" spans="1:13" hidden="1">
      <c r="A87" s="60" t="s">
        <v>1191</v>
      </c>
      <c r="B87" s="60" t="s">
        <v>1683</v>
      </c>
      <c r="C87" s="60" t="s">
        <v>520</v>
      </c>
      <c r="E87" s="79">
        <v>44155</v>
      </c>
      <c r="F87" s="60" t="s">
        <v>1254</v>
      </c>
      <c r="G87" s="60" t="s">
        <v>1255</v>
      </c>
      <c r="H87" s="77" t="s">
        <v>1256</v>
      </c>
      <c r="I87" s="77" t="s">
        <v>460</v>
      </c>
      <c r="L87" s="79">
        <v>44155</v>
      </c>
      <c r="M87" s="143">
        <v>44104</v>
      </c>
    </row>
    <row r="88" spans="1:13" hidden="1">
      <c r="A88" s="60" t="s">
        <v>1191</v>
      </c>
      <c r="B88" s="60" t="s">
        <v>1683</v>
      </c>
      <c r="C88" s="60" t="s">
        <v>520</v>
      </c>
      <c r="E88" s="79">
        <v>44155</v>
      </c>
      <c r="F88" s="60" t="s">
        <v>1236</v>
      </c>
      <c r="G88" s="60" t="s">
        <v>722</v>
      </c>
      <c r="H88" s="77" t="s">
        <v>1237</v>
      </c>
      <c r="I88" s="77" t="s">
        <v>1238</v>
      </c>
      <c r="L88" s="79">
        <v>44155</v>
      </c>
      <c r="M88" s="143">
        <v>44104</v>
      </c>
    </row>
    <row r="89" spans="1:13" hidden="1">
      <c r="A89" s="60" t="s">
        <v>1191</v>
      </c>
      <c r="B89" s="60" t="s">
        <v>1683</v>
      </c>
      <c r="C89" s="60" t="s">
        <v>520</v>
      </c>
      <c r="E89" s="79">
        <v>44155</v>
      </c>
      <c r="F89" s="60" t="s">
        <v>1268</v>
      </c>
      <c r="G89" s="60" t="s">
        <v>1269</v>
      </c>
      <c r="H89" s="77" t="s">
        <v>1270</v>
      </c>
      <c r="I89" s="77" t="s">
        <v>1271</v>
      </c>
      <c r="L89" s="79">
        <v>44155</v>
      </c>
      <c r="M89" s="143">
        <v>44104</v>
      </c>
    </row>
    <row r="90" spans="1:13" hidden="1">
      <c r="A90" s="60" t="s">
        <v>1191</v>
      </c>
      <c r="B90" s="60" t="s">
        <v>1683</v>
      </c>
      <c r="C90" s="60" t="s">
        <v>520</v>
      </c>
      <c r="E90" s="79">
        <v>44155</v>
      </c>
      <c r="F90" s="60" t="s">
        <v>1247</v>
      </c>
      <c r="G90" s="60" t="s">
        <v>1248</v>
      </c>
      <c r="H90" s="77" t="s">
        <v>1249</v>
      </c>
      <c r="I90" s="77" t="s">
        <v>1250</v>
      </c>
      <c r="L90" s="79">
        <v>44155</v>
      </c>
      <c r="M90" s="143">
        <v>44104</v>
      </c>
    </row>
    <row r="91" spans="1:13" ht="41.4" hidden="1">
      <c r="A91" s="60" t="s">
        <v>1191</v>
      </c>
      <c r="B91" s="60" t="s">
        <v>1683</v>
      </c>
      <c r="C91" s="60" t="s">
        <v>520</v>
      </c>
      <c r="E91" s="79">
        <v>44155</v>
      </c>
      <c r="F91" s="60" t="s">
        <v>1169</v>
      </c>
      <c r="G91" s="60" t="s">
        <v>1170</v>
      </c>
      <c r="H91" s="77" t="s">
        <v>1171</v>
      </c>
      <c r="I91" s="77" t="s">
        <v>1187</v>
      </c>
      <c r="J91" s="142"/>
      <c r="K91" s="142"/>
      <c r="L91" s="79">
        <v>44183</v>
      </c>
      <c r="M91" s="143">
        <v>44104</v>
      </c>
    </row>
    <row r="92" spans="1:13" hidden="1">
      <c r="A92" s="60" t="s">
        <v>1191</v>
      </c>
      <c r="B92" s="60" t="s">
        <v>1683</v>
      </c>
      <c r="C92" s="60" t="s">
        <v>520</v>
      </c>
      <c r="E92" s="79">
        <v>44155</v>
      </c>
      <c r="F92" s="60" t="s">
        <v>1257</v>
      </c>
      <c r="G92" s="60" t="s">
        <v>1258</v>
      </c>
      <c r="H92" s="77" t="s">
        <v>1259</v>
      </c>
      <c r="I92" s="77" t="s">
        <v>459</v>
      </c>
      <c r="L92" s="79">
        <v>44155</v>
      </c>
      <c r="M92" s="143">
        <v>44104</v>
      </c>
    </row>
    <row r="93" spans="1:13" hidden="1">
      <c r="A93" s="60" t="s">
        <v>1191</v>
      </c>
      <c r="B93" s="60" t="s">
        <v>1683</v>
      </c>
      <c r="C93" s="60" t="s">
        <v>520</v>
      </c>
      <c r="E93" s="79">
        <v>44155</v>
      </c>
      <c r="F93" s="60" t="s">
        <v>1272</v>
      </c>
      <c r="G93" s="60" t="s">
        <v>1273</v>
      </c>
      <c r="H93" s="77" t="s">
        <v>1274</v>
      </c>
      <c r="I93" s="77" t="s">
        <v>1275</v>
      </c>
      <c r="L93" s="79">
        <v>44155</v>
      </c>
      <c r="M93" s="143">
        <v>44104</v>
      </c>
    </row>
    <row r="94" spans="1:13" hidden="1">
      <c r="A94" s="60" t="s">
        <v>1191</v>
      </c>
      <c r="B94" s="60" t="s">
        <v>1683</v>
      </c>
      <c r="C94" s="60" t="s">
        <v>520</v>
      </c>
      <c r="E94" s="79">
        <v>44155</v>
      </c>
      <c r="F94" s="60" t="s">
        <v>1200</v>
      </c>
      <c r="G94" s="60" t="s">
        <v>1201</v>
      </c>
      <c r="H94" s="77" t="s">
        <v>1202</v>
      </c>
      <c r="I94" s="77" t="s">
        <v>1203</v>
      </c>
      <c r="L94" s="79">
        <v>44180</v>
      </c>
      <c r="M94" s="143">
        <v>44104</v>
      </c>
    </row>
    <row r="95" spans="1:13" ht="27.6" hidden="1">
      <c r="A95" s="60" t="s">
        <v>1191</v>
      </c>
      <c r="B95" s="60" t="s">
        <v>1683</v>
      </c>
      <c r="C95" s="60" t="s">
        <v>520</v>
      </c>
      <c r="E95" s="79">
        <v>44155</v>
      </c>
      <c r="F95" s="60" t="s">
        <v>1204</v>
      </c>
      <c r="G95" s="60" t="s">
        <v>1205</v>
      </c>
      <c r="H95" s="77" t="s">
        <v>1206</v>
      </c>
      <c r="I95" s="77" t="s">
        <v>1207</v>
      </c>
      <c r="J95" s="142"/>
      <c r="K95" s="142"/>
      <c r="L95" s="79">
        <v>44180</v>
      </c>
      <c r="M95" s="143">
        <v>44104</v>
      </c>
    </row>
    <row r="96" spans="1:13" ht="27.6" hidden="1">
      <c r="A96" s="60" t="s">
        <v>1191</v>
      </c>
      <c r="B96" s="60" t="s">
        <v>1683</v>
      </c>
      <c r="C96" s="60" t="s">
        <v>520</v>
      </c>
      <c r="E96" s="79">
        <v>44155</v>
      </c>
      <c r="F96" s="60" t="s">
        <v>1196</v>
      </c>
      <c r="G96" s="60" t="s">
        <v>1197</v>
      </c>
      <c r="H96" s="77" t="s">
        <v>1198</v>
      </c>
      <c r="I96" s="77" t="s">
        <v>1199</v>
      </c>
      <c r="J96" s="142"/>
      <c r="K96" s="142"/>
      <c r="L96" s="79">
        <v>44183</v>
      </c>
      <c r="M96" s="143">
        <v>44104</v>
      </c>
    </row>
    <row r="97" spans="1:13" ht="27.6" hidden="1">
      <c r="A97" s="60" t="s">
        <v>1191</v>
      </c>
      <c r="B97" s="60" t="s">
        <v>1683</v>
      </c>
      <c r="C97" s="60" t="s">
        <v>520</v>
      </c>
      <c r="E97" s="79">
        <v>44155</v>
      </c>
      <c r="F97" s="60" t="s">
        <v>1211</v>
      </c>
      <c r="G97" s="60" t="s">
        <v>1212</v>
      </c>
      <c r="H97" s="77" t="s">
        <v>1213</v>
      </c>
      <c r="I97" s="77" t="s">
        <v>1214</v>
      </c>
      <c r="J97" s="142"/>
      <c r="K97" s="142"/>
      <c r="L97" s="79">
        <v>44173</v>
      </c>
      <c r="M97" s="143">
        <v>44104</v>
      </c>
    </row>
    <row r="98" spans="1:13" ht="27.6" hidden="1">
      <c r="A98" s="60" t="s">
        <v>1191</v>
      </c>
      <c r="B98" s="60" t="s">
        <v>1683</v>
      </c>
      <c r="C98" s="60" t="s">
        <v>520</v>
      </c>
      <c r="E98" s="79">
        <v>44155</v>
      </c>
      <c r="F98" s="60" t="s">
        <v>393</v>
      </c>
      <c r="G98" s="60" t="s">
        <v>1215</v>
      </c>
      <c r="H98" s="77" t="s">
        <v>1216</v>
      </c>
      <c r="I98" s="77" t="s">
        <v>1217</v>
      </c>
      <c r="J98" s="142"/>
      <c r="K98" s="142"/>
      <c r="L98" s="79">
        <v>44173</v>
      </c>
      <c r="M98" s="143">
        <v>44104</v>
      </c>
    </row>
    <row r="99" spans="1:13" ht="69" hidden="1">
      <c r="A99" s="60" t="s">
        <v>1191</v>
      </c>
      <c r="B99" s="60" t="s">
        <v>1683</v>
      </c>
      <c r="C99" s="60" t="s">
        <v>520</v>
      </c>
      <c r="E99" s="79">
        <v>44155</v>
      </c>
      <c r="F99" s="60" t="s">
        <v>1218</v>
      </c>
      <c r="G99" s="60" t="s">
        <v>1219</v>
      </c>
      <c r="H99" s="77" t="s">
        <v>1220</v>
      </c>
      <c r="I99" s="77" t="s">
        <v>1221</v>
      </c>
      <c r="J99" s="142"/>
      <c r="K99" s="142"/>
      <c r="L99" s="79">
        <v>44173</v>
      </c>
      <c r="M99" s="143">
        <v>44104</v>
      </c>
    </row>
    <row r="100" spans="1:13" hidden="1">
      <c r="A100" s="60" t="s">
        <v>1190</v>
      </c>
      <c r="B100" s="60" t="s">
        <v>1683</v>
      </c>
      <c r="C100" s="60" t="s">
        <v>520</v>
      </c>
      <c r="E100" s="79">
        <v>44155</v>
      </c>
      <c r="F100" s="60" t="s">
        <v>1179</v>
      </c>
      <c r="G100" s="60" t="s">
        <v>1100</v>
      </c>
      <c r="H100" s="77" t="s">
        <v>1188</v>
      </c>
      <c r="I100" s="77" t="s">
        <v>1189</v>
      </c>
      <c r="L100" s="79">
        <v>44169</v>
      </c>
      <c r="M100" s="143">
        <v>44104</v>
      </c>
    </row>
  </sheetData>
  <sortState xmlns:xlrd2="http://schemas.microsoft.com/office/spreadsheetml/2017/richdata2" ref="A37:L100">
    <sortCondition ref="A37:A100" customList="未完成,已重轉,已說明,已刪除"/>
    <sortCondition descending="1" ref="E37:E100"/>
  </sortState>
  <phoneticPr fontId="5" type="noConversion"/>
  <conditionalFormatting sqref="A54:B54 A43:A53 A55 A56:B59 A61:B61 A60 A62:A64 A65:B69 A101:B1048576 A1:B1 B25:B26 A70:A100 A36:B42 A25 A2:A5 B2">
    <cfRule type="containsText" dxfId="104" priority="77" operator="containsText" text="未完成">
      <formula>NOT(ISERROR(SEARCH("未完成",A1)))</formula>
    </cfRule>
  </conditionalFormatting>
  <conditionalFormatting sqref="B32:B35 A28:B31">
    <cfRule type="containsText" dxfId="103" priority="76" operator="containsText" text="未完成">
      <formula>NOT(ISERROR(SEARCH("未完成",A28)))</formula>
    </cfRule>
  </conditionalFormatting>
  <conditionalFormatting sqref="A27:B27">
    <cfRule type="containsText" dxfId="102" priority="75" operator="containsText" text="未完成">
      <formula>NOT(ISERROR(SEARCH("未完成",A27)))</formula>
    </cfRule>
  </conditionalFormatting>
  <conditionalFormatting sqref="B43:B48">
    <cfRule type="containsText" dxfId="101" priority="74" operator="containsText" text="未完成">
      <formula>NOT(ISERROR(SEARCH("未完成",B43)))</formula>
    </cfRule>
  </conditionalFormatting>
  <conditionalFormatting sqref="B49">
    <cfRule type="containsText" dxfId="100" priority="73" operator="containsText" text="未完成">
      <formula>NOT(ISERROR(SEARCH("未完成",B49)))</formula>
    </cfRule>
  </conditionalFormatting>
  <conditionalFormatting sqref="B50">
    <cfRule type="containsText" dxfId="99" priority="72" operator="containsText" text="未完成">
      <formula>NOT(ISERROR(SEARCH("未完成",B50)))</formula>
    </cfRule>
  </conditionalFormatting>
  <conditionalFormatting sqref="B51">
    <cfRule type="containsText" dxfId="98" priority="71" operator="containsText" text="未完成">
      <formula>NOT(ISERROR(SEARCH("未完成",B51)))</formula>
    </cfRule>
  </conditionalFormatting>
  <conditionalFormatting sqref="B52">
    <cfRule type="containsText" dxfId="97" priority="70" operator="containsText" text="未完成">
      <formula>NOT(ISERROR(SEARCH("未完成",B52)))</formula>
    </cfRule>
  </conditionalFormatting>
  <conditionalFormatting sqref="B53">
    <cfRule type="containsText" dxfId="96" priority="69" operator="containsText" text="未完成">
      <formula>NOT(ISERROR(SEARCH("未完成",B53)))</formula>
    </cfRule>
  </conditionalFormatting>
  <conditionalFormatting sqref="B55">
    <cfRule type="containsText" dxfId="95" priority="68" operator="containsText" text="未完成">
      <formula>NOT(ISERROR(SEARCH("未完成",B55)))</formula>
    </cfRule>
  </conditionalFormatting>
  <conditionalFormatting sqref="B60">
    <cfRule type="containsText" dxfId="94" priority="67" operator="containsText" text="未完成">
      <formula>NOT(ISERROR(SEARCH("未完成",B60)))</formula>
    </cfRule>
  </conditionalFormatting>
  <conditionalFormatting sqref="B62">
    <cfRule type="containsText" dxfId="93" priority="66" operator="containsText" text="未完成">
      <formula>NOT(ISERROR(SEARCH("未完成",B62)))</formula>
    </cfRule>
  </conditionalFormatting>
  <conditionalFormatting sqref="B63">
    <cfRule type="containsText" dxfId="92" priority="64" operator="containsText" text="未完成">
      <formula>NOT(ISERROR(SEARCH("未完成",B63)))</formula>
    </cfRule>
  </conditionalFormatting>
  <conditionalFormatting sqref="B64">
    <cfRule type="containsText" dxfId="91" priority="63" operator="containsText" text="未完成">
      <formula>NOT(ISERROR(SEARCH("未完成",B64)))</formula>
    </cfRule>
  </conditionalFormatting>
  <conditionalFormatting sqref="B70">
    <cfRule type="containsText" dxfId="90" priority="62" operator="containsText" text="未完成">
      <formula>NOT(ISERROR(SEARCH("未完成",B70)))</formula>
    </cfRule>
  </conditionalFormatting>
  <conditionalFormatting sqref="B71">
    <cfRule type="containsText" dxfId="89" priority="61" operator="containsText" text="未完成">
      <formula>NOT(ISERROR(SEARCH("未完成",B71)))</formula>
    </cfRule>
  </conditionalFormatting>
  <conditionalFormatting sqref="B72">
    <cfRule type="containsText" dxfId="88" priority="60" operator="containsText" text="未完成">
      <formula>NOT(ISERROR(SEARCH("未完成",B72)))</formula>
    </cfRule>
  </conditionalFormatting>
  <conditionalFormatting sqref="B73">
    <cfRule type="containsText" dxfId="87" priority="59" operator="containsText" text="未完成">
      <formula>NOT(ISERROR(SEARCH("未完成",B73)))</formula>
    </cfRule>
  </conditionalFormatting>
  <conditionalFormatting sqref="B74">
    <cfRule type="containsText" dxfId="86" priority="58" operator="containsText" text="未完成">
      <formula>NOT(ISERROR(SEARCH("未完成",B74)))</formula>
    </cfRule>
  </conditionalFormatting>
  <conditionalFormatting sqref="B75">
    <cfRule type="containsText" dxfId="85" priority="57" operator="containsText" text="未完成">
      <formula>NOT(ISERROR(SEARCH("未完成",B75)))</formula>
    </cfRule>
  </conditionalFormatting>
  <conditionalFormatting sqref="B76">
    <cfRule type="containsText" dxfId="84" priority="56" operator="containsText" text="未完成">
      <formula>NOT(ISERROR(SEARCH("未完成",B76)))</formula>
    </cfRule>
  </conditionalFormatting>
  <conditionalFormatting sqref="B77">
    <cfRule type="containsText" dxfId="83" priority="55" operator="containsText" text="未完成">
      <formula>NOT(ISERROR(SEARCH("未完成",B77)))</formula>
    </cfRule>
  </conditionalFormatting>
  <conditionalFormatting sqref="B78">
    <cfRule type="containsText" dxfId="82" priority="54" operator="containsText" text="未完成">
      <formula>NOT(ISERROR(SEARCH("未完成",B78)))</formula>
    </cfRule>
  </conditionalFormatting>
  <conditionalFormatting sqref="B79:B93">
    <cfRule type="containsText" dxfId="81" priority="53" operator="containsText" text="未完成">
      <formula>NOT(ISERROR(SEARCH("未完成",B79)))</formula>
    </cfRule>
  </conditionalFormatting>
  <conditionalFormatting sqref="B94:B99">
    <cfRule type="containsText" dxfId="80" priority="52" operator="containsText" text="未完成">
      <formula>NOT(ISERROR(SEARCH("未完成",B94)))</formula>
    </cfRule>
  </conditionalFormatting>
  <conditionalFormatting sqref="B100">
    <cfRule type="containsText" dxfId="79" priority="51" operator="containsText" text="未完成">
      <formula>NOT(ISERROR(SEARCH("未完成",B100)))</formula>
    </cfRule>
  </conditionalFormatting>
  <conditionalFormatting sqref="B42">
    <cfRule type="containsText" dxfId="78" priority="50" operator="containsText" text="未完成">
      <formula>NOT(ISERROR(SEARCH("未完成",B42)))</formula>
    </cfRule>
  </conditionalFormatting>
  <conditionalFormatting sqref="A26">
    <cfRule type="containsText" dxfId="77" priority="48" operator="containsText" text="未完成">
      <formula>NOT(ISERROR(SEARCH("未完成",A26)))</formula>
    </cfRule>
  </conditionalFormatting>
  <conditionalFormatting sqref="A32">
    <cfRule type="containsText" dxfId="76" priority="46" operator="containsText" text="未完成">
      <formula>NOT(ISERROR(SEARCH("未完成",A32)))</formula>
    </cfRule>
  </conditionalFormatting>
  <conditionalFormatting sqref="A33">
    <cfRule type="containsText" dxfId="75" priority="45" operator="containsText" text="未完成">
      <formula>NOT(ISERROR(SEARCH("未完成",A33)))</formula>
    </cfRule>
  </conditionalFormatting>
  <conditionalFormatting sqref="A34">
    <cfRule type="containsText" dxfId="74" priority="44" operator="containsText" text="未完成">
      <formula>NOT(ISERROR(SEARCH("未完成",A34)))</formula>
    </cfRule>
  </conditionalFormatting>
  <conditionalFormatting sqref="A35">
    <cfRule type="containsText" dxfId="73" priority="43" operator="containsText" text="未完成">
      <formula>NOT(ISERROR(SEARCH("未完成",A35)))</formula>
    </cfRule>
  </conditionalFormatting>
  <conditionalFormatting sqref="A24">
    <cfRule type="containsText" dxfId="72" priority="38" operator="containsText" text="未完成">
      <formula>NOT(ISERROR(SEARCH("未完成",A24)))</formula>
    </cfRule>
  </conditionalFormatting>
  <conditionalFormatting sqref="B24">
    <cfRule type="containsText" dxfId="71" priority="37" operator="containsText" text="未完成">
      <formula>NOT(ISERROR(SEARCH("未完成",B24)))</formula>
    </cfRule>
  </conditionalFormatting>
  <conditionalFormatting sqref="B23">
    <cfRule type="containsText" dxfId="70" priority="35" operator="containsText" text="未完成">
      <formula>NOT(ISERROR(SEARCH("未完成",B23)))</formula>
    </cfRule>
  </conditionalFormatting>
  <conditionalFormatting sqref="B21">
    <cfRule type="containsText" dxfId="69" priority="33" operator="containsText" text="未完成">
      <formula>NOT(ISERROR(SEARCH("未完成",B21)))</formula>
    </cfRule>
  </conditionalFormatting>
  <conditionalFormatting sqref="B20">
    <cfRule type="containsText" dxfId="68" priority="31" operator="containsText" text="未完成">
      <formula>NOT(ISERROR(SEARCH("未完成",B20)))</formula>
    </cfRule>
  </conditionalFormatting>
  <conditionalFormatting sqref="B19">
    <cfRule type="containsText" dxfId="67" priority="29" operator="containsText" text="未完成">
      <formula>NOT(ISERROR(SEARCH("未完成",B19)))</formula>
    </cfRule>
  </conditionalFormatting>
  <conditionalFormatting sqref="A22">
    <cfRule type="containsText" dxfId="66" priority="28" operator="containsText" text="未完成">
      <formula>NOT(ISERROR(SEARCH("未完成",A22)))</formula>
    </cfRule>
  </conditionalFormatting>
  <conditionalFormatting sqref="B22">
    <cfRule type="containsText" dxfId="65" priority="27" operator="containsText" text="未完成">
      <formula>NOT(ISERROR(SEARCH("未完成",B22)))</formula>
    </cfRule>
  </conditionalFormatting>
  <conditionalFormatting sqref="A12:A18">
    <cfRule type="containsText" dxfId="64" priority="26" operator="containsText" text="未完成">
      <formula>NOT(ISERROR(SEARCH("未完成",A12)))</formula>
    </cfRule>
  </conditionalFormatting>
  <conditionalFormatting sqref="B11:B18">
    <cfRule type="containsText" dxfId="63" priority="25" operator="containsText" text="未完成">
      <formula>NOT(ISERROR(SEARCH("未完成",B11)))</formula>
    </cfRule>
  </conditionalFormatting>
  <conditionalFormatting sqref="A23">
    <cfRule type="containsText" dxfId="62" priority="24" operator="containsText" text="未完成">
      <formula>NOT(ISERROR(SEARCH("未完成",A23)))</formula>
    </cfRule>
  </conditionalFormatting>
  <conditionalFormatting sqref="A21">
    <cfRule type="containsText" dxfId="61" priority="23" operator="containsText" text="未完成">
      <formula>NOT(ISERROR(SEARCH("未完成",A21)))</formula>
    </cfRule>
  </conditionalFormatting>
  <conditionalFormatting sqref="A19">
    <cfRule type="containsText" dxfId="60" priority="22" operator="containsText" text="未完成">
      <formula>NOT(ISERROR(SEARCH("未完成",A19)))</formula>
    </cfRule>
  </conditionalFormatting>
  <conditionalFormatting sqref="A20">
    <cfRule type="containsText" dxfId="59" priority="21" operator="containsText" text="未完成">
      <formula>NOT(ISERROR(SEARCH("未完成",A20)))</formula>
    </cfRule>
  </conditionalFormatting>
  <conditionalFormatting sqref="A11">
    <cfRule type="containsText" dxfId="58" priority="20" operator="containsText" text="未完成">
      <formula>NOT(ISERROR(SEARCH("未完成",A11)))</formula>
    </cfRule>
  </conditionalFormatting>
  <conditionalFormatting sqref="B10">
    <cfRule type="containsText" dxfId="57" priority="19" operator="containsText" text="未完成">
      <formula>NOT(ISERROR(SEARCH("未完成",B10)))</formula>
    </cfRule>
  </conditionalFormatting>
  <conditionalFormatting sqref="B9">
    <cfRule type="containsText" dxfId="56" priority="17" operator="containsText" text="未完成">
      <formula>NOT(ISERROR(SEARCH("未完成",B9)))</formula>
    </cfRule>
  </conditionalFormatting>
  <conditionalFormatting sqref="A9">
    <cfRule type="containsText" dxfId="55" priority="16" operator="containsText" text="未完成">
      <formula>NOT(ISERROR(SEARCH("未完成",A9)))</formula>
    </cfRule>
  </conditionalFormatting>
  <conditionalFormatting sqref="B8">
    <cfRule type="containsText" dxfId="54" priority="15" operator="containsText" text="未完成">
      <formula>NOT(ISERROR(SEARCH("未完成",B8)))</formula>
    </cfRule>
  </conditionalFormatting>
  <conditionalFormatting sqref="A8">
    <cfRule type="containsText" dxfId="53" priority="14" operator="containsText" text="未完成">
      <formula>NOT(ISERROR(SEARCH("未完成",A8)))</formula>
    </cfRule>
  </conditionalFormatting>
  <conditionalFormatting sqref="B7">
    <cfRule type="containsText" dxfId="52" priority="11" operator="containsText" text="未完成">
      <formula>NOT(ISERROR(SEARCH("未完成",B7)))</formula>
    </cfRule>
  </conditionalFormatting>
  <conditionalFormatting sqref="A7">
    <cfRule type="containsText" dxfId="51" priority="10" operator="containsText" text="未完成">
      <formula>NOT(ISERROR(SEARCH("未完成",A7)))</formula>
    </cfRule>
  </conditionalFormatting>
  <conditionalFormatting sqref="A10">
    <cfRule type="containsText" dxfId="50" priority="9" operator="containsText" text="未完成">
      <formula>NOT(ISERROR(SEARCH("未完成",A10)))</formula>
    </cfRule>
  </conditionalFormatting>
  <conditionalFormatting sqref="B6">
    <cfRule type="containsText" dxfId="49" priority="8" operator="containsText" text="未完成">
      <formula>NOT(ISERROR(SEARCH("未完成",B6)))</formula>
    </cfRule>
  </conditionalFormatting>
  <conditionalFormatting sqref="A6">
    <cfRule type="containsText" dxfId="48" priority="7" operator="containsText" text="未完成">
      <formula>NOT(ISERROR(SEARCH("未完成",A6)))</formula>
    </cfRule>
  </conditionalFormatting>
  <conditionalFormatting sqref="B5">
    <cfRule type="containsText" dxfId="47" priority="6" operator="containsText" text="未完成">
      <formula>NOT(ISERROR(SEARCH("未完成",B5)))</formula>
    </cfRule>
  </conditionalFormatting>
  <conditionalFormatting sqref="B4">
    <cfRule type="containsText" dxfId="46" priority="4" operator="containsText" text="未完成">
      <formula>NOT(ISERROR(SEARCH("未完成",B4)))</formula>
    </cfRule>
  </conditionalFormatting>
  <conditionalFormatting sqref="B3">
    <cfRule type="containsText" dxfId="45" priority="3" operator="containsText" text="未完成">
      <formula>NOT(ISERROR(SEARCH("未完成",B3)))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:U41"/>
  <sheetViews>
    <sheetView topLeftCell="A25" workbookViewId="0">
      <selection activeCell="D21" sqref="D21"/>
    </sheetView>
  </sheetViews>
  <sheetFormatPr defaultColWidth="8.75" defaultRowHeight="14.4"/>
  <cols>
    <col min="1" max="1" width="25" style="127" bestFit="1" customWidth="1"/>
    <col min="2" max="2" width="12.75" style="127" bestFit="1" customWidth="1"/>
    <col min="3" max="6" width="8" style="127" bestFit="1" customWidth="1"/>
    <col min="7" max="7" width="5.75" style="127" bestFit="1" customWidth="1"/>
    <col min="8" max="8" width="8" style="127" bestFit="1" customWidth="1"/>
    <col min="9" max="9" width="9.75" style="127" bestFit="1" customWidth="1"/>
    <col min="10" max="12" width="8" style="127" bestFit="1" customWidth="1"/>
    <col min="13" max="13" width="10.125" style="127" bestFit="1" customWidth="1"/>
    <col min="14" max="14" width="5.875" style="127" bestFit="1" customWidth="1"/>
    <col min="15" max="15" width="8" style="127" bestFit="1" customWidth="1"/>
    <col min="16" max="16" width="10.125" style="127" bestFit="1" customWidth="1"/>
    <col min="17" max="17" width="13.125" style="127" bestFit="1" customWidth="1"/>
    <col min="18" max="18" width="5.875" style="127" bestFit="1" customWidth="1"/>
    <col min="19" max="19" width="13.125" style="127" bestFit="1" customWidth="1"/>
    <col min="20" max="20" width="12.875" style="127" bestFit="1" customWidth="1"/>
    <col min="21" max="21" width="5.875" style="127" bestFit="1" customWidth="1"/>
    <col min="22" max="16384" width="8.75" style="127"/>
  </cols>
  <sheetData>
    <row r="13" spans="1:21" ht="15">
      <c r="A13" s="230" t="s">
        <v>2239</v>
      </c>
      <c r="B13" s="230" t="s">
        <v>2240</v>
      </c>
      <c r="C13" s="232"/>
      <c r="D13" s="232"/>
      <c r="E13" s="232"/>
      <c r="F13" s="232"/>
      <c r="G13" s="232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ht="15">
      <c r="A14" s="230" t="s">
        <v>2241</v>
      </c>
      <c r="B14" s="232" t="s">
        <v>2242</v>
      </c>
      <c r="C14" s="127" t="s">
        <v>2243</v>
      </c>
      <c r="D14" s="127" t="s">
        <v>2244</v>
      </c>
      <c r="E14" s="127" t="s">
        <v>2245</v>
      </c>
      <c r="F14" s="127" t="s">
        <v>2410</v>
      </c>
      <c r="G14" s="232" t="s">
        <v>2246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ht="15">
      <c r="A15" s="128" t="s">
        <v>2380</v>
      </c>
      <c r="B15" s="231">
        <v>1</v>
      </c>
      <c r="C15" s="231">
        <v>39</v>
      </c>
      <c r="D15" s="231">
        <v>34</v>
      </c>
      <c r="E15" s="231">
        <v>1</v>
      </c>
      <c r="F15" s="231"/>
      <c r="G15" s="231">
        <v>75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ht="15">
      <c r="A16" s="146" t="s">
        <v>2381</v>
      </c>
      <c r="B16" s="231">
        <v>1</v>
      </c>
      <c r="C16" s="231">
        <v>16</v>
      </c>
      <c r="D16" s="231">
        <v>27</v>
      </c>
      <c r="E16" s="231"/>
      <c r="F16" s="231"/>
      <c r="G16" s="231">
        <v>44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ht="15">
      <c r="A17" s="160" t="s">
        <v>2382</v>
      </c>
      <c r="B17" s="231">
        <v>1</v>
      </c>
      <c r="C17" s="231">
        <v>16</v>
      </c>
      <c r="D17" s="231">
        <v>27</v>
      </c>
      <c r="E17" s="231"/>
      <c r="F17" s="231"/>
      <c r="G17" s="231">
        <v>44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ht="15">
      <c r="A18" s="235" t="s">
        <v>2248</v>
      </c>
      <c r="B18" s="231"/>
      <c r="C18" s="231">
        <v>7</v>
      </c>
      <c r="D18" s="231"/>
      <c r="E18" s="231"/>
      <c r="F18" s="231"/>
      <c r="G18" s="231">
        <v>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ht="15">
      <c r="A19" s="161" t="s">
        <v>2250</v>
      </c>
      <c r="B19" s="231"/>
      <c r="C19" s="231">
        <v>3</v>
      </c>
      <c r="D19" s="231"/>
      <c r="E19" s="231"/>
      <c r="F19" s="231"/>
      <c r="G19" s="231">
        <v>3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ht="15">
      <c r="A20" s="161" t="s">
        <v>2251</v>
      </c>
      <c r="B20" s="231">
        <v>1</v>
      </c>
      <c r="C20" s="231">
        <v>6</v>
      </c>
      <c r="D20" s="231">
        <v>27</v>
      </c>
      <c r="E20" s="231"/>
      <c r="F20" s="231"/>
      <c r="G20" s="231">
        <v>34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ht="15">
      <c r="A21" s="146" t="s">
        <v>2383</v>
      </c>
      <c r="B21" s="231"/>
      <c r="C21" s="231">
        <v>23</v>
      </c>
      <c r="D21" s="231">
        <v>7</v>
      </c>
      <c r="E21" s="231">
        <v>1</v>
      </c>
      <c r="F21" s="231"/>
      <c r="G21" s="231">
        <v>31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ht="15">
      <c r="A22" s="160" t="s">
        <v>2384</v>
      </c>
      <c r="B22" s="231"/>
      <c r="C22" s="231">
        <v>23</v>
      </c>
      <c r="D22" s="231">
        <v>7</v>
      </c>
      <c r="E22" s="231">
        <v>1</v>
      </c>
      <c r="F22" s="231"/>
      <c r="G22" s="231">
        <v>31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ht="15">
      <c r="A23" s="161" t="s">
        <v>2247</v>
      </c>
      <c r="B23" s="231"/>
      <c r="C23" s="231">
        <v>3</v>
      </c>
      <c r="D23" s="231"/>
      <c r="E23" s="231"/>
      <c r="F23" s="231"/>
      <c r="G23" s="231">
        <v>3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ht="15">
      <c r="A24" s="161" t="s">
        <v>2248</v>
      </c>
      <c r="B24" s="231"/>
      <c r="C24" s="231">
        <v>1</v>
      </c>
      <c r="D24" s="231"/>
      <c r="E24" s="231"/>
      <c r="F24" s="231"/>
      <c r="G24" s="231">
        <v>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ht="15">
      <c r="A25" s="161" t="s">
        <v>2249</v>
      </c>
      <c r="B25" s="231"/>
      <c r="C25" s="231">
        <v>1</v>
      </c>
      <c r="D25" s="231">
        <v>7</v>
      </c>
      <c r="E25" s="231"/>
      <c r="F25" s="231"/>
      <c r="G25" s="231">
        <v>8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>
      <c r="A26" s="161" t="s">
        <v>2250</v>
      </c>
      <c r="B26" s="231"/>
      <c r="C26" s="231">
        <v>1</v>
      </c>
      <c r="D26" s="231"/>
      <c r="E26" s="231"/>
      <c r="F26" s="231"/>
      <c r="G26" s="231">
        <v>1</v>
      </c>
    </row>
    <row r="27" spans="1:21">
      <c r="A27" s="161" t="s">
        <v>2251</v>
      </c>
      <c r="B27" s="231"/>
      <c r="C27" s="231">
        <v>17</v>
      </c>
      <c r="D27" s="231"/>
      <c r="E27" s="231">
        <v>1</v>
      </c>
      <c r="F27" s="231"/>
      <c r="G27" s="231">
        <v>18</v>
      </c>
    </row>
    <row r="28" spans="1:21">
      <c r="A28" s="128" t="s">
        <v>2385</v>
      </c>
      <c r="B28" s="231"/>
      <c r="C28" s="231">
        <v>7</v>
      </c>
      <c r="D28" s="231">
        <v>7</v>
      </c>
      <c r="E28" s="231">
        <v>8</v>
      </c>
      <c r="F28" s="231">
        <v>2</v>
      </c>
      <c r="G28" s="231">
        <v>24</v>
      </c>
    </row>
    <row r="29" spans="1:21">
      <c r="A29" s="146" t="s">
        <v>2386</v>
      </c>
      <c r="B29" s="231"/>
      <c r="C29" s="231">
        <v>7</v>
      </c>
      <c r="D29" s="231">
        <v>7</v>
      </c>
      <c r="E29" s="231">
        <v>5</v>
      </c>
      <c r="F29" s="231">
        <v>2</v>
      </c>
      <c r="G29" s="231">
        <v>21</v>
      </c>
    </row>
    <row r="30" spans="1:21">
      <c r="A30" s="160" t="s">
        <v>2387</v>
      </c>
      <c r="B30" s="231"/>
      <c r="C30" s="231">
        <v>7</v>
      </c>
      <c r="D30" s="231">
        <v>7</v>
      </c>
      <c r="E30" s="231">
        <v>5</v>
      </c>
      <c r="F30" s="231">
        <v>2</v>
      </c>
      <c r="G30" s="231">
        <v>21</v>
      </c>
    </row>
    <row r="31" spans="1:21">
      <c r="A31" s="161" t="s">
        <v>2249</v>
      </c>
      <c r="B31" s="231"/>
      <c r="C31" s="231"/>
      <c r="D31" s="231">
        <v>7</v>
      </c>
      <c r="E31" s="231"/>
      <c r="F31" s="231"/>
      <c r="G31" s="231">
        <v>7</v>
      </c>
    </row>
    <row r="32" spans="1:21">
      <c r="A32" s="161" t="s">
        <v>2252</v>
      </c>
      <c r="B32" s="231"/>
      <c r="C32" s="231">
        <v>1</v>
      </c>
      <c r="D32" s="231"/>
      <c r="E32" s="231"/>
      <c r="F32" s="231"/>
      <c r="G32" s="231">
        <v>1</v>
      </c>
    </row>
    <row r="33" spans="1:7">
      <c r="A33" s="161" t="s">
        <v>2379</v>
      </c>
      <c r="B33" s="231"/>
      <c r="C33" s="231">
        <v>6</v>
      </c>
      <c r="D33" s="231"/>
      <c r="E33" s="231">
        <v>4</v>
      </c>
      <c r="F33" s="231">
        <v>2</v>
      </c>
      <c r="G33" s="231">
        <v>12</v>
      </c>
    </row>
    <row r="34" spans="1:7">
      <c r="A34" s="161" t="s">
        <v>2418</v>
      </c>
      <c r="B34" s="231"/>
      <c r="C34" s="231"/>
      <c r="D34" s="231"/>
      <c r="E34" s="231">
        <v>1</v>
      </c>
      <c r="F34" s="231"/>
      <c r="G34" s="231">
        <v>1</v>
      </c>
    </row>
    <row r="35" spans="1:7">
      <c r="A35" s="146" t="s">
        <v>2381</v>
      </c>
      <c r="B35" s="231"/>
      <c r="C35" s="231"/>
      <c r="D35" s="231"/>
      <c r="E35" s="231">
        <v>3</v>
      </c>
      <c r="F35" s="231"/>
      <c r="G35" s="231">
        <v>3</v>
      </c>
    </row>
    <row r="36" spans="1:7">
      <c r="A36" s="160" t="s">
        <v>2429</v>
      </c>
      <c r="B36" s="231"/>
      <c r="C36" s="231"/>
      <c r="D36" s="231"/>
      <c r="E36" s="231">
        <v>2</v>
      </c>
      <c r="F36" s="231"/>
      <c r="G36" s="231">
        <v>2</v>
      </c>
    </row>
    <row r="37" spans="1:7">
      <c r="A37" s="161" t="s">
        <v>2379</v>
      </c>
      <c r="B37" s="231"/>
      <c r="C37" s="231"/>
      <c r="D37" s="231"/>
      <c r="E37" s="231">
        <v>1</v>
      </c>
      <c r="F37" s="231"/>
      <c r="G37" s="231">
        <v>1</v>
      </c>
    </row>
    <row r="38" spans="1:7">
      <c r="A38" s="161" t="s">
        <v>2418</v>
      </c>
      <c r="B38" s="231"/>
      <c r="C38" s="231"/>
      <c r="D38" s="231"/>
      <c r="E38" s="231">
        <v>1</v>
      </c>
      <c r="F38" s="231"/>
      <c r="G38" s="231">
        <v>1</v>
      </c>
    </row>
    <row r="39" spans="1:7">
      <c r="A39" s="160" t="s">
        <v>2382</v>
      </c>
      <c r="B39" s="231"/>
      <c r="C39" s="231"/>
      <c r="D39" s="231"/>
      <c r="E39" s="231">
        <v>1</v>
      </c>
      <c r="F39" s="231"/>
      <c r="G39" s="231">
        <v>1</v>
      </c>
    </row>
    <row r="40" spans="1:7">
      <c r="A40" s="161" t="s">
        <v>2418</v>
      </c>
      <c r="B40" s="231"/>
      <c r="C40" s="231"/>
      <c r="D40" s="231"/>
      <c r="E40" s="231">
        <v>1</v>
      </c>
      <c r="F40" s="231"/>
      <c r="G40" s="231">
        <v>1</v>
      </c>
    </row>
    <row r="41" spans="1:7">
      <c r="A41" s="233" t="s">
        <v>2246</v>
      </c>
      <c r="B41" s="231">
        <v>1</v>
      </c>
      <c r="C41" s="231">
        <v>46</v>
      </c>
      <c r="D41" s="231">
        <v>41</v>
      </c>
      <c r="E41" s="231">
        <v>9</v>
      </c>
      <c r="F41" s="231">
        <v>2</v>
      </c>
      <c r="G41" s="231">
        <v>99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E8C2-DF39-4E82-9C06-EAC18FD43D6B}">
  <dimension ref="A1:Y21"/>
  <sheetViews>
    <sheetView zoomScale="80" zoomScaleNormal="80" workbookViewId="0">
      <selection activeCell="H2" sqref="H2"/>
    </sheetView>
  </sheetViews>
  <sheetFormatPr defaultColWidth="13.625" defaultRowHeight="14.4"/>
  <cols>
    <col min="1" max="1" width="25.375" style="8" bestFit="1" customWidth="1"/>
    <col min="2" max="2" width="12.125" style="8" customWidth="1"/>
    <col min="3" max="3" width="11.75" style="8" customWidth="1"/>
    <col min="4" max="4" width="12.125" style="8" customWidth="1"/>
    <col min="5" max="5" width="10.875" style="8" customWidth="1"/>
    <col min="6" max="6" width="32.875" style="191" bestFit="1" customWidth="1"/>
    <col min="7" max="7" width="13.75" style="69" bestFit="1" customWidth="1"/>
    <col min="8" max="25" width="37.375" style="69" customWidth="1"/>
    <col min="26" max="16384" width="13.625" style="8"/>
  </cols>
  <sheetData>
    <row r="1" spans="1:25">
      <c r="A1" s="70" t="s">
        <v>1008</v>
      </c>
      <c r="B1" s="70" t="s">
        <v>1116</v>
      </c>
      <c r="C1" s="70" t="s">
        <v>1117</v>
      </c>
      <c r="D1" s="70" t="s">
        <v>1118</v>
      </c>
      <c r="E1" s="70" t="s">
        <v>1615</v>
      </c>
      <c r="F1" s="182" t="s">
        <v>979</v>
      </c>
      <c r="G1" s="70" t="s">
        <v>2454</v>
      </c>
      <c r="H1" s="70" t="s">
        <v>1697</v>
      </c>
      <c r="I1" s="70" t="s">
        <v>2800</v>
      </c>
      <c r="J1" s="70" t="s">
        <v>2408</v>
      </c>
      <c r="K1" s="70" t="s">
        <v>2404</v>
      </c>
      <c r="L1" s="70" t="s">
        <v>2400</v>
      </c>
      <c r="M1" s="70" t="s">
        <v>2388</v>
      </c>
      <c r="N1" s="70" t="s">
        <v>2377</v>
      </c>
      <c r="O1" s="70" t="s">
        <v>2362</v>
      </c>
      <c r="P1" s="70" t="s">
        <v>2353</v>
      </c>
      <c r="Q1" s="70" t="s">
        <v>2344</v>
      </c>
      <c r="R1" s="70" t="s">
        <v>2335</v>
      </c>
      <c r="S1" s="70" t="s">
        <v>2330</v>
      </c>
      <c r="T1" s="70" t="s">
        <v>2326</v>
      </c>
      <c r="U1" s="70" t="s">
        <v>2307</v>
      </c>
      <c r="V1" s="70" t="s">
        <v>2272</v>
      </c>
      <c r="W1" s="70" t="s">
        <v>2235</v>
      </c>
      <c r="X1" s="70" t="s">
        <v>2231</v>
      </c>
      <c r="Y1" s="70" t="s">
        <v>2198</v>
      </c>
    </row>
    <row r="2" spans="1:25" ht="144">
      <c r="A2" s="175" t="s">
        <v>1119</v>
      </c>
      <c r="B2" s="175">
        <f>COUNTA(資料轉換_20210531!A:A)-1</f>
        <v>155</v>
      </c>
      <c r="C2" s="175">
        <f>COUNTA(資料轉換_20210531!O:O)-1</f>
        <v>149</v>
      </c>
      <c r="D2" s="176">
        <f>C2/B2</f>
        <v>0.96129032258064517</v>
      </c>
      <c r="E2" s="177">
        <f t="shared" ref="E2:E10" si="0">B2-C2</f>
        <v>6</v>
      </c>
      <c r="F2" s="184">
        <f>F11</f>
        <v>44439</v>
      </c>
      <c r="G2" s="203" t="str">
        <f>IF(G11="","",G11)</f>
        <v/>
      </c>
      <c r="H2" s="93" t="s">
        <v>2804</v>
      </c>
      <c r="I2" s="93" t="s">
        <v>2805</v>
      </c>
      <c r="J2" s="93"/>
      <c r="K2" s="93"/>
      <c r="L2" s="93"/>
      <c r="M2" s="93"/>
      <c r="N2" s="93"/>
      <c r="O2" s="93" t="s">
        <v>2308</v>
      </c>
      <c r="P2" s="93"/>
      <c r="Q2" s="93"/>
      <c r="R2" s="93"/>
      <c r="S2" s="93"/>
      <c r="T2" s="93"/>
      <c r="U2" s="93"/>
      <c r="V2" s="93"/>
      <c r="W2" s="136" t="s">
        <v>2232</v>
      </c>
      <c r="X2" s="93"/>
      <c r="Y2" s="93" t="s">
        <v>2197</v>
      </c>
    </row>
    <row r="3" spans="1:25" ht="20.399999999999999" customHeight="1">
      <c r="A3" s="178" t="s">
        <v>2455</v>
      </c>
      <c r="B3" s="179"/>
      <c r="C3" s="179"/>
      <c r="D3" s="180"/>
      <c r="E3" s="181"/>
      <c r="F3" s="192" t="s">
        <v>2459</v>
      </c>
      <c r="G3" s="167">
        <v>44355</v>
      </c>
      <c r="H3" s="174"/>
      <c r="I3" s="174"/>
      <c r="J3" s="93"/>
      <c r="K3" s="93"/>
      <c r="L3" s="93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0.399999999999999" customHeight="1">
      <c r="A4" s="178" t="s">
        <v>2456</v>
      </c>
      <c r="B4" s="179"/>
      <c r="C4" s="179"/>
      <c r="D4" s="180"/>
      <c r="E4" s="181"/>
      <c r="F4" s="193" t="s">
        <v>2460</v>
      </c>
      <c r="G4" s="167">
        <v>44357</v>
      </c>
      <c r="H4" s="174"/>
      <c r="I4" s="174"/>
      <c r="J4" s="93"/>
      <c r="K4" s="93"/>
      <c r="L4" s="93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0.399999999999999" customHeight="1">
      <c r="A5" s="178" t="s">
        <v>2457</v>
      </c>
      <c r="B5" s="179"/>
      <c r="C5" s="179"/>
      <c r="D5" s="180"/>
      <c r="E5" s="181"/>
      <c r="F5" s="193" t="s">
        <v>2461</v>
      </c>
      <c r="G5" s="167">
        <v>44358</v>
      </c>
      <c r="H5" s="174"/>
      <c r="I5" s="174"/>
      <c r="J5" s="93"/>
      <c r="K5" s="93"/>
      <c r="L5" s="93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0.399999999999999" customHeight="1">
      <c r="A6" s="178" t="s">
        <v>2463</v>
      </c>
      <c r="B6" s="179"/>
      <c r="C6" s="179"/>
      <c r="D6" s="180"/>
      <c r="E6" s="181"/>
      <c r="F6" s="193" t="s">
        <v>2466</v>
      </c>
      <c r="G6" s="167">
        <v>44372</v>
      </c>
      <c r="H6" s="174"/>
      <c r="I6" s="174"/>
      <c r="J6" s="93"/>
      <c r="K6" s="93"/>
      <c r="L6" s="93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20.399999999999999" customHeight="1">
      <c r="A7" s="178" t="s">
        <v>2464</v>
      </c>
      <c r="B7" s="179"/>
      <c r="C7" s="179"/>
      <c r="D7" s="180"/>
      <c r="E7" s="181"/>
      <c r="F7" s="193" t="s">
        <v>2465</v>
      </c>
      <c r="G7" s="167">
        <v>44403</v>
      </c>
      <c r="H7" s="174"/>
      <c r="I7" s="174"/>
      <c r="J7" s="93"/>
      <c r="K7" s="93"/>
      <c r="L7" s="93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9.95" customHeight="1">
      <c r="A8" s="46" t="s">
        <v>825</v>
      </c>
      <c r="B8" s="46">
        <f>COUNTIF(資料轉換_20210531!J:J,1)+COUNTIF(資料轉換_20210531!J:J,2)</f>
        <v>84</v>
      </c>
      <c r="C8" s="46">
        <f>COUNTA(資料轉換_20210531!AC:AC)-1</f>
        <v>84</v>
      </c>
      <c r="D8" s="108">
        <f>C8/B8</f>
        <v>1</v>
      </c>
      <c r="E8" s="125">
        <f>B8-C8</f>
        <v>0</v>
      </c>
      <c r="F8" s="185" t="s">
        <v>2462</v>
      </c>
      <c r="G8" s="109">
        <v>44403</v>
      </c>
      <c r="H8" s="94" t="s">
        <v>1117</v>
      </c>
      <c r="I8" s="94"/>
      <c r="J8" s="94"/>
      <c r="K8" s="94"/>
      <c r="L8" s="94"/>
      <c r="M8" s="94"/>
      <c r="N8" s="94" t="s">
        <v>2371</v>
      </c>
      <c r="O8" s="94" t="s">
        <v>1117</v>
      </c>
      <c r="P8" s="94"/>
      <c r="Q8" s="94"/>
      <c r="R8" s="94"/>
      <c r="S8" s="94"/>
      <c r="T8" s="94"/>
      <c r="U8" s="94" t="s">
        <v>2274</v>
      </c>
      <c r="V8" s="94" t="s">
        <v>2233</v>
      </c>
      <c r="W8" s="94" t="s">
        <v>2233</v>
      </c>
      <c r="X8" s="94" t="s">
        <v>2199</v>
      </c>
      <c r="Y8" s="94"/>
    </row>
    <row r="9" spans="1:25" ht="19.95" customHeight="1">
      <c r="A9" s="46" t="s">
        <v>826</v>
      </c>
      <c r="B9" s="46">
        <f>COUNTIF(資料轉換_20210531!J:J,3)+COUNTIF(資料轉換_20210531!J:J,4)</f>
        <v>57</v>
      </c>
      <c r="C9" s="46">
        <f>COUNTA(資料轉換_20210531!AD:AD)-1</f>
        <v>57</v>
      </c>
      <c r="D9" s="108">
        <f>C9/B9</f>
        <v>1</v>
      </c>
      <c r="E9" s="125">
        <f>B9-C9</f>
        <v>0</v>
      </c>
      <c r="F9" s="185" t="s">
        <v>2462</v>
      </c>
      <c r="G9" s="109">
        <v>44403</v>
      </c>
      <c r="H9" s="94" t="s">
        <v>1117</v>
      </c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 t="s">
        <v>2237</v>
      </c>
      <c r="W9" s="94" t="s">
        <v>2200</v>
      </c>
      <c r="X9" s="94" t="s">
        <v>2200</v>
      </c>
      <c r="Y9" s="94"/>
    </row>
    <row r="10" spans="1:25" ht="57.6">
      <c r="A10" s="103" t="s">
        <v>2398</v>
      </c>
      <c r="B10" s="103">
        <f>COUNTA(主要報表驗證_20210531!D:D)-1</f>
        <v>8</v>
      </c>
      <c r="C10" s="134">
        <f>COUNTA(主要報表驗證_20210531!J:J)-1</f>
        <v>8</v>
      </c>
      <c r="D10" s="104">
        <f t="shared" ref="D10:D14" si="1">C10/B10</f>
        <v>1</v>
      </c>
      <c r="E10" s="123">
        <f t="shared" si="0"/>
        <v>0</v>
      </c>
      <c r="F10" s="186">
        <v>44408</v>
      </c>
      <c r="G10" s="105">
        <v>44407</v>
      </c>
      <c r="H10" s="135" t="s">
        <v>2405</v>
      </c>
      <c r="I10" s="135"/>
      <c r="J10" s="135"/>
      <c r="K10" s="135" t="s">
        <v>1117</v>
      </c>
      <c r="L10" s="135"/>
      <c r="M10" s="135"/>
      <c r="N10" s="135"/>
      <c r="O10" s="135" t="s">
        <v>2327</v>
      </c>
      <c r="P10" s="135"/>
      <c r="Q10" s="135"/>
      <c r="R10" s="135"/>
      <c r="S10" s="135"/>
      <c r="T10" s="135" t="s">
        <v>2309</v>
      </c>
      <c r="U10" s="135"/>
      <c r="V10" s="135"/>
      <c r="W10" s="135"/>
      <c r="X10" s="135"/>
      <c r="Y10" s="135"/>
    </row>
    <row r="11" spans="1:25" ht="19.95" customHeight="1">
      <c r="A11" s="103" t="s">
        <v>2399</v>
      </c>
      <c r="B11" s="134">
        <f>COUNTA(次要報表驗證_20210531!A:A)-1</f>
        <v>100</v>
      </c>
      <c r="C11" s="134">
        <f>COUNTA(次要報表驗證_20210531!M:M)-1</f>
        <v>41</v>
      </c>
      <c r="D11" s="104">
        <f>C11/B11</f>
        <v>0.41</v>
      </c>
      <c r="E11" s="123">
        <f>B11-C11</f>
        <v>59</v>
      </c>
      <c r="F11" s="186">
        <v>44439</v>
      </c>
      <c r="G11" s="10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</row>
    <row r="12" spans="1:25" ht="19.95" customHeight="1">
      <c r="A12" s="68" t="s">
        <v>980</v>
      </c>
      <c r="B12" s="162" t="s">
        <v>2409</v>
      </c>
      <c r="C12" s="68">
        <v>0</v>
      </c>
      <c r="D12" s="106" t="str">
        <f>IFERROR(C12/B12,"")</f>
        <v/>
      </c>
      <c r="E12" s="124" t="str">
        <f>IFERROR(B12-C12,"")</f>
        <v/>
      </c>
      <c r="F12" s="187" t="s">
        <v>2336</v>
      </c>
      <c r="G12" s="107"/>
      <c r="H12" s="120" t="s">
        <v>2337</v>
      </c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 t="s">
        <v>2234</v>
      </c>
      <c r="X12" s="91"/>
      <c r="Y12" s="91"/>
    </row>
    <row r="13" spans="1:25" ht="19.95" customHeight="1">
      <c r="A13" s="68" t="s">
        <v>981</v>
      </c>
      <c r="B13" s="162" t="s">
        <v>2409</v>
      </c>
      <c r="C13" s="68">
        <v>0</v>
      </c>
      <c r="D13" s="106" t="str">
        <f>IFERROR(C13/B13,"")</f>
        <v/>
      </c>
      <c r="E13" s="124" t="str">
        <f>IFERROR(B13-C13,"")</f>
        <v/>
      </c>
      <c r="F13" s="187" t="s">
        <v>2336</v>
      </c>
      <c r="G13" s="107"/>
      <c r="H13" s="120" t="s">
        <v>2337</v>
      </c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</row>
    <row r="14" spans="1:25" ht="19.95" customHeight="1">
      <c r="A14" s="110" t="s">
        <v>1121</v>
      </c>
      <c r="B14" s="110">
        <f>SUM(B2:B13)</f>
        <v>404</v>
      </c>
      <c r="C14" s="110">
        <f>SUM(C2:C13)</f>
        <v>339</v>
      </c>
      <c r="D14" s="111">
        <f t="shared" si="1"/>
        <v>0.83910891089108908</v>
      </c>
      <c r="E14" s="158">
        <f>SUM(E2:E13)</f>
        <v>65</v>
      </c>
      <c r="F14" s="188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</row>
    <row r="15" spans="1:25">
      <c r="A15" s="113" t="s">
        <v>1122</v>
      </c>
      <c r="B15" s="113" t="s">
        <v>1736</v>
      </c>
      <c r="C15" s="113"/>
      <c r="D15" s="113" t="s">
        <v>1699</v>
      </c>
      <c r="E15" s="113"/>
      <c r="F15" s="189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</row>
    <row r="16" spans="1:25" hidden="1">
      <c r="A16" s="58" t="s">
        <v>940</v>
      </c>
      <c r="B16" s="59">
        <v>3</v>
      </c>
      <c r="C16" s="58" t="s">
        <v>942</v>
      </c>
      <c r="D16" s="60"/>
      <c r="E16" s="60"/>
      <c r="F16" s="190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spans="1:25" hidden="1">
      <c r="A17" s="61" t="s">
        <v>941</v>
      </c>
      <c r="B17" s="62">
        <v>5</v>
      </c>
      <c r="C17" s="61" t="s">
        <v>942</v>
      </c>
      <c r="D17" s="60"/>
      <c r="E17" s="60"/>
      <c r="F17" s="190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spans="1:25" hidden="1">
      <c r="A18" s="58" t="s">
        <v>943</v>
      </c>
      <c r="B18" s="59">
        <v>5</v>
      </c>
      <c r="C18" s="58" t="s">
        <v>942</v>
      </c>
      <c r="D18" s="60"/>
      <c r="E18" s="60"/>
      <c r="F18" s="190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spans="1:25" hidden="1">
      <c r="A19" s="63" t="s">
        <v>978</v>
      </c>
      <c r="B19" s="64">
        <v>1</v>
      </c>
      <c r="C19" s="63" t="s">
        <v>942</v>
      </c>
    </row>
    <row r="20" spans="1:25" hidden="1">
      <c r="A20" s="60"/>
      <c r="B20" s="65"/>
      <c r="C20" s="60"/>
      <c r="D20" s="60"/>
      <c r="E20" s="60"/>
      <c r="F20" s="190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spans="1:25" hidden="1">
      <c r="A21" s="60" t="s">
        <v>939</v>
      </c>
      <c r="B21" s="65">
        <v>7</v>
      </c>
      <c r="C21" s="60" t="s">
        <v>942</v>
      </c>
      <c r="D21" s="60"/>
      <c r="E21" s="60"/>
      <c r="F21" s="190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9E32-16AE-4A69-85F0-57D707BBCBAC}">
  <dimension ref="A1:AF156"/>
  <sheetViews>
    <sheetView zoomScaleNormal="100" workbookViewId="0">
      <pane xSplit="1" ySplit="1" topLeftCell="O148" activePane="bottomRight" state="frozen"/>
      <selection pane="topRight" activeCell="B1" sqref="B1"/>
      <selection pane="bottomLeft" activeCell="A2" sqref="A2"/>
      <selection pane="bottomRight" activeCell="V156" sqref="V156"/>
    </sheetView>
  </sheetViews>
  <sheetFormatPr defaultRowHeight="15"/>
  <cols>
    <col min="1" max="1" width="32.125" bestFit="1" customWidth="1"/>
    <col min="2" max="2" width="17.375" bestFit="1" customWidth="1"/>
    <col min="3" max="3" width="12.875" customWidth="1"/>
    <col min="4" max="4" width="24.625" style="1" customWidth="1"/>
    <col min="5" max="5" width="36.75" bestFit="1" customWidth="1"/>
    <col min="6" max="6" width="15.75" style="1" customWidth="1"/>
    <col min="7" max="7" width="20.625" customWidth="1"/>
    <col min="8" max="8" width="11.875" style="7" customWidth="1"/>
    <col min="9" max="9" width="13" style="7" customWidth="1"/>
    <col min="10" max="10" width="15.125" style="7" customWidth="1"/>
    <col min="11" max="11" width="23.125" style="7" customWidth="1"/>
    <col min="12" max="12" width="20" style="7" customWidth="1"/>
    <col min="13" max="13" width="15.125" style="7" customWidth="1"/>
    <col min="14" max="15" width="15.125" customWidth="1"/>
    <col min="16" max="16" width="12.75" customWidth="1"/>
    <col min="17" max="18" width="15.125" customWidth="1"/>
    <col min="19" max="19" width="15" customWidth="1"/>
    <col min="20" max="20" width="22.125" customWidth="1"/>
    <col min="21" max="21" width="69.375" customWidth="1"/>
    <col min="22" max="22" width="27" bestFit="1" customWidth="1"/>
    <col min="23" max="24" width="27" customWidth="1"/>
    <col min="25" max="26" width="17.625" style="7" customWidth="1"/>
    <col min="27" max="27" width="16.375" style="41" hidden="1" customWidth="1"/>
    <col min="28" max="28" width="12.75" style="7" bestFit="1" customWidth="1"/>
    <col min="29" max="30" width="31.75" style="7" bestFit="1" customWidth="1"/>
    <col min="31" max="31" width="29.125" style="7" customWidth="1"/>
    <col min="32" max="32" width="49.75" bestFit="1" customWidth="1"/>
  </cols>
  <sheetData>
    <row r="1" spans="1:32" ht="30">
      <c r="A1" s="29" t="s">
        <v>237</v>
      </c>
      <c r="B1" s="48" t="s">
        <v>87</v>
      </c>
      <c r="C1" s="48" t="s">
        <v>931</v>
      </c>
      <c r="D1" s="49" t="s">
        <v>88</v>
      </c>
      <c r="E1" s="48" t="s">
        <v>89</v>
      </c>
      <c r="F1" s="50" t="s">
        <v>90</v>
      </c>
      <c r="G1" s="48" t="s">
        <v>126</v>
      </c>
      <c r="H1" s="51" t="s">
        <v>544</v>
      </c>
      <c r="I1" s="51" t="s">
        <v>489</v>
      </c>
      <c r="J1" s="51" t="s">
        <v>490</v>
      </c>
      <c r="K1" s="51" t="s">
        <v>778</v>
      </c>
      <c r="L1" s="51" t="s">
        <v>799</v>
      </c>
      <c r="M1" s="51" t="s">
        <v>491</v>
      </c>
      <c r="N1" s="48" t="s">
        <v>53</v>
      </c>
      <c r="O1" s="48" t="s">
        <v>54</v>
      </c>
      <c r="P1" s="52" t="s">
        <v>55</v>
      </c>
      <c r="Q1" s="48" t="s">
        <v>110</v>
      </c>
      <c r="R1" s="48" t="s">
        <v>111</v>
      </c>
      <c r="S1" s="50" t="s">
        <v>112</v>
      </c>
      <c r="T1" s="50" t="s">
        <v>123</v>
      </c>
      <c r="U1" s="53" t="s">
        <v>113</v>
      </c>
      <c r="V1" s="53" t="s">
        <v>2285</v>
      </c>
      <c r="W1" s="157" t="s">
        <v>2288</v>
      </c>
      <c r="X1" s="53" t="s">
        <v>2286</v>
      </c>
      <c r="Y1" s="47" t="s">
        <v>124</v>
      </c>
      <c r="Z1" s="47" t="s">
        <v>125</v>
      </c>
      <c r="AA1" s="54" t="s">
        <v>932</v>
      </c>
      <c r="AB1" s="47" t="s">
        <v>933</v>
      </c>
      <c r="AC1" s="47" t="s">
        <v>840</v>
      </c>
      <c r="AD1" s="47" t="s">
        <v>841</v>
      </c>
      <c r="AE1" s="47" t="s">
        <v>796</v>
      </c>
      <c r="AF1" s="29" t="s">
        <v>795</v>
      </c>
    </row>
    <row r="2" spans="1:32" ht="165">
      <c r="A2" s="34" t="s">
        <v>635</v>
      </c>
      <c r="B2" s="34" t="s">
        <v>827</v>
      </c>
      <c r="C2" s="34"/>
      <c r="D2" s="35" t="s">
        <v>647</v>
      </c>
      <c r="E2" s="34" t="s">
        <v>444</v>
      </c>
      <c r="F2" s="35" t="s">
        <v>660</v>
      </c>
      <c r="G2" s="34" t="s">
        <v>658</v>
      </c>
      <c r="H2" s="36"/>
      <c r="I2" s="36">
        <v>3</v>
      </c>
      <c r="J2" s="36">
        <v>4</v>
      </c>
      <c r="K2" s="36">
        <v>6</v>
      </c>
      <c r="L2" s="36"/>
      <c r="M2" s="36" t="s">
        <v>676</v>
      </c>
      <c r="N2" t="s">
        <v>1741</v>
      </c>
      <c r="O2" t="s">
        <v>1742</v>
      </c>
      <c r="P2" t="s">
        <v>1743</v>
      </c>
      <c r="Q2" s="34">
        <v>92118</v>
      </c>
      <c r="R2" s="34">
        <v>566264</v>
      </c>
      <c r="S2" s="34">
        <f>Q2-R2</f>
        <v>-474146</v>
      </c>
      <c r="T2" s="34">
        <v>2</v>
      </c>
      <c r="U2" s="35" t="s">
        <v>2334</v>
      </c>
      <c r="V2" s="35">
        <f>VLOOKUP(A2,資料轉換_20201231!A:S,19,FALSE)</f>
        <v>-464444</v>
      </c>
      <c r="W2" s="35">
        <f>S2-V2</f>
        <v>-9702</v>
      </c>
      <c r="X2" s="35" t="s">
        <v>2287</v>
      </c>
      <c r="Y2" s="36"/>
      <c r="Z2" s="36"/>
      <c r="AA2" s="41">
        <v>44316</v>
      </c>
      <c r="AB2" s="36"/>
      <c r="AC2" s="36"/>
      <c r="AD2" s="40">
        <v>44355</v>
      </c>
      <c r="AE2" s="36" t="s">
        <v>1068</v>
      </c>
      <c r="AF2" s="34"/>
    </row>
    <row r="3" spans="1:32" ht="105">
      <c r="A3" t="s">
        <v>636</v>
      </c>
      <c r="B3" s="34" t="s">
        <v>828</v>
      </c>
      <c r="D3" s="1" t="s">
        <v>648</v>
      </c>
      <c r="E3" t="s">
        <v>444</v>
      </c>
      <c r="F3" s="1" t="s">
        <v>885</v>
      </c>
      <c r="G3" t="s">
        <v>659</v>
      </c>
      <c r="I3" s="7">
        <v>7</v>
      </c>
      <c r="J3" s="7">
        <v>4</v>
      </c>
      <c r="K3" s="36">
        <v>6</v>
      </c>
      <c r="L3" s="36"/>
      <c r="M3" s="7" t="s">
        <v>676</v>
      </c>
      <c r="N3" t="s">
        <v>1744</v>
      </c>
      <c r="O3" t="s">
        <v>1745</v>
      </c>
      <c r="P3" t="s">
        <v>1746</v>
      </c>
      <c r="Q3">
        <v>2394041</v>
      </c>
      <c r="R3">
        <v>32813239</v>
      </c>
      <c r="S3" s="34">
        <f t="shared" ref="S3:S67" si="0">Q3-R3</f>
        <v>-30419198</v>
      </c>
      <c r="T3">
        <v>2</v>
      </c>
      <c r="U3" s="35" t="s">
        <v>2185</v>
      </c>
      <c r="V3" s="35">
        <f>VLOOKUP(A3,資料轉換_20201231!A:S,19,FALSE)</f>
        <v>-25802274</v>
      </c>
      <c r="W3" s="35">
        <f>S3-V3</f>
        <v>-4616924</v>
      </c>
      <c r="X3" s="35" t="s">
        <v>2287</v>
      </c>
      <c r="AA3" s="41">
        <v>44316</v>
      </c>
      <c r="AB3" s="82"/>
      <c r="AD3" s="40">
        <v>44356</v>
      </c>
      <c r="AE3" s="30" t="s">
        <v>2201</v>
      </c>
    </row>
    <row r="4" spans="1:32" ht="60">
      <c r="A4" t="s">
        <v>486</v>
      </c>
      <c r="B4" t="s">
        <v>348</v>
      </c>
      <c r="D4" s="1" t="s">
        <v>488</v>
      </c>
      <c r="E4" t="s">
        <v>444</v>
      </c>
      <c r="F4" s="1" t="s">
        <v>584</v>
      </c>
      <c r="G4" t="s">
        <v>485</v>
      </c>
      <c r="I4" s="7">
        <v>2</v>
      </c>
      <c r="J4" s="7">
        <v>4</v>
      </c>
      <c r="K4" s="36">
        <v>4</v>
      </c>
      <c r="L4" s="36"/>
      <c r="M4" s="7" t="s">
        <v>676</v>
      </c>
      <c r="N4" t="s">
        <v>1747</v>
      </c>
      <c r="O4" t="s">
        <v>1748</v>
      </c>
      <c r="P4" t="s">
        <v>1749</v>
      </c>
      <c r="Q4">
        <v>17213</v>
      </c>
      <c r="R4">
        <v>17217</v>
      </c>
      <c r="S4" s="34">
        <f t="shared" si="0"/>
        <v>-4</v>
      </c>
      <c r="T4">
        <v>2</v>
      </c>
      <c r="U4" s="5" t="s">
        <v>462</v>
      </c>
      <c r="V4" s="35">
        <f>VLOOKUP(A4,資料轉換_20201231!A:S,19,FALSE)</f>
        <v>-4</v>
      </c>
      <c r="W4" s="35">
        <f t="shared" ref="W4:W67" si="1">V4-S4</f>
        <v>0</v>
      </c>
      <c r="X4" s="35"/>
      <c r="AA4" s="41">
        <v>44286</v>
      </c>
      <c r="AB4" s="28"/>
      <c r="AD4" s="40">
        <v>44355</v>
      </c>
      <c r="AE4" s="7" t="s">
        <v>997</v>
      </c>
    </row>
    <row r="5" spans="1:32" ht="30">
      <c r="A5" t="s">
        <v>35</v>
      </c>
      <c r="B5" t="s">
        <v>349</v>
      </c>
      <c r="D5" s="1" t="s">
        <v>350</v>
      </c>
      <c r="E5" t="s">
        <v>98</v>
      </c>
      <c r="F5" s="1" t="s">
        <v>351</v>
      </c>
      <c r="G5" t="s">
        <v>175</v>
      </c>
      <c r="I5" s="7">
        <v>1</v>
      </c>
      <c r="J5" s="7">
        <v>2</v>
      </c>
      <c r="K5" s="73">
        <v>4</v>
      </c>
      <c r="L5" s="73"/>
      <c r="M5" s="7" t="s">
        <v>676</v>
      </c>
      <c r="N5" t="s">
        <v>1750</v>
      </c>
      <c r="O5" t="s">
        <v>1751</v>
      </c>
      <c r="P5" t="s">
        <v>1752</v>
      </c>
      <c r="Q5">
        <v>1303484</v>
      </c>
      <c r="R5">
        <v>1303484</v>
      </c>
      <c r="S5" s="34">
        <f t="shared" si="0"/>
        <v>0</v>
      </c>
      <c r="T5">
        <v>0</v>
      </c>
      <c r="V5" s="35">
        <f>VLOOKUP(A5,資料轉換_20201231!A:S,19,FALSE)</f>
        <v>0</v>
      </c>
      <c r="W5" s="35">
        <f t="shared" si="1"/>
        <v>0</v>
      </c>
      <c r="X5" s="35"/>
      <c r="AA5" s="41">
        <v>44316</v>
      </c>
      <c r="AC5" s="28">
        <v>44356</v>
      </c>
      <c r="AE5" s="30" t="s">
        <v>2202</v>
      </c>
    </row>
    <row r="6" spans="1:32" ht="30">
      <c r="A6" t="s">
        <v>9</v>
      </c>
      <c r="B6" t="s">
        <v>103</v>
      </c>
      <c r="D6" s="1" t="s">
        <v>288</v>
      </c>
      <c r="E6" t="s">
        <v>98</v>
      </c>
      <c r="F6" s="1" t="s">
        <v>552</v>
      </c>
      <c r="G6" t="s">
        <v>137</v>
      </c>
      <c r="I6" s="7">
        <v>2</v>
      </c>
      <c r="J6" s="7">
        <v>4</v>
      </c>
      <c r="K6" s="36">
        <v>6</v>
      </c>
      <c r="L6" s="36"/>
      <c r="M6" s="7" t="s">
        <v>676</v>
      </c>
      <c r="N6" t="s">
        <v>1753</v>
      </c>
      <c r="O6" t="s">
        <v>1754</v>
      </c>
      <c r="P6" t="s">
        <v>1755</v>
      </c>
      <c r="Q6">
        <v>3404</v>
      </c>
      <c r="R6">
        <v>3414</v>
      </c>
      <c r="S6" s="34">
        <f t="shared" si="0"/>
        <v>-10</v>
      </c>
      <c r="T6">
        <v>1</v>
      </c>
      <c r="U6" t="s">
        <v>448</v>
      </c>
      <c r="V6" s="35">
        <f>VLOOKUP(A6,資料轉換_20201231!A:S,19,FALSE)</f>
        <v>-10</v>
      </c>
      <c r="W6" s="35">
        <f t="shared" si="1"/>
        <v>0</v>
      </c>
      <c r="X6" s="35"/>
      <c r="AA6" s="41">
        <v>44316</v>
      </c>
      <c r="AB6" s="82"/>
      <c r="AD6" s="40">
        <v>44355</v>
      </c>
      <c r="AE6" s="7" t="s">
        <v>998</v>
      </c>
    </row>
    <row r="7" spans="1:32" ht="45">
      <c r="A7" t="s">
        <v>637</v>
      </c>
      <c r="B7" t="s">
        <v>1060</v>
      </c>
      <c r="D7" s="1" t="s">
        <v>649</v>
      </c>
      <c r="E7" t="s">
        <v>444</v>
      </c>
      <c r="F7" s="1" t="s">
        <v>660</v>
      </c>
      <c r="G7" t="s">
        <v>661</v>
      </c>
      <c r="I7" s="7">
        <v>3</v>
      </c>
      <c r="J7" s="7">
        <v>4</v>
      </c>
      <c r="K7" s="36">
        <v>6</v>
      </c>
      <c r="L7" s="36"/>
      <c r="M7" s="7" t="s">
        <v>677</v>
      </c>
      <c r="N7" t="s">
        <v>1756</v>
      </c>
      <c r="O7" t="s">
        <v>1757</v>
      </c>
      <c r="P7" t="s">
        <v>1758</v>
      </c>
      <c r="Q7">
        <v>179241</v>
      </c>
      <c r="R7">
        <v>566264</v>
      </c>
      <c r="S7" s="34">
        <f t="shared" si="0"/>
        <v>-387023</v>
      </c>
      <c r="T7">
        <v>2</v>
      </c>
      <c r="U7" s="35" t="s">
        <v>1594</v>
      </c>
      <c r="V7" s="35">
        <f>VLOOKUP(A7,資料轉換_20201231!A:S,19,FALSE)</f>
        <v>-5350457</v>
      </c>
      <c r="W7" s="35">
        <f t="shared" ref="W7:W10" si="2">S7-V7</f>
        <v>4963434</v>
      </c>
      <c r="X7" s="35" t="s">
        <v>2287</v>
      </c>
      <c r="AA7" s="41">
        <v>44316</v>
      </c>
      <c r="AB7" s="82"/>
      <c r="AD7" s="40">
        <v>44355</v>
      </c>
      <c r="AE7" s="7" t="s">
        <v>1721</v>
      </c>
    </row>
    <row r="8" spans="1:32" ht="180">
      <c r="A8" t="s">
        <v>52</v>
      </c>
      <c r="B8" t="s">
        <v>109</v>
      </c>
      <c r="D8" s="1" t="s">
        <v>395</v>
      </c>
      <c r="E8" t="s">
        <v>98</v>
      </c>
      <c r="F8" s="1" t="s">
        <v>703</v>
      </c>
      <c r="G8" t="s">
        <v>203</v>
      </c>
      <c r="I8" s="7">
        <v>12</v>
      </c>
      <c r="J8" s="7">
        <v>4</v>
      </c>
      <c r="K8" s="36">
        <v>6</v>
      </c>
      <c r="L8" s="36"/>
      <c r="M8" s="7" t="s">
        <v>676</v>
      </c>
      <c r="N8" t="s">
        <v>1759</v>
      </c>
      <c r="O8" t="s">
        <v>1760</v>
      </c>
      <c r="P8" t="s">
        <v>1761</v>
      </c>
      <c r="Q8">
        <v>201148</v>
      </c>
      <c r="R8">
        <v>6023647</v>
      </c>
      <c r="S8" s="34">
        <f t="shared" si="0"/>
        <v>-5822499</v>
      </c>
      <c r="T8">
        <v>2</v>
      </c>
      <c r="U8" t="s">
        <v>2186</v>
      </c>
      <c r="V8" s="35">
        <f>VLOOKUP(A8,資料轉換_20201231!A:S,19,FALSE)</f>
        <v>-9601</v>
      </c>
      <c r="W8" s="35">
        <f t="shared" si="2"/>
        <v>-5812898</v>
      </c>
      <c r="X8" s="35" t="s">
        <v>2287</v>
      </c>
      <c r="AA8" s="41">
        <v>44286</v>
      </c>
      <c r="AB8" s="28"/>
      <c r="AD8" s="40">
        <v>44355</v>
      </c>
      <c r="AE8" s="30" t="s">
        <v>2203</v>
      </c>
    </row>
    <row r="9" spans="1:32">
      <c r="A9" t="s">
        <v>253</v>
      </c>
      <c r="B9" t="s">
        <v>829</v>
      </c>
      <c r="D9" s="1" t="s">
        <v>323</v>
      </c>
      <c r="E9" t="s">
        <v>315</v>
      </c>
      <c r="F9" s="1" t="s">
        <v>157</v>
      </c>
      <c r="G9" t="s">
        <v>168</v>
      </c>
      <c r="H9" s="7" t="s">
        <v>545</v>
      </c>
      <c r="I9" s="7">
        <v>1</v>
      </c>
      <c r="J9" s="7" t="s">
        <v>945</v>
      </c>
      <c r="K9" s="36"/>
      <c r="L9" s="36"/>
      <c r="M9" s="36" t="s">
        <v>676</v>
      </c>
      <c r="N9" t="s">
        <v>1762</v>
      </c>
      <c r="O9" t="s">
        <v>1763</v>
      </c>
      <c r="P9" t="s">
        <v>1764</v>
      </c>
      <c r="Q9">
        <v>101174</v>
      </c>
      <c r="R9">
        <v>101174</v>
      </c>
      <c r="S9" s="34">
        <f t="shared" si="0"/>
        <v>0</v>
      </c>
      <c r="T9">
        <v>0</v>
      </c>
      <c r="V9" s="35">
        <f>VLOOKUP(A9,資料轉換_20201231!A:S,19,FALSE)</f>
        <v>0</v>
      </c>
      <c r="W9" s="35">
        <f t="shared" si="2"/>
        <v>0</v>
      </c>
      <c r="X9" s="35"/>
    </row>
    <row r="10" spans="1:32" s="34" customFormat="1" ht="75">
      <c r="A10" s="34" t="s">
        <v>36</v>
      </c>
      <c r="B10" s="34" t="s">
        <v>1019</v>
      </c>
      <c r="C10" s="34" t="s">
        <v>1020</v>
      </c>
      <c r="D10" s="35" t="s">
        <v>352</v>
      </c>
      <c r="E10" s="34" t="s">
        <v>98</v>
      </c>
      <c r="F10" s="35" t="s">
        <v>463</v>
      </c>
      <c r="G10" s="34" t="s">
        <v>176</v>
      </c>
      <c r="H10" s="36"/>
      <c r="I10" s="36">
        <v>1</v>
      </c>
      <c r="J10" s="36">
        <v>2</v>
      </c>
      <c r="K10" s="36">
        <v>6</v>
      </c>
      <c r="L10" s="57"/>
      <c r="M10" s="36" t="s">
        <v>676</v>
      </c>
      <c r="N10" t="s">
        <v>1765</v>
      </c>
      <c r="O10" t="s">
        <v>1766</v>
      </c>
      <c r="P10" t="s">
        <v>1767</v>
      </c>
      <c r="Q10" s="34">
        <v>169661</v>
      </c>
      <c r="R10" s="34">
        <v>135571</v>
      </c>
      <c r="S10" s="34">
        <f t="shared" si="0"/>
        <v>34090</v>
      </c>
      <c r="T10" s="34">
        <v>3</v>
      </c>
      <c r="U10" s="35" t="s">
        <v>2280</v>
      </c>
      <c r="V10" s="35">
        <f>VLOOKUP(A10,資料轉換_20201231!A:S,19,FALSE)</f>
        <v>0</v>
      </c>
      <c r="W10" s="35">
        <f t="shared" si="2"/>
        <v>34090</v>
      </c>
      <c r="X10" s="35" t="s">
        <v>2287</v>
      </c>
      <c r="Y10" s="36"/>
      <c r="Z10" s="36"/>
      <c r="AA10" s="42">
        <v>44286</v>
      </c>
      <c r="AB10" s="40"/>
      <c r="AC10" s="40">
        <v>44355</v>
      </c>
      <c r="AD10" s="36"/>
      <c r="AE10" s="57" t="s">
        <v>2212</v>
      </c>
    </row>
    <row r="11" spans="1:32" ht="60">
      <c r="A11" t="s">
        <v>37</v>
      </c>
      <c r="B11" t="s">
        <v>353</v>
      </c>
      <c r="D11" s="1" t="s">
        <v>354</v>
      </c>
      <c r="E11" t="s">
        <v>98</v>
      </c>
      <c r="F11" s="1" t="s">
        <v>585</v>
      </c>
      <c r="G11" t="s">
        <v>177</v>
      </c>
      <c r="I11" s="7">
        <v>2</v>
      </c>
      <c r="J11" s="7">
        <v>4</v>
      </c>
      <c r="K11" s="36">
        <v>4</v>
      </c>
      <c r="L11" s="36"/>
      <c r="M11" s="7" t="s">
        <v>676</v>
      </c>
      <c r="N11" t="s">
        <v>1768</v>
      </c>
      <c r="O11" t="s">
        <v>1769</v>
      </c>
      <c r="P11" t="s">
        <v>1770</v>
      </c>
      <c r="Q11" s="34">
        <v>8105287</v>
      </c>
      <c r="R11" s="34">
        <v>8105617</v>
      </c>
      <c r="S11" s="34">
        <f t="shared" si="0"/>
        <v>-330</v>
      </c>
      <c r="T11">
        <v>2</v>
      </c>
      <c r="U11" s="5" t="s">
        <v>465</v>
      </c>
      <c r="V11" s="35">
        <f>VLOOKUP(A11,資料轉換_20201231!A:S,19,FALSE)</f>
        <v>-330</v>
      </c>
      <c r="W11" s="35">
        <f t="shared" si="1"/>
        <v>0</v>
      </c>
      <c r="X11" s="35"/>
      <c r="AA11" s="41">
        <v>44286</v>
      </c>
      <c r="AB11" s="28"/>
      <c r="AD11" s="28">
        <v>44356</v>
      </c>
      <c r="AE11" s="30" t="s">
        <v>2275</v>
      </c>
    </row>
    <row r="12" spans="1:32" ht="45">
      <c r="A12" s="34" t="s">
        <v>951</v>
      </c>
      <c r="B12" s="34" t="s">
        <v>1021</v>
      </c>
      <c r="C12" s="34" t="s">
        <v>1025</v>
      </c>
      <c r="D12" s="35" t="s">
        <v>960</v>
      </c>
      <c r="E12" s="34" t="s">
        <v>961</v>
      </c>
      <c r="F12" s="35" t="s">
        <v>958</v>
      </c>
      <c r="G12" s="89" t="s">
        <v>956</v>
      </c>
      <c r="H12" s="36"/>
      <c r="I12" s="36">
        <v>1</v>
      </c>
      <c r="J12" s="36">
        <v>2</v>
      </c>
      <c r="K12" s="36">
        <v>1</v>
      </c>
      <c r="L12" s="36"/>
      <c r="M12" s="36" t="s">
        <v>676</v>
      </c>
      <c r="N12" t="s">
        <v>1771</v>
      </c>
      <c r="O12" t="s">
        <v>1772</v>
      </c>
      <c r="P12" t="s">
        <v>1773</v>
      </c>
      <c r="Q12" s="34">
        <v>2459</v>
      </c>
      <c r="R12" s="34">
        <v>2459</v>
      </c>
      <c r="S12" s="34">
        <f t="shared" si="0"/>
        <v>0</v>
      </c>
      <c r="T12" s="34">
        <v>0</v>
      </c>
      <c r="U12" s="88"/>
      <c r="V12" s="35">
        <f>VLOOKUP(A12,資料轉換_20201231!A:S,19,FALSE)</f>
        <v>0</v>
      </c>
      <c r="W12" s="35">
        <f t="shared" si="1"/>
        <v>0</v>
      </c>
      <c r="X12" s="35"/>
      <c r="Y12" s="40"/>
      <c r="Z12" s="40"/>
      <c r="AA12" s="42"/>
      <c r="AB12" s="36"/>
      <c r="AC12" s="40">
        <v>44355</v>
      </c>
      <c r="AD12" s="36"/>
      <c r="AE12" s="36" t="s">
        <v>967</v>
      </c>
      <c r="AF12" s="34"/>
    </row>
    <row r="13" spans="1:32" ht="45">
      <c r="A13" s="34" t="s">
        <v>950</v>
      </c>
      <c r="B13" s="34" t="s">
        <v>1021</v>
      </c>
      <c r="C13" s="34" t="s">
        <v>1025</v>
      </c>
      <c r="D13" s="35" t="s">
        <v>959</v>
      </c>
      <c r="E13" s="34" t="s">
        <v>961</v>
      </c>
      <c r="F13" s="35" t="s">
        <v>957</v>
      </c>
      <c r="G13" s="89" t="s">
        <v>955</v>
      </c>
      <c r="H13" s="36"/>
      <c r="I13" s="36">
        <v>1</v>
      </c>
      <c r="J13" s="36">
        <v>2</v>
      </c>
      <c r="K13" s="36">
        <v>1</v>
      </c>
      <c r="L13" s="36"/>
      <c r="M13" s="36" t="s">
        <v>676</v>
      </c>
      <c r="N13" t="s">
        <v>1774</v>
      </c>
      <c r="O13" t="s">
        <v>1775</v>
      </c>
      <c r="P13" t="s">
        <v>1776</v>
      </c>
      <c r="Q13" s="34">
        <v>6275</v>
      </c>
      <c r="R13" s="34">
        <v>6275</v>
      </c>
      <c r="S13" s="34">
        <f t="shared" si="0"/>
        <v>0</v>
      </c>
      <c r="T13" s="34">
        <v>0</v>
      </c>
      <c r="U13" s="88"/>
      <c r="V13" s="35">
        <f>VLOOKUP(A13,資料轉換_20201231!A:S,19,FALSE)</f>
        <v>0</v>
      </c>
      <c r="W13" s="35">
        <f t="shared" si="1"/>
        <v>0</v>
      </c>
      <c r="X13" s="35"/>
      <c r="Y13" s="40"/>
      <c r="Z13" s="40"/>
      <c r="AA13" s="42"/>
      <c r="AB13" s="36"/>
      <c r="AC13" s="40">
        <v>44355</v>
      </c>
      <c r="AD13" s="36"/>
      <c r="AE13" s="36" t="s">
        <v>966</v>
      </c>
      <c r="AF13" s="34"/>
    </row>
    <row r="14" spans="1:32" ht="30">
      <c r="A14" s="34" t="s">
        <v>949</v>
      </c>
      <c r="B14" s="34" t="s">
        <v>1021</v>
      </c>
      <c r="C14" s="34" t="s">
        <v>1025</v>
      </c>
      <c r="D14" s="35" t="s">
        <v>952</v>
      </c>
      <c r="E14" s="34" t="s">
        <v>961</v>
      </c>
      <c r="F14" s="35" t="s">
        <v>953</v>
      </c>
      <c r="G14" s="89" t="s">
        <v>954</v>
      </c>
      <c r="H14" s="36"/>
      <c r="I14" s="36">
        <v>1</v>
      </c>
      <c r="J14" s="36">
        <v>2</v>
      </c>
      <c r="K14" s="36">
        <v>1</v>
      </c>
      <c r="L14" s="36"/>
      <c r="M14" s="36" t="s">
        <v>676</v>
      </c>
      <c r="N14" t="s">
        <v>1777</v>
      </c>
      <c r="O14" t="s">
        <v>1778</v>
      </c>
      <c r="P14" t="s">
        <v>1779</v>
      </c>
      <c r="Q14" s="34">
        <v>765</v>
      </c>
      <c r="R14" s="34">
        <v>765</v>
      </c>
      <c r="S14" s="34">
        <f t="shared" si="0"/>
        <v>0</v>
      </c>
      <c r="T14" s="34">
        <v>0</v>
      </c>
      <c r="U14" s="88"/>
      <c r="V14" s="35">
        <f>VLOOKUP(A14,資料轉換_20201231!A:S,19,FALSE)</f>
        <v>0</v>
      </c>
      <c r="W14" s="35">
        <f t="shared" si="1"/>
        <v>0</v>
      </c>
      <c r="X14" s="35"/>
      <c r="Y14" s="40"/>
      <c r="Z14" s="40"/>
      <c r="AA14" s="42"/>
      <c r="AB14" s="36"/>
      <c r="AC14" s="40">
        <v>44355</v>
      </c>
      <c r="AD14" s="36"/>
      <c r="AE14" s="36" t="s">
        <v>965</v>
      </c>
      <c r="AF14" s="34"/>
    </row>
    <row r="15" spans="1:32" ht="30">
      <c r="A15" t="s">
        <v>255</v>
      </c>
      <c r="B15" t="s">
        <v>852</v>
      </c>
      <c r="D15" s="1" t="s">
        <v>117</v>
      </c>
      <c r="E15" t="s">
        <v>98</v>
      </c>
      <c r="F15" s="1" t="s">
        <v>482</v>
      </c>
      <c r="G15" t="s">
        <v>178</v>
      </c>
      <c r="I15" s="7">
        <v>2</v>
      </c>
      <c r="J15" s="7">
        <v>4</v>
      </c>
      <c r="K15" s="36">
        <v>4</v>
      </c>
      <c r="L15" s="36"/>
      <c r="M15" s="7" t="s">
        <v>676</v>
      </c>
      <c r="N15" t="s">
        <v>1780</v>
      </c>
      <c r="O15" t="s">
        <v>1781</v>
      </c>
      <c r="P15" t="s">
        <v>1782</v>
      </c>
      <c r="Q15" s="34">
        <v>304</v>
      </c>
      <c r="R15" s="34">
        <v>304</v>
      </c>
      <c r="S15" s="34">
        <f t="shared" si="0"/>
        <v>0</v>
      </c>
      <c r="T15">
        <v>0</v>
      </c>
      <c r="V15" s="35">
        <f>VLOOKUP(A15,資料轉換_20201231!A:S,19,FALSE)</f>
        <v>0</v>
      </c>
      <c r="W15" s="35">
        <f t="shared" si="1"/>
        <v>0</v>
      </c>
      <c r="X15" s="35"/>
      <c r="AA15" s="41">
        <v>44286</v>
      </c>
      <c r="AB15" s="28"/>
      <c r="AD15" s="40">
        <v>44355</v>
      </c>
      <c r="AE15" s="30" t="s">
        <v>2205</v>
      </c>
    </row>
    <row r="16" spans="1:32" ht="45">
      <c r="A16" t="s">
        <v>238</v>
      </c>
      <c r="B16" t="s">
        <v>235</v>
      </c>
      <c r="D16" s="1" t="s">
        <v>114</v>
      </c>
      <c r="E16" t="s">
        <v>98</v>
      </c>
      <c r="F16" s="1" t="s">
        <v>550</v>
      </c>
      <c r="G16" t="s">
        <v>127</v>
      </c>
      <c r="I16" s="7">
        <v>3</v>
      </c>
      <c r="J16" s="7">
        <v>4</v>
      </c>
      <c r="K16" s="36">
        <v>6</v>
      </c>
      <c r="L16" s="36"/>
      <c r="M16" s="7" t="s">
        <v>676</v>
      </c>
      <c r="N16" t="s">
        <v>1783</v>
      </c>
      <c r="O16" t="s">
        <v>1784</v>
      </c>
      <c r="P16" t="s">
        <v>1785</v>
      </c>
      <c r="Q16" s="34">
        <v>1</v>
      </c>
      <c r="R16" s="34">
        <v>1</v>
      </c>
      <c r="S16" s="34">
        <f t="shared" si="0"/>
        <v>0</v>
      </c>
      <c r="T16">
        <v>0</v>
      </c>
      <c r="V16" s="35">
        <f>VLOOKUP(A16,資料轉換_20201231!A:S,19,FALSE)</f>
        <v>0</v>
      </c>
      <c r="W16" s="35">
        <f t="shared" si="1"/>
        <v>0</v>
      </c>
      <c r="X16" s="35"/>
      <c r="AA16" s="41">
        <v>44286</v>
      </c>
      <c r="AB16" s="28"/>
      <c r="AD16" s="40">
        <v>44355</v>
      </c>
      <c r="AE16" s="7" t="s">
        <v>1000</v>
      </c>
    </row>
    <row r="17" spans="1:32" ht="30">
      <c r="A17" t="s">
        <v>797</v>
      </c>
      <c r="B17" t="s">
        <v>101</v>
      </c>
      <c r="D17" s="1" t="s">
        <v>285</v>
      </c>
      <c r="E17" t="s">
        <v>315</v>
      </c>
      <c r="F17" s="1" t="s">
        <v>479</v>
      </c>
      <c r="G17" t="s">
        <v>473</v>
      </c>
      <c r="I17" s="7">
        <v>1</v>
      </c>
      <c r="J17" s="7">
        <v>1</v>
      </c>
      <c r="K17" s="36">
        <v>6</v>
      </c>
      <c r="L17" s="36"/>
      <c r="M17" s="36" t="s">
        <v>676</v>
      </c>
      <c r="N17" t="s">
        <v>1786</v>
      </c>
      <c r="O17" t="s">
        <v>1787</v>
      </c>
      <c r="P17" t="s">
        <v>1788</v>
      </c>
      <c r="Q17" s="34">
        <v>52231</v>
      </c>
      <c r="R17" s="34">
        <v>52231</v>
      </c>
      <c r="S17" s="34">
        <f t="shared" si="0"/>
        <v>0</v>
      </c>
      <c r="T17">
        <v>0</v>
      </c>
      <c r="V17" s="35">
        <f>VLOOKUP(A17,資料轉換_20201231!A:S,19,FALSE)</f>
        <v>0</v>
      </c>
      <c r="W17" s="35">
        <f t="shared" si="1"/>
        <v>0</v>
      </c>
      <c r="X17" s="35"/>
      <c r="AA17" s="41">
        <v>44286</v>
      </c>
      <c r="AB17" s="28"/>
      <c r="AC17" s="40">
        <v>44355</v>
      </c>
      <c r="AD17" s="28"/>
      <c r="AE17" s="28" t="s">
        <v>798</v>
      </c>
    </row>
    <row r="18" spans="1:32">
      <c r="A18" t="s">
        <v>241</v>
      </c>
      <c r="B18" t="s">
        <v>830</v>
      </c>
      <c r="D18" s="1" t="s">
        <v>291</v>
      </c>
      <c r="E18" t="s">
        <v>98</v>
      </c>
      <c r="F18" s="1" t="s">
        <v>292</v>
      </c>
      <c r="G18" s="33" t="s">
        <v>140</v>
      </c>
      <c r="I18" s="7">
        <v>1</v>
      </c>
      <c r="J18" s="7">
        <v>1</v>
      </c>
      <c r="K18" s="36">
        <v>6</v>
      </c>
      <c r="L18" s="36"/>
      <c r="M18" s="7" t="s">
        <v>676</v>
      </c>
      <c r="N18" t="s">
        <v>1789</v>
      </c>
      <c r="O18" t="s">
        <v>1790</v>
      </c>
      <c r="P18" t="s">
        <v>1791</v>
      </c>
      <c r="Q18" s="34">
        <v>301</v>
      </c>
      <c r="R18" s="34">
        <v>301</v>
      </c>
      <c r="S18" s="34">
        <f t="shared" si="0"/>
        <v>0</v>
      </c>
      <c r="T18">
        <v>0</v>
      </c>
      <c r="V18" s="35">
        <f>VLOOKUP(A18,資料轉換_20201231!A:S,19,FALSE)</f>
        <v>0</v>
      </c>
      <c r="W18" s="35">
        <f t="shared" si="1"/>
        <v>0</v>
      </c>
      <c r="X18" s="35"/>
      <c r="AC18" s="40">
        <v>44355</v>
      </c>
      <c r="AE18" s="7" t="s">
        <v>872</v>
      </c>
    </row>
    <row r="19" spans="1:32">
      <c r="A19" t="s">
        <v>240</v>
      </c>
      <c r="B19" t="s">
        <v>888</v>
      </c>
      <c r="D19" s="1" t="s">
        <v>115</v>
      </c>
      <c r="E19" t="s">
        <v>98</v>
      </c>
      <c r="F19" s="1" t="s">
        <v>290</v>
      </c>
      <c r="G19" s="32" t="s">
        <v>139</v>
      </c>
      <c r="I19" s="7">
        <v>1</v>
      </c>
      <c r="J19" s="7">
        <v>1</v>
      </c>
      <c r="K19" s="36">
        <v>6</v>
      </c>
      <c r="L19" s="36"/>
      <c r="M19" s="7" t="s">
        <v>676</v>
      </c>
      <c r="N19" t="s">
        <v>1792</v>
      </c>
      <c r="O19" t="s">
        <v>1793</v>
      </c>
      <c r="P19" t="s">
        <v>1794</v>
      </c>
      <c r="Q19" s="34">
        <v>208</v>
      </c>
      <c r="R19" s="34">
        <v>208</v>
      </c>
      <c r="S19" s="34">
        <f t="shared" si="0"/>
        <v>0</v>
      </c>
      <c r="T19">
        <v>0</v>
      </c>
      <c r="V19" s="35">
        <f>VLOOKUP(A19,資料轉換_20201231!A:S,19,FALSE)</f>
        <v>0</v>
      </c>
      <c r="W19" s="35">
        <f t="shared" si="1"/>
        <v>0</v>
      </c>
      <c r="X19" s="35"/>
      <c r="AC19" s="40">
        <v>44355</v>
      </c>
      <c r="AE19" s="7" t="s">
        <v>2213</v>
      </c>
    </row>
    <row r="20" spans="1:32" ht="30">
      <c r="A20" t="s">
        <v>7</v>
      </c>
      <c r="B20" t="s">
        <v>100</v>
      </c>
      <c r="D20" s="1" t="s">
        <v>284</v>
      </c>
      <c r="E20" t="s">
        <v>98</v>
      </c>
      <c r="F20" s="1" t="s">
        <v>480</v>
      </c>
      <c r="G20" t="s">
        <v>135</v>
      </c>
      <c r="I20" s="7">
        <v>2</v>
      </c>
      <c r="J20" s="7">
        <v>4</v>
      </c>
      <c r="K20" s="71">
        <v>6</v>
      </c>
      <c r="L20" s="71"/>
      <c r="M20" s="7" t="s">
        <v>676</v>
      </c>
      <c r="N20" t="s">
        <v>1795</v>
      </c>
      <c r="O20" t="s">
        <v>1796</v>
      </c>
      <c r="P20" t="s">
        <v>1797</v>
      </c>
      <c r="Q20" s="34">
        <v>90</v>
      </c>
      <c r="R20" s="34">
        <v>3830</v>
      </c>
      <c r="S20" s="34">
        <f t="shared" si="0"/>
        <v>-3740</v>
      </c>
      <c r="T20">
        <v>2</v>
      </c>
      <c r="U20" t="s">
        <v>447</v>
      </c>
      <c r="V20" s="35">
        <f>VLOOKUP(A20,資料轉換_20201231!A:S,19,FALSE)</f>
        <v>-3738</v>
      </c>
      <c r="W20" s="35">
        <f>S20-V20</f>
        <v>-2</v>
      </c>
      <c r="X20" s="35" t="s">
        <v>2287</v>
      </c>
      <c r="AA20" s="41">
        <v>44286</v>
      </c>
      <c r="AB20" s="28"/>
      <c r="AD20" s="40">
        <v>44355</v>
      </c>
      <c r="AE20" s="30" t="s">
        <v>2204</v>
      </c>
    </row>
    <row r="21" spans="1:32">
      <c r="A21" t="s">
        <v>0</v>
      </c>
      <c r="B21" t="s">
        <v>91</v>
      </c>
      <c r="D21" s="1" t="s">
        <v>272</v>
      </c>
      <c r="E21" t="s">
        <v>98</v>
      </c>
      <c r="F21" s="1" t="s">
        <v>549</v>
      </c>
      <c r="G21" t="s">
        <v>128</v>
      </c>
      <c r="I21" s="7">
        <v>1</v>
      </c>
      <c r="J21" s="7">
        <v>2</v>
      </c>
      <c r="K21" s="36">
        <v>6</v>
      </c>
      <c r="L21" s="36"/>
      <c r="M21" s="7" t="s">
        <v>676</v>
      </c>
      <c r="N21" t="s">
        <v>1798</v>
      </c>
      <c r="O21" t="s">
        <v>1799</v>
      </c>
      <c r="P21" t="s">
        <v>1800</v>
      </c>
      <c r="Q21" s="34">
        <v>1</v>
      </c>
      <c r="R21" s="34">
        <v>1</v>
      </c>
      <c r="S21" s="34">
        <f t="shared" si="0"/>
        <v>0</v>
      </c>
      <c r="T21">
        <v>0</v>
      </c>
      <c r="V21" s="35">
        <f>VLOOKUP(A21,資料轉換_20201231!A:S,19,FALSE)</f>
        <v>0</v>
      </c>
      <c r="W21" s="35">
        <f t="shared" si="1"/>
        <v>0</v>
      </c>
      <c r="X21" s="35"/>
      <c r="AA21" s="41">
        <v>44286</v>
      </c>
      <c r="AB21" s="28"/>
      <c r="AC21" s="40">
        <v>44355</v>
      </c>
      <c r="AE21" s="7" t="s">
        <v>874</v>
      </c>
    </row>
    <row r="22" spans="1:32" s="34" customFormat="1">
      <c r="A22" t="s">
        <v>1</v>
      </c>
      <c r="B22" t="s">
        <v>92</v>
      </c>
      <c r="C22"/>
      <c r="D22" s="1" t="s">
        <v>273</v>
      </c>
      <c r="E22" t="s">
        <v>98</v>
      </c>
      <c r="F22" s="1" t="s">
        <v>274</v>
      </c>
      <c r="G22" t="s">
        <v>129</v>
      </c>
      <c r="H22" s="7"/>
      <c r="I22" s="7">
        <v>1</v>
      </c>
      <c r="J22" s="7">
        <v>1</v>
      </c>
      <c r="K22" s="71">
        <v>6</v>
      </c>
      <c r="L22" s="72"/>
      <c r="M22" s="7" t="s">
        <v>676</v>
      </c>
      <c r="N22" t="s">
        <v>1801</v>
      </c>
      <c r="O22" t="s">
        <v>1802</v>
      </c>
      <c r="P22" t="s">
        <v>1803</v>
      </c>
      <c r="Q22" s="34">
        <v>1</v>
      </c>
      <c r="R22" s="34">
        <v>294</v>
      </c>
      <c r="S22" s="34">
        <f t="shared" si="0"/>
        <v>-293</v>
      </c>
      <c r="T22">
        <v>2</v>
      </c>
      <c r="U22" s="4" t="s">
        <v>446</v>
      </c>
      <c r="V22" s="35">
        <f>VLOOKUP(A22,資料轉換_20201231!A:S,19,FALSE)</f>
        <v>-293</v>
      </c>
      <c r="W22" s="35">
        <f t="shared" si="1"/>
        <v>0</v>
      </c>
      <c r="X22" s="35"/>
      <c r="Y22" s="7"/>
      <c r="Z22" s="7"/>
      <c r="AA22" s="41">
        <v>44286</v>
      </c>
      <c r="AB22" s="28"/>
      <c r="AC22" s="40">
        <v>44355</v>
      </c>
      <c r="AD22" s="7"/>
      <c r="AE22" s="7" t="s">
        <v>985</v>
      </c>
      <c r="AF22"/>
    </row>
    <row r="23" spans="1:32">
      <c r="A23" t="s">
        <v>2</v>
      </c>
      <c r="B23" t="s">
        <v>93</v>
      </c>
      <c r="D23" s="1" t="s">
        <v>275</v>
      </c>
      <c r="E23" t="s">
        <v>98</v>
      </c>
      <c r="F23" s="1" t="s">
        <v>276</v>
      </c>
      <c r="G23" t="s">
        <v>130</v>
      </c>
      <c r="I23" s="7">
        <v>1</v>
      </c>
      <c r="J23" s="7">
        <v>1</v>
      </c>
      <c r="K23" s="36">
        <v>6</v>
      </c>
      <c r="L23" s="36"/>
      <c r="M23" s="7" t="s">
        <v>676</v>
      </c>
      <c r="N23" t="s">
        <v>1804</v>
      </c>
      <c r="O23" t="s">
        <v>1805</v>
      </c>
      <c r="P23" t="s">
        <v>1806</v>
      </c>
      <c r="Q23" s="34">
        <v>22</v>
      </c>
      <c r="R23" s="34">
        <v>22</v>
      </c>
      <c r="S23" s="34">
        <f t="shared" si="0"/>
        <v>0</v>
      </c>
      <c r="T23">
        <v>0</v>
      </c>
      <c r="V23" s="35">
        <f>VLOOKUP(A23,資料轉換_20201231!A:S,19,FALSE)</f>
        <v>0</v>
      </c>
      <c r="W23" s="35">
        <f t="shared" si="1"/>
        <v>0</v>
      </c>
      <c r="X23" s="35"/>
      <c r="AA23" s="41">
        <v>44286</v>
      </c>
      <c r="AB23" s="28"/>
      <c r="AC23" s="40">
        <v>44355</v>
      </c>
      <c r="AE23" s="7" t="s">
        <v>987</v>
      </c>
    </row>
    <row r="24" spans="1:32" ht="45">
      <c r="A24" t="s">
        <v>1653</v>
      </c>
      <c r="D24" s="1" t="s">
        <v>1654</v>
      </c>
      <c r="E24" t="s">
        <v>444</v>
      </c>
      <c r="F24" s="1" t="s">
        <v>1655</v>
      </c>
      <c r="G24" t="s">
        <v>1656</v>
      </c>
      <c r="I24" s="7">
        <v>3</v>
      </c>
      <c r="J24" s="7">
        <v>4</v>
      </c>
      <c r="K24" s="36">
        <v>6</v>
      </c>
      <c r="L24" s="36"/>
      <c r="M24" s="7" t="s">
        <v>676</v>
      </c>
      <c r="N24" t="s">
        <v>1807</v>
      </c>
      <c r="O24" t="s">
        <v>1808</v>
      </c>
      <c r="P24" t="s">
        <v>1809</v>
      </c>
      <c r="Q24" s="34">
        <v>50</v>
      </c>
      <c r="R24" s="34">
        <v>303688</v>
      </c>
      <c r="S24" s="34">
        <f t="shared" si="0"/>
        <v>-303638</v>
      </c>
      <c r="T24">
        <v>0</v>
      </c>
      <c r="U24" s="1" t="s">
        <v>2187</v>
      </c>
      <c r="V24" s="35">
        <f>VLOOKUP(A24,資料轉換_20201231!A:S,19,FALSE)</f>
        <v>0</v>
      </c>
      <c r="W24" s="35">
        <f>S24-V24</f>
        <v>-303638</v>
      </c>
      <c r="X24" s="35" t="s">
        <v>2290</v>
      </c>
      <c r="AB24" s="28"/>
      <c r="AC24" s="28"/>
      <c r="AD24" s="40">
        <v>44355</v>
      </c>
      <c r="AE24" s="7" t="s">
        <v>2206</v>
      </c>
    </row>
    <row r="25" spans="1:32">
      <c r="A25" t="s">
        <v>3</v>
      </c>
      <c r="B25" t="s">
        <v>94</v>
      </c>
      <c r="D25" s="1" t="s">
        <v>277</v>
      </c>
      <c r="E25" t="s">
        <v>98</v>
      </c>
      <c r="F25" s="1" t="s">
        <v>278</v>
      </c>
      <c r="G25" t="s">
        <v>131</v>
      </c>
      <c r="I25" s="7">
        <v>1</v>
      </c>
      <c r="J25" s="7">
        <v>2</v>
      </c>
      <c r="K25" s="36">
        <v>6</v>
      </c>
      <c r="L25" s="36"/>
      <c r="M25" s="7" t="s">
        <v>676</v>
      </c>
      <c r="N25" t="s">
        <v>1810</v>
      </c>
      <c r="O25" t="s">
        <v>1811</v>
      </c>
      <c r="P25" t="s">
        <v>1812</v>
      </c>
      <c r="Q25" s="34">
        <v>42</v>
      </c>
      <c r="R25" s="34">
        <v>42</v>
      </c>
      <c r="S25" s="34">
        <f t="shared" si="0"/>
        <v>0</v>
      </c>
      <c r="T25">
        <v>0</v>
      </c>
      <c r="V25" s="35">
        <f>VLOOKUP(A25,資料轉換_20201231!A:S,19,FALSE)</f>
        <v>0</v>
      </c>
      <c r="W25" s="35">
        <f t="shared" si="1"/>
        <v>0</v>
      </c>
      <c r="X25" s="35"/>
      <c r="AA25" s="41">
        <v>44286</v>
      </c>
      <c r="AB25" s="28"/>
      <c r="AC25" s="40">
        <v>44355</v>
      </c>
      <c r="AE25" s="7" t="s">
        <v>875</v>
      </c>
    </row>
    <row r="26" spans="1:32">
      <c r="A26" t="s">
        <v>239</v>
      </c>
      <c r="B26" t="s">
        <v>236</v>
      </c>
      <c r="D26" s="1" t="s">
        <v>289</v>
      </c>
      <c r="E26" t="s">
        <v>98</v>
      </c>
      <c r="F26" s="1" t="s">
        <v>551</v>
      </c>
      <c r="G26" t="s">
        <v>138</v>
      </c>
      <c r="I26" s="7">
        <v>1</v>
      </c>
      <c r="J26" s="7">
        <v>1</v>
      </c>
      <c r="K26" s="36">
        <v>6</v>
      </c>
      <c r="L26" s="36"/>
      <c r="M26" s="7" t="s">
        <v>676</v>
      </c>
      <c r="N26" t="s">
        <v>1813</v>
      </c>
      <c r="O26" t="s">
        <v>1814</v>
      </c>
      <c r="P26" t="s">
        <v>1815</v>
      </c>
      <c r="Q26" s="34">
        <v>1034</v>
      </c>
      <c r="R26" s="34">
        <v>1034</v>
      </c>
      <c r="S26" s="34">
        <f t="shared" si="0"/>
        <v>0</v>
      </c>
      <c r="T26">
        <v>0</v>
      </c>
      <c r="V26" s="35">
        <f>VLOOKUP(A26,資料轉換_20201231!A:S,19,FALSE)</f>
        <v>0</v>
      </c>
      <c r="W26" s="35">
        <f t="shared" si="1"/>
        <v>0</v>
      </c>
      <c r="X26" s="35"/>
      <c r="AA26" s="41">
        <v>44286</v>
      </c>
      <c r="AB26" s="28"/>
      <c r="AC26" s="40">
        <v>44355</v>
      </c>
      <c r="AE26" s="7" t="s">
        <v>876</v>
      </c>
    </row>
    <row r="27" spans="1:32">
      <c r="A27" t="s">
        <v>4</v>
      </c>
      <c r="B27" t="s">
        <v>95</v>
      </c>
      <c r="D27" s="1" t="s">
        <v>279</v>
      </c>
      <c r="E27" t="s">
        <v>98</v>
      </c>
      <c r="F27" s="1" t="s">
        <v>280</v>
      </c>
      <c r="G27" t="s">
        <v>132</v>
      </c>
      <c r="I27" s="7">
        <v>1</v>
      </c>
      <c r="J27" s="7">
        <v>2</v>
      </c>
      <c r="K27" s="36">
        <v>6</v>
      </c>
      <c r="L27" s="36"/>
      <c r="M27" s="7" t="s">
        <v>676</v>
      </c>
      <c r="N27" t="s">
        <v>1816</v>
      </c>
      <c r="O27" t="s">
        <v>1817</v>
      </c>
      <c r="P27" t="s">
        <v>1818</v>
      </c>
      <c r="Q27" s="34">
        <v>48</v>
      </c>
      <c r="R27" s="34">
        <v>48</v>
      </c>
      <c r="S27" s="34">
        <f t="shared" si="0"/>
        <v>0</v>
      </c>
      <c r="T27">
        <v>0</v>
      </c>
      <c r="V27" s="35">
        <f>VLOOKUP(A27,資料轉換_20201231!A:S,19,FALSE)</f>
        <v>0</v>
      </c>
      <c r="W27" s="35">
        <f t="shared" si="1"/>
        <v>0</v>
      </c>
      <c r="X27" s="35"/>
      <c r="AA27" s="41">
        <v>44286</v>
      </c>
      <c r="AB27" s="40"/>
      <c r="AC27" s="40">
        <v>44355</v>
      </c>
      <c r="AE27" s="7" t="s">
        <v>877</v>
      </c>
    </row>
    <row r="28" spans="1:32">
      <c r="A28" t="s">
        <v>2367</v>
      </c>
      <c r="B28" t="s">
        <v>2369</v>
      </c>
      <c r="D28" s="1" t="s">
        <v>2368</v>
      </c>
      <c r="E28" t="s">
        <v>444</v>
      </c>
      <c r="F28" s="1" t="s">
        <v>2370</v>
      </c>
      <c r="G28" t="s">
        <v>2364</v>
      </c>
      <c r="I28" s="7">
        <v>1</v>
      </c>
      <c r="J28" s="7">
        <v>2</v>
      </c>
      <c r="K28" s="36">
        <v>6</v>
      </c>
      <c r="L28" s="36"/>
      <c r="M28" s="7" t="s">
        <v>676</v>
      </c>
      <c r="N28" t="s">
        <v>2373</v>
      </c>
      <c r="O28" t="s">
        <v>2373</v>
      </c>
      <c r="P28" s="130" t="s">
        <v>2374</v>
      </c>
      <c r="Q28" s="34">
        <v>46</v>
      </c>
      <c r="R28" s="34">
        <v>46</v>
      </c>
      <c r="S28" s="34">
        <f t="shared" si="0"/>
        <v>0</v>
      </c>
      <c r="T28">
        <v>0</v>
      </c>
      <c r="V28" s="35"/>
      <c r="W28" s="35"/>
      <c r="X28" s="35" t="s">
        <v>2375</v>
      </c>
      <c r="AB28" s="40"/>
      <c r="AC28" s="40">
        <v>44405</v>
      </c>
      <c r="AE28" s="7" t="s">
        <v>2376</v>
      </c>
    </row>
    <row r="29" spans="1:32">
      <c r="A29" t="s">
        <v>5</v>
      </c>
      <c r="B29" t="s">
        <v>96</v>
      </c>
      <c r="D29" s="1" t="s">
        <v>281</v>
      </c>
      <c r="E29" t="s">
        <v>98</v>
      </c>
      <c r="F29" s="1" t="s">
        <v>282</v>
      </c>
      <c r="G29" t="s">
        <v>133</v>
      </c>
      <c r="I29" s="7">
        <v>1</v>
      </c>
      <c r="J29" s="7">
        <v>1</v>
      </c>
      <c r="K29" s="36">
        <v>6</v>
      </c>
      <c r="L29" s="36"/>
      <c r="M29" s="7" t="s">
        <v>676</v>
      </c>
      <c r="N29" t="s">
        <v>1819</v>
      </c>
      <c r="O29" t="s">
        <v>1820</v>
      </c>
      <c r="P29" t="s">
        <v>1821</v>
      </c>
      <c r="Q29" s="34">
        <v>32</v>
      </c>
      <c r="R29" s="34">
        <v>32</v>
      </c>
      <c r="S29" s="34">
        <f t="shared" si="0"/>
        <v>0</v>
      </c>
      <c r="T29">
        <v>0</v>
      </c>
      <c r="V29" s="35">
        <f>VLOOKUP(A29,資料轉換_20201231!A:S,19,FALSE)</f>
        <v>0</v>
      </c>
      <c r="W29" s="35">
        <f t="shared" si="1"/>
        <v>0</v>
      </c>
      <c r="X29" s="35"/>
      <c r="AA29" s="41">
        <v>44286</v>
      </c>
      <c r="AB29" s="28"/>
      <c r="AC29" s="40">
        <v>44355</v>
      </c>
      <c r="AE29" s="7" t="s">
        <v>878</v>
      </c>
    </row>
    <row r="30" spans="1:32" s="34" customFormat="1">
      <c r="A30" t="s">
        <v>6</v>
      </c>
      <c r="B30" t="s">
        <v>283</v>
      </c>
      <c r="C30"/>
      <c r="D30" s="1" t="s">
        <v>97</v>
      </c>
      <c r="E30" t="s">
        <v>98</v>
      </c>
      <c r="F30" s="1" t="s">
        <v>99</v>
      </c>
      <c r="G30" t="s">
        <v>134</v>
      </c>
      <c r="H30" s="7"/>
      <c r="I30" s="7">
        <v>1</v>
      </c>
      <c r="J30" s="7">
        <v>2</v>
      </c>
      <c r="K30" s="36">
        <v>6</v>
      </c>
      <c r="L30" s="36"/>
      <c r="M30" s="7" t="s">
        <v>676</v>
      </c>
      <c r="N30" t="s">
        <v>1822</v>
      </c>
      <c r="O30" t="s">
        <v>1823</v>
      </c>
      <c r="P30" t="s">
        <v>1824</v>
      </c>
      <c r="Q30" s="34">
        <v>41</v>
      </c>
      <c r="R30" s="34">
        <v>41</v>
      </c>
      <c r="S30" s="34">
        <f t="shared" si="0"/>
        <v>0</v>
      </c>
      <c r="T30">
        <v>0</v>
      </c>
      <c r="U30"/>
      <c r="V30" s="35">
        <f>VLOOKUP(A30,資料轉換_20201231!A:S,19,FALSE)</f>
        <v>0</v>
      </c>
      <c r="W30" s="35">
        <f t="shared" si="1"/>
        <v>0</v>
      </c>
      <c r="X30" s="35"/>
      <c r="Y30" s="7"/>
      <c r="Z30" s="7"/>
      <c r="AA30" s="41">
        <v>44286</v>
      </c>
      <c r="AB30" s="28"/>
      <c r="AC30" s="40">
        <v>44355</v>
      </c>
      <c r="AD30" s="7"/>
      <c r="AE30" s="7" t="s">
        <v>879</v>
      </c>
      <c r="AF30"/>
    </row>
    <row r="31" spans="1:32" s="34" customFormat="1">
      <c r="A31" t="s">
        <v>8</v>
      </c>
      <c r="B31" t="s">
        <v>102</v>
      </c>
      <c r="C31"/>
      <c r="D31" s="1" t="s">
        <v>286</v>
      </c>
      <c r="E31" t="s">
        <v>98</v>
      </c>
      <c r="F31" s="1" t="s">
        <v>287</v>
      </c>
      <c r="G31" t="s">
        <v>136</v>
      </c>
      <c r="H31" s="7"/>
      <c r="I31" s="7">
        <v>1</v>
      </c>
      <c r="J31" s="7">
        <v>2</v>
      </c>
      <c r="K31" s="36">
        <v>6</v>
      </c>
      <c r="L31" s="36"/>
      <c r="M31" s="7" t="s">
        <v>676</v>
      </c>
      <c r="N31" t="s">
        <v>1825</v>
      </c>
      <c r="O31" t="s">
        <v>1826</v>
      </c>
      <c r="P31" t="s">
        <v>1827</v>
      </c>
      <c r="Q31" s="34">
        <v>195</v>
      </c>
      <c r="R31" s="34">
        <v>195</v>
      </c>
      <c r="S31" s="34">
        <f t="shared" si="0"/>
        <v>0</v>
      </c>
      <c r="T31">
        <v>0</v>
      </c>
      <c r="U31"/>
      <c r="V31" s="35">
        <f>VLOOKUP(A31,資料轉換_20201231!A:S,19,FALSE)</f>
        <v>0</v>
      </c>
      <c r="W31" s="35">
        <f t="shared" si="1"/>
        <v>0</v>
      </c>
      <c r="X31" s="35"/>
      <c r="Y31" s="7"/>
      <c r="Z31" s="7"/>
      <c r="AA31" s="41">
        <v>44286</v>
      </c>
      <c r="AB31" s="28"/>
      <c r="AC31" s="40">
        <v>44355</v>
      </c>
      <c r="AD31" s="28"/>
      <c r="AE31" s="7" t="s">
        <v>854</v>
      </c>
      <c r="AF31"/>
    </row>
    <row r="32" spans="1:32" s="34" customFormat="1" ht="60">
      <c r="A32" t="s">
        <v>249</v>
      </c>
      <c r="B32" t="s">
        <v>322</v>
      </c>
      <c r="C32"/>
      <c r="D32" s="1" t="s">
        <v>323</v>
      </c>
      <c r="E32" t="s">
        <v>315</v>
      </c>
      <c r="F32" s="1" t="s">
        <v>570</v>
      </c>
      <c r="G32" t="s">
        <v>157</v>
      </c>
      <c r="H32" s="7"/>
      <c r="I32" s="7">
        <v>4</v>
      </c>
      <c r="J32" s="7">
        <v>4</v>
      </c>
      <c r="K32" s="71">
        <v>2</v>
      </c>
      <c r="L32" s="71"/>
      <c r="M32" s="7" t="s">
        <v>676</v>
      </c>
      <c r="N32" t="s">
        <v>1828</v>
      </c>
      <c r="O32"/>
      <c r="P32" t="s">
        <v>1829</v>
      </c>
      <c r="Q32" s="34">
        <v>101174</v>
      </c>
      <c r="R32" s="34">
        <v>107377</v>
      </c>
      <c r="S32" s="34">
        <f t="shared" si="0"/>
        <v>-6203</v>
      </c>
      <c r="T32">
        <v>5</v>
      </c>
      <c r="U32" s="1" t="s">
        <v>458</v>
      </c>
      <c r="V32" s="35">
        <f>VLOOKUP(A32,資料轉換_20201231!A:S,19,FALSE)</f>
        <v>-32121</v>
      </c>
      <c r="W32" s="35">
        <f t="shared" ref="W32:W34" si="3">S32-V32</f>
        <v>25918</v>
      </c>
      <c r="X32" s="35" t="s">
        <v>2287</v>
      </c>
      <c r="Y32" s="7"/>
      <c r="Z32" s="7"/>
      <c r="AA32" s="41">
        <v>44286</v>
      </c>
      <c r="AB32" s="28"/>
      <c r="AC32" s="7"/>
      <c r="AD32" s="40">
        <v>44355</v>
      </c>
      <c r="AE32" s="7" t="s">
        <v>1002</v>
      </c>
      <c r="AF32"/>
    </row>
    <row r="33" spans="1:31" s="34" customFormat="1" ht="75">
      <c r="A33" s="34" t="s">
        <v>254</v>
      </c>
      <c r="B33" s="34" t="s">
        <v>322</v>
      </c>
      <c r="D33" s="35" t="s">
        <v>105</v>
      </c>
      <c r="E33" s="34" t="s">
        <v>98</v>
      </c>
      <c r="F33" s="35" t="s">
        <v>580</v>
      </c>
      <c r="G33" s="34" t="s">
        <v>169</v>
      </c>
      <c r="H33" s="36"/>
      <c r="I33" s="36">
        <v>5</v>
      </c>
      <c r="J33" s="36">
        <v>4</v>
      </c>
      <c r="K33" s="36">
        <v>2</v>
      </c>
      <c r="L33" s="36"/>
      <c r="M33" s="36" t="s">
        <v>677</v>
      </c>
      <c r="N33" t="s">
        <v>1830</v>
      </c>
      <c r="O33" t="s">
        <v>1831</v>
      </c>
      <c r="P33" t="s">
        <v>1832</v>
      </c>
      <c r="Q33" s="34">
        <v>100907</v>
      </c>
      <c r="R33" s="34">
        <v>107377</v>
      </c>
      <c r="S33" s="34">
        <f t="shared" si="0"/>
        <v>-6470</v>
      </c>
      <c r="T33" s="34">
        <v>5</v>
      </c>
      <c r="U33" s="34" t="s">
        <v>461</v>
      </c>
      <c r="V33" s="35">
        <f>VLOOKUP(A33,資料轉換_20201231!A:S,19,FALSE)</f>
        <v>-39154</v>
      </c>
      <c r="W33" s="35">
        <f t="shared" si="3"/>
        <v>32684</v>
      </c>
      <c r="X33" s="35" t="s">
        <v>2287</v>
      </c>
      <c r="Y33" s="36"/>
      <c r="Z33" s="36"/>
      <c r="AA33" s="42">
        <v>44286</v>
      </c>
      <c r="AB33" s="40"/>
      <c r="AC33" s="36"/>
      <c r="AD33" s="40">
        <v>44355</v>
      </c>
      <c r="AE33" s="36" t="s">
        <v>1003</v>
      </c>
    </row>
    <row r="34" spans="1:31" s="34" customFormat="1" ht="60">
      <c r="A34" s="34" t="s">
        <v>638</v>
      </c>
      <c r="B34" s="34" t="s">
        <v>729</v>
      </c>
      <c r="C34" s="34" t="s">
        <v>735</v>
      </c>
      <c r="D34" s="35" t="s">
        <v>650</v>
      </c>
      <c r="E34" s="34" t="s">
        <v>444</v>
      </c>
      <c r="F34" s="35" t="s">
        <v>663</v>
      </c>
      <c r="G34" s="34" t="s">
        <v>662</v>
      </c>
      <c r="H34" s="36"/>
      <c r="I34" s="36">
        <v>4</v>
      </c>
      <c r="J34" s="36">
        <v>4</v>
      </c>
      <c r="K34" s="36">
        <v>2</v>
      </c>
      <c r="L34" s="36"/>
      <c r="M34" s="36" t="s">
        <v>676</v>
      </c>
      <c r="N34" t="s">
        <v>1833</v>
      </c>
      <c r="O34" t="s">
        <v>1834</v>
      </c>
      <c r="P34" t="s">
        <v>1835</v>
      </c>
      <c r="Q34" s="34">
        <v>38212</v>
      </c>
      <c r="R34" s="34">
        <v>101174</v>
      </c>
      <c r="S34" s="34">
        <f t="shared" si="0"/>
        <v>-62962</v>
      </c>
      <c r="T34" s="34">
        <v>2</v>
      </c>
      <c r="U34" s="34" t="s">
        <v>1596</v>
      </c>
      <c r="V34" s="35">
        <f>VLOOKUP(A34,資料轉換_20201231!A:S,19,FALSE)</f>
        <v>-73816</v>
      </c>
      <c r="W34" s="35">
        <f t="shared" si="3"/>
        <v>10854</v>
      </c>
      <c r="X34" s="35" t="s">
        <v>2287</v>
      </c>
      <c r="Y34" s="36"/>
      <c r="Z34" s="36"/>
      <c r="AA34" s="42">
        <v>44286</v>
      </c>
      <c r="AB34" s="40"/>
      <c r="AC34" s="36"/>
      <c r="AD34" s="40">
        <v>44355</v>
      </c>
      <c r="AE34" s="36" t="s">
        <v>2207</v>
      </c>
    </row>
    <row r="35" spans="1:31" s="34" customFormat="1">
      <c r="A35" s="34" t="s">
        <v>1096</v>
      </c>
      <c r="B35" s="34" t="s">
        <v>890</v>
      </c>
      <c r="D35" s="35" t="s">
        <v>1108</v>
      </c>
      <c r="E35" s="34" t="s">
        <v>444</v>
      </c>
      <c r="F35" s="35" t="s">
        <v>1099</v>
      </c>
      <c r="G35" s="34" t="s">
        <v>1100</v>
      </c>
      <c r="H35" s="36" t="s">
        <v>676</v>
      </c>
      <c r="I35" s="36">
        <v>1</v>
      </c>
      <c r="J35" s="36" t="s">
        <v>945</v>
      </c>
      <c r="K35" s="36">
        <v>2</v>
      </c>
      <c r="L35" s="36"/>
      <c r="M35" s="36" t="s">
        <v>676</v>
      </c>
      <c r="N35" t="s">
        <v>1836</v>
      </c>
      <c r="O35" t="s">
        <v>1837</v>
      </c>
      <c r="P35" t="s">
        <v>1838</v>
      </c>
      <c r="Q35" s="34">
        <v>64555</v>
      </c>
      <c r="R35" s="34">
        <v>64555</v>
      </c>
      <c r="S35" s="34">
        <f t="shared" si="0"/>
        <v>0</v>
      </c>
      <c r="T35" s="34">
        <v>9</v>
      </c>
      <c r="U35" s="34" t="s">
        <v>2284</v>
      </c>
      <c r="V35" s="35">
        <f>VLOOKUP(A35,資料轉換_20201231!A:S,19,FALSE)</f>
        <v>0</v>
      </c>
      <c r="W35" s="35">
        <f t="shared" si="1"/>
        <v>0</v>
      </c>
      <c r="X35" s="35"/>
      <c r="Y35" s="36"/>
      <c r="Z35" s="36"/>
      <c r="AA35" s="42"/>
      <c r="AB35" s="40"/>
      <c r="AC35" s="36"/>
      <c r="AD35" s="40"/>
      <c r="AE35" s="36"/>
    </row>
    <row r="36" spans="1:31" s="34" customFormat="1" ht="165">
      <c r="A36" s="34" t="s">
        <v>251</v>
      </c>
      <c r="B36" s="34" t="s">
        <v>326</v>
      </c>
      <c r="D36" s="35" t="s">
        <v>327</v>
      </c>
      <c r="E36" s="34" t="s">
        <v>98</v>
      </c>
      <c r="F36" s="35" t="s">
        <v>572</v>
      </c>
      <c r="G36" s="34" t="s">
        <v>159</v>
      </c>
      <c r="H36" s="36"/>
      <c r="I36" s="36">
        <v>10</v>
      </c>
      <c r="J36" s="36">
        <v>4</v>
      </c>
      <c r="K36" s="36">
        <v>2</v>
      </c>
      <c r="L36" s="36"/>
      <c r="M36" s="36" t="s">
        <v>677</v>
      </c>
      <c r="N36" t="s">
        <v>1839</v>
      </c>
      <c r="O36" t="s">
        <v>1840</v>
      </c>
      <c r="P36" t="s">
        <v>1841</v>
      </c>
      <c r="Q36" s="34">
        <v>143047</v>
      </c>
      <c r="R36" s="34">
        <v>135571</v>
      </c>
      <c r="S36" s="34">
        <f t="shared" si="0"/>
        <v>7476</v>
      </c>
      <c r="T36" s="34">
        <v>5</v>
      </c>
      <c r="U36" s="34" t="s">
        <v>455</v>
      </c>
      <c r="V36" s="35">
        <f>VLOOKUP(A36,資料轉換_20201231!A:S,19,FALSE)</f>
        <v>7264</v>
      </c>
      <c r="W36" s="35">
        <f t="shared" ref="W36:W39" si="4">S36-V36</f>
        <v>212</v>
      </c>
      <c r="X36" s="35" t="s">
        <v>2287</v>
      </c>
      <c r="Y36" s="36"/>
      <c r="Z36" s="36"/>
      <c r="AA36" s="42">
        <v>44286</v>
      </c>
      <c r="AB36" s="40"/>
      <c r="AC36" s="36"/>
      <c r="AD36" s="40">
        <v>44355</v>
      </c>
      <c r="AE36" s="36" t="s">
        <v>2208</v>
      </c>
    </row>
    <row r="37" spans="1:31" s="34" customFormat="1" ht="45">
      <c r="A37" s="34" t="s">
        <v>22</v>
      </c>
      <c r="B37" s="35" t="s">
        <v>853</v>
      </c>
      <c r="C37" s="34" t="s">
        <v>736</v>
      </c>
      <c r="D37" s="35" t="s">
        <v>314</v>
      </c>
      <c r="E37" s="34" t="s">
        <v>315</v>
      </c>
      <c r="F37" s="35" t="s">
        <v>566</v>
      </c>
      <c r="G37" s="34" t="s">
        <v>153</v>
      </c>
      <c r="H37" s="36"/>
      <c r="I37" s="36">
        <v>3</v>
      </c>
      <c r="J37" s="36">
        <v>4</v>
      </c>
      <c r="K37" s="36">
        <v>2</v>
      </c>
      <c r="L37" s="36"/>
      <c r="M37" s="36" t="s">
        <v>676</v>
      </c>
      <c r="N37" t="s">
        <v>1842</v>
      </c>
      <c r="O37" t="s">
        <v>1843</v>
      </c>
      <c r="P37" t="s">
        <v>1844</v>
      </c>
      <c r="Q37" s="34">
        <v>102142</v>
      </c>
      <c r="R37" s="34">
        <v>107377</v>
      </c>
      <c r="S37" s="34">
        <f t="shared" si="0"/>
        <v>-5235</v>
      </c>
      <c r="T37" s="34">
        <v>5</v>
      </c>
      <c r="U37" s="34" t="s">
        <v>456</v>
      </c>
      <c r="V37" s="35">
        <f>VLOOKUP(A37,資料轉換_20201231!A:S,19,FALSE)</f>
        <v>-31161</v>
      </c>
      <c r="W37" s="35">
        <f t="shared" si="4"/>
        <v>25926</v>
      </c>
      <c r="X37" s="35" t="s">
        <v>2287</v>
      </c>
      <c r="Y37" s="36"/>
      <c r="Z37" s="36"/>
      <c r="AA37" s="42">
        <v>44286</v>
      </c>
      <c r="AB37" s="40"/>
      <c r="AC37" s="36"/>
      <c r="AD37" s="40">
        <v>44355</v>
      </c>
      <c r="AE37" s="36" t="s">
        <v>1070</v>
      </c>
    </row>
    <row r="38" spans="1:31" s="34" customFormat="1" ht="75">
      <c r="A38" s="34" t="s">
        <v>250</v>
      </c>
      <c r="B38" s="34" t="s">
        <v>324</v>
      </c>
      <c r="D38" s="35" t="s">
        <v>325</v>
      </c>
      <c r="E38" s="34" t="s">
        <v>315</v>
      </c>
      <c r="F38" s="35" t="s">
        <v>571</v>
      </c>
      <c r="G38" s="34" t="s">
        <v>158</v>
      </c>
      <c r="H38" s="36"/>
      <c r="I38" s="36">
        <v>5</v>
      </c>
      <c r="J38" s="36">
        <v>4</v>
      </c>
      <c r="K38" s="36">
        <v>2</v>
      </c>
      <c r="L38" s="36"/>
      <c r="M38" s="36" t="s">
        <v>676</v>
      </c>
      <c r="N38" t="s">
        <v>1845</v>
      </c>
      <c r="O38" t="s">
        <v>1846</v>
      </c>
      <c r="P38" t="s">
        <v>1847</v>
      </c>
      <c r="Q38" s="34">
        <v>110134</v>
      </c>
      <c r="R38" s="34">
        <v>107377</v>
      </c>
      <c r="S38" s="34">
        <f t="shared" si="0"/>
        <v>2757</v>
      </c>
      <c r="T38" s="34">
        <v>5</v>
      </c>
      <c r="U38" s="35" t="s">
        <v>457</v>
      </c>
      <c r="V38" s="35">
        <f>VLOOKUP(A38,資料轉換_20201231!A:S,19,FALSE)</f>
        <v>-23281</v>
      </c>
      <c r="W38" s="35">
        <f t="shared" si="4"/>
        <v>26038</v>
      </c>
      <c r="X38" s="35" t="s">
        <v>2287</v>
      </c>
      <c r="Y38" s="36"/>
      <c r="Z38" s="36"/>
      <c r="AA38" s="42">
        <v>44286</v>
      </c>
      <c r="AB38" s="40"/>
      <c r="AC38" s="36"/>
      <c r="AD38" s="40">
        <v>44355</v>
      </c>
      <c r="AE38" s="57" t="s">
        <v>2209</v>
      </c>
    </row>
    <row r="39" spans="1:31" s="34" customFormat="1" ht="75">
      <c r="A39" s="34" t="s">
        <v>699</v>
      </c>
      <c r="B39" s="34" t="s">
        <v>324</v>
      </c>
      <c r="D39" s="35" t="s">
        <v>325</v>
      </c>
      <c r="E39" s="34" t="s">
        <v>315</v>
      </c>
      <c r="F39" s="35" t="s">
        <v>700</v>
      </c>
      <c r="G39" s="34" t="s">
        <v>701</v>
      </c>
      <c r="H39" s="36"/>
      <c r="I39" s="36">
        <v>5</v>
      </c>
      <c r="J39" s="36">
        <v>4</v>
      </c>
      <c r="K39" s="36">
        <v>2</v>
      </c>
      <c r="L39" s="36"/>
      <c r="M39" s="36" t="s">
        <v>676</v>
      </c>
      <c r="N39" t="s">
        <v>1848</v>
      </c>
      <c r="O39" t="s">
        <v>1849</v>
      </c>
      <c r="P39" t="s">
        <v>1850</v>
      </c>
      <c r="Q39" s="34">
        <v>117797</v>
      </c>
      <c r="R39" s="34">
        <v>110134</v>
      </c>
      <c r="S39" s="34">
        <f t="shared" si="0"/>
        <v>7663</v>
      </c>
      <c r="T39" s="34">
        <v>5</v>
      </c>
      <c r="U39" s="34" t="s">
        <v>461</v>
      </c>
      <c r="V39" s="35">
        <f>VLOOKUP(A39,資料轉換_20201231!A:S,19,FALSE)</f>
        <v>-15672</v>
      </c>
      <c r="W39" s="35">
        <f t="shared" si="4"/>
        <v>23335</v>
      </c>
      <c r="X39" s="35" t="s">
        <v>2287</v>
      </c>
      <c r="Y39" s="36"/>
      <c r="Z39" s="36"/>
      <c r="AA39" s="42">
        <v>44286</v>
      </c>
      <c r="AB39" s="40"/>
      <c r="AC39" s="36"/>
      <c r="AD39" s="40">
        <v>44355</v>
      </c>
      <c r="AE39" s="36" t="s">
        <v>1072</v>
      </c>
    </row>
    <row r="40" spans="1:31" s="34" customFormat="1">
      <c r="A40" s="34" t="s">
        <v>1097</v>
      </c>
      <c r="B40" s="34" t="s">
        <v>890</v>
      </c>
      <c r="D40" s="35" t="s">
        <v>1109</v>
      </c>
      <c r="E40" s="34" t="s">
        <v>444</v>
      </c>
      <c r="F40" s="35" t="s">
        <v>1102</v>
      </c>
      <c r="G40" s="34" t="s">
        <v>1103</v>
      </c>
      <c r="H40" s="36" t="s">
        <v>676</v>
      </c>
      <c r="I40" s="36">
        <v>1</v>
      </c>
      <c r="J40" s="36" t="s">
        <v>964</v>
      </c>
      <c r="K40" s="36">
        <v>2</v>
      </c>
      <c r="L40" s="36"/>
      <c r="M40" s="36" t="s">
        <v>676</v>
      </c>
      <c r="N40" t="s">
        <v>1851</v>
      </c>
      <c r="O40" t="s">
        <v>1852</v>
      </c>
      <c r="P40" t="s">
        <v>1853</v>
      </c>
      <c r="Q40" s="34">
        <v>908</v>
      </c>
      <c r="R40" s="34">
        <v>908</v>
      </c>
      <c r="S40" s="34">
        <f t="shared" si="0"/>
        <v>0</v>
      </c>
      <c r="T40" s="34">
        <v>9</v>
      </c>
      <c r="U40" s="34" t="s">
        <v>2284</v>
      </c>
      <c r="V40" s="35">
        <f>VLOOKUP(A40,資料轉換_20201231!A:S,19,FALSE)</f>
        <v>0</v>
      </c>
      <c r="W40" s="35">
        <f t="shared" si="1"/>
        <v>0</v>
      </c>
      <c r="X40" s="35"/>
      <c r="Y40" s="36"/>
      <c r="Z40" s="36"/>
      <c r="AA40" s="42"/>
      <c r="AB40" s="40"/>
      <c r="AC40" s="36"/>
      <c r="AD40" s="40"/>
      <c r="AE40" s="36"/>
    </row>
    <row r="41" spans="1:31" s="34" customFormat="1" ht="180">
      <c r="A41" s="34" t="s">
        <v>21</v>
      </c>
      <c r="B41" s="34" t="s">
        <v>313</v>
      </c>
      <c r="D41" s="35" t="s">
        <v>311</v>
      </c>
      <c r="E41" s="34" t="s">
        <v>312</v>
      </c>
      <c r="F41" s="35" t="s">
        <v>698</v>
      </c>
      <c r="G41" s="34" t="s">
        <v>152</v>
      </c>
      <c r="H41" s="36"/>
      <c r="I41" s="36">
        <v>12</v>
      </c>
      <c r="J41" s="36">
        <v>4</v>
      </c>
      <c r="K41" s="36">
        <v>2</v>
      </c>
      <c r="L41" s="36"/>
      <c r="M41" s="36" t="s">
        <v>677</v>
      </c>
      <c r="N41" t="s">
        <v>1854</v>
      </c>
      <c r="O41"/>
      <c r="P41" t="s">
        <v>1855</v>
      </c>
      <c r="Q41" s="34">
        <v>107377</v>
      </c>
      <c r="R41" s="34">
        <v>107377</v>
      </c>
      <c r="S41" s="34">
        <f t="shared" si="0"/>
        <v>0</v>
      </c>
      <c r="T41" s="34">
        <v>0</v>
      </c>
      <c r="V41" s="35">
        <f>VLOOKUP(A41,資料轉換_20201231!A:S,19,FALSE)</f>
        <v>-25926</v>
      </c>
      <c r="W41" s="35">
        <f t="shared" ref="W41:W53" si="5">S41-V41</f>
        <v>25926</v>
      </c>
      <c r="X41" s="35" t="s">
        <v>2287</v>
      </c>
      <c r="Y41" s="36"/>
      <c r="Z41" s="36"/>
      <c r="AA41" s="42">
        <v>44286</v>
      </c>
      <c r="AB41" s="40"/>
      <c r="AC41" s="36"/>
      <c r="AD41" s="40">
        <v>44355</v>
      </c>
      <c r="AE41" s="57" t="s">
        <v>2210</v>
      </c>
    </row>
    <row r="42" spans="1:31" s="34" customFormat="1" ht="30">
      <c r="A42" s="34" t="s">
        <v>246</v>
      </c>
      <c r="B42" s="34" t="s">
        <v>316</v>
      </c>
      <c r="C42" s="34" t="s">
        <v>737</v>
      </c>
      <c r="D42" s="35" t="s">
        <v>317</v>
      </c>
      <c r="E42" s="34" t="s">
        <v>98</v>
      </c>
      <c r="F42" s="35" t="s">
        <v>567</v>
      </c>
      <c r="G42" s="34" t="s">
        <v>154</v>
      </c>
      <c r="H42" s="36"/>
      <c r="I42" s="36">
        <v>2</v>
      </c>
      <c r="J42" s="36">
        <v>4</v>
      </c>
      <c r="K42" s="36">
        <v>2</v>
      </c>
      <c r="L42" s="36"/>
      <c r="M42" s="36" t="s">
        <v>676</v>
      </c>
      <c r="N42" t="s">
        <v>1856</v>
      </c>
      <c r="O42" t="s">
        <v>1857</v>
      </c>
      <c r="P42" t="s">
        <v>1858</v>
      </c>
      <c r="Q42" s="34">
        <v>4758</v>
      </c>
      <c r="R42" s="34">
        <v>107377</v>
      </c>
      <c r="S42" s="34">
        <f t="shared" si="0"/>
        <v>-102619</v>
      </c>
      <c r="T42" s="34">
        <v>2</v>
      </c>
      <c r="U42" s="34" t="s">
        <v>2188</v>
      </c>
      <c r="V42" s="35">
        <f>VLOOKUP(A42,資料轉換_20201231!A:S,19,FALSE)</f>
        <v>0</v>
      </c>
      <c r="W42" s="35">
        <f t="shared" si="5"/>
        <v>-102619</v>
      </c>
      <c r="X42" s="35" t="s">
        <v>2287</v>
      </c>
      <c r="Y42" s="36"/>
      <c r="Z42" s="36"/>
      <c r="AA42" s="42">
        <v>44316</v>
      </c>
      <c r="AB42" s="82"/>
      <c r="AC42" s="36"/>
      <c r="AD42" s="40">
        <v>44355</v>
      </c>
      <c r="AE42" s="36" t="s">
        <v>1073</v>
      </c>
    </row>
    <row r="43" spans="1:31" s="34" customFormat="1" ht="60">
      <c r="A43" s="34" t="s">
        <v>245</v>
      </c>
      <c r="B43" s="34" t="s">
        <v>829</v>
      </c>
      <c r="D43" s="35" t="e">
        <v>#N/A</v>
      </c>
      <c r="E43" s="34" t="s">
        <v>98</v>
      </c>
      <c r="F43" s="35" t="s">
        <v>565</v>
      </c>
      <c r="G43" s="34" t="s">
        <v>564</v>
      </c>
      <c r="H43" s="36" t="s">
        <v>545</v>
      </c>
      <c r="I43" s="36">
        <v>3</v>
      </c>
      <c r="J43" s="36" t="s">
        <v>946</v>
      </c>
      <c r="K43" s="36"/>
      <c r="L43" s="36"/>
      <c r="M43" s="36" t="s">
        <v>676</v>
      </c>
      <c r="N43" t="s">
        <v>1859</v>
      </c>
      <c r="O43" t="s">
        <v>1860</v>
      </c>
      <c r="P43" t="s">
        <v>1861</v>
      </c>
      <c r="Q43" s="34">
        <v>147142</v>
      </c>
      <c r="R43" s="34">
        <v>297988</v>
      </c>
      <c r="S43" s="34">
        <f t="shared" si="0"/>
        <v>-150846</v>
      </c>
      <c r="T43" s="34">
        <v>2</v>
      </c>
      <c r="U43" s="34" t="s">
        <v>2189</v>
      </c>
      <c r="V43" s="35">
        <f>VLOOKUP(A43,資料轉換_20201231!A:S,19,FALSE)</f>
        <v>6687</v>
      </c>
      <c r="W43" s="35">
        <f t="shared" si="5"/>
        <v>-157533</v>
      </c>
      <c r="X43" s="35" t="s">
        <v>2287</v>
      </c>
      <c r="Y43" s="36"/>
      <c r="Z43" s="36"/>
      <c r="AA43" s="42"/>
      <c r="AB43" s="36"/>
      <c r="AC43" s="36"/>
      <c r="AD43" s="36"/>
      <c r="AE43" s="36"/>
    </row>
    <row r="44" spans="1:31" s="34" customFormat="1" ht="30">
      <c r="A44" s="34" t="s">
        <v>20</v>
      </c>
      <c r="B44" s="34" t="s">
        <v>829</v>
      </c>
      <c r="D44" s="35" t="s">
        <v>311</v>
      </c>
      <c r="E44" s="34" t="s">
        <v>312</v>
      </c>
      <c r="F44" s="35" t="s">
        <v>563</v>
      </c>
      <c r="G44" s="34" t="s">
        <v>151</v>
      </c>
      <c r="H44" s="36" t="s">
        <v>545</v>
      </c>
      <c r="I44" s="36">
        <v>2</v>
      </c>
      <c r="J44" s="36" t="s">
        <v>946</v>
      </c>
      <c r="K44" s="36"/>
      <c r="L44" s="36"/>
      <c r="M44" s="36" t="s">
        <v>676</v>
      </c>
      <c r="N44" t="s">
        <v>1862</v>
      </c>
      <c r="O44" t="s">
        <v>1863</v>
      </c>
      <c r="P44" t="s">
        <v>1864</v>
      </c>
      <c r="Q44" s="34">
        <v>107377</v>
      </c>
      <c r="R44" s="34">
        <v>107377</v>
      </c>
      <c r="S44" s="34">
        <f t="shared" si="0"/>
        <v>0</v>
      </c>
      <c r="T44" s="34">
        <v>0</v>
      </c>
      <c r="V44" s="35">
        <f>VLOOKUP(A44,資料轉換_20201231!A:S,19,FALSE)</f>
        <v>-25926</v>
      </c>
      <c r="W44" s="35">
        <f t="shared" si="5"/>
        <v>25926</v>
      </c>
      <c r="X44" s="35" t="s">
        <v>2287</v>
      </c>
      <c r="Y44" s="36"/>
      <c r="Z44" s="36"/>
      <c r="AA44" s="42"/>
      <c r="AB44" s="36"/>
      <c r="AC44" s="36"/>
      <c r="AD44" s="36"/>
      <c r="AE44" s="36"/>
    </row>
    <row r="45" spans="1:31" s="34" customFormat="1" ht="150">
      <c r="A45" s="34" t="s">
        <v>19</v>
      </c>
      <c r="B45" s="34" t="s">
        <v>829</v>
      </c>
      <c r="D45" s="35" t="s">
        <v>311</v>
      </c>
      <c r="E45" s="34" t="s">
        <v>98</v>
      </c>
      <c r="F45" s="35" t="s">
        <v>562</v>
      </c>
      <c r="G45" s="34" t="s">
        <v>150</v>
      </c>
      <c r="H45" s="36" t="s">
        <v>545</v>
      </c>
      <c r="I45" s="36">
        <v>9</v>
      </c>
      <c r="J45" s="36" t="s">
        <v>946</v>
      </c>
      <c r="K45" s="36"/>
      <c r="L45" s="36"/>
      <c r="M45" s="36" t="s">
        <v>677</v>
      </c>
      <c r="N45" t="s">
        <v>1865</v>
      </c>
      <c r="O45" t="s">
        <v>1866</v>
      </c>
      <c r="P45" t="s">
        <v>1867</v>
      </c>
      <c r="Q45" s="34">
        <v>107377</v>
      </c>
      <c r="R45" s="34">
        <v>297988</v>
      </c>
      <c r="S45" s="34">
        <f t="shared" si="0"/>
        <v>-190611</v>
      </c>
      <c r="T45" s="34">
        <v>5</v>
      </c>
      <c r="U45" s="34" t="s">
        <v>455</v>
      </c>
      <c r="V45" s="35">
        <f>VLOOKUP(A45,資料轉換_20201231!A:S,19,FALSE)</f>
        <v>-32692</v>
      </c>
      <c r="W45" s="35">
        <f t="shared" si="5"/>
        <v>-157919</v>
      </c>
      <c r="X45" s="35" t="s">
        <v>2287</v>
      </c>
      <c r="Y45" s="36"/>
      <c r="Z45" s="36"/>
      <c r="AA45" s="42"/>
      <c r="AB45" s="36"/>
      <c r="AC45" s="36"/>
      <c r="AD45" s="36"/>
      <c r="AE45" s="36"/>
    </row>
    <row r="46" spans="1:31" s="34" customFormat="1" ht="30">
      <c r="A46" s="34" t="s">
        <v>247</v>
      </c>
      <c r="B46" s="34" t="s">
        <v>318</v>
      </c>
      <c r="D46" s="35" t="s">
        <v>319</v>
      </c>
      <c r="E46" s="34" t="s">
        <v>98</v>
      </c>
      <c r="F46" s="35" t="s">
        <v>568</v>
      </c>
      <c r="G46" s="34" t="s">
        <v>155</v>
      </c>
      <c r="H46" s="36"/>
      <c r="I46" s="36">
        <v>2</v>
      </c>
      <c r="J46" s="36">
        <v>4</v>
      </c>
      <c r="K46" s="36">
        <v>2</v>
      </c>
      <c r="L46" s="36"/>
      <c r="M46" s="36" t="s">
        <v>676</v>
      </c>
      <c r="N46" t="s">
        <v>1868</v>
      </c>
      <c r="O46" t="s">
        <v>1869</v>
      </c>
      <c r="P46" t="s">
        <v>1870</v>
      </c>
      <c r="Q46" s="34">
        <v>189</v>
      </c>
      <c r="R46" s="34">
        <v>107377</v>
      </c>
      <c r="S46" s="34">
        <f t="shared" si="0"/>
        <v>-107188</v>
      </c>
      <c r="T46" s="34">
        <v>2</v>
      </c>
      <c r="U46" s="34" t="s">
        <v>2190</v>
      </c>
      <c r="V46" s="35">
        <f>VLOOKUP(A46,資料轉換_20201231!A:S,19,FALSE)</f>
        <v>0</v>
      </c>
      <c r="W46" s="35">
        <f t="shared" si="5"/>
        <v>-107188</v>
      </c>
      <c r="X46" s="35" t="s">
        <v>2287</v>
      </c>
      <c r="Y46" s="36"/>
      <c r="Z46" s="36"/>
      <c r="AA46" s="42">
        <v>44286</v>
      </c>
      <c r="AB46" s="40"/>
      <c r="AC46" s="36"/>
      <c r="AD46" s="40">
        <v>44355</v>
      </c>
      <c r="AE46" s="36" t="s">
        <v>1074</v>
      </c>
    </row>
    <row r="47" spans="1:31" s="34" customFormat="1" ht="60">
      <c r="A47" s="34" t="s">
        <v>248</v>
      </c>
      <c r="B47" s="34" t="s">
        <v>320</v>
      </c>
      <c r="D47" s="35" t="s">
        <v>321</v>
      </c>
      <c r="E47" s="34" t="s">
        <v>98</v>
      </c>
      <c r="F47" s="35" t="s">
        <v>569</v>
      </c>
      <c r="G47" s="34" t="s">
        <v>156</v>
      </c>
      <c r="H47" s="36"/>
      <c r="I47" s="36">
        <v>4</v>
      </c>
      <c r="J47" s="36">
        <v>4</v>
      </c>
      <c r="K47" s="36">
        <v>2</v>
      </c>
      <c r="L47" s="36"/>
      <c r="M47" s="36" t="s">
        <v>676</v>
      </c>
      <c r="N47" t="s">
        <v>1871</v>
      </c>
      <c r="O47"/>
      <c r="P47" t="s">
        <v>1872</v>
      </c>
      <c r="Q47" s="34">
        <v>288</v>
      </c>
      <c r="R47" s="34">
        <v>107377</v>
      </c>
      <c r="S47" s="34">
        <f t="shared" si="0"/>
        <v>-107089</v>
      </c>
      <c r="T47" s="34">
        <v>2</v>
      </c>
      <c r="U47" s="34" t="s">
        <v>2191</v>
      </c>
      <c r="V47" s="35">
        <f>VLOOKUP(A47,資料轉換_20201231!A:S,19,FALSE)</f>
        <v>0</v>
      </c>
      <c r="W47" s="35">
        <f t="shared" si="5"/>
        <v>-107089</v>
      </c>
      <c r="X47" s="35" t="s">
        <v>2287</v>
      </c>
      <c r="Y47" s="36"/>
      <c r="Z47" s="36"/>
      <c r="AA47" s="42">
        <v>44286</v>
      </c>
      <c r="AB47" s="40"/>
      <c r="AC47" s="36"/>
      <c r="AD47" s="40">
        <v>44355</v>
      </c>
      <c r="AE47" s="36" t="s">
        <v>1075</v>
      </c>
    </row>
    <row r="48" spans="1:31" s="34" customFormat="1">
      <c r="A48" s="34" t="s">
        <v>45</v>
      </c>
      <c r="B48" s="34" t="s">
        <v>969</v>
      </c>
      <c r="C48" s="34" t="s">
        <v>971</v>
      </c>
      <c r="D48" s="35" t="s">
        <v>970</v>
      </c>
      <c r="E48" s="34" t="s">
        <v>377</v>
      </c>
      <c r="F48" s="35" t="s">
        <v>378</v>
      </c>
      <c r="G48" s="34" t="s">
        <v>193</v>
      </c>
      <c r="H48" s="36"/>
      <c r="I48" s="36">
        <v>1</v>
      </c>
      <c r="J48" s="36">
        <v>2</v>
      </c>
      <c r="K48" s="36">
        <v>5</v>
      </c>
      <c r="L48" s="36"/>
      <c r="M48" s="36" t="s">
        <v>676</v>
      </c>
      <c r="N48" t="s">
        <v>1873</v>
      </c>
      <c r="O48" t="s">
        <v>1874</v>
      </c>
      <c r="P48" t="s">
        <v>1875</v>
      </c>
      <c r="Q48" s="34">
        <v>63912</v>
      </c>
      <c r="R48" s="34">
        <v>63912</v>
      </c>
      <c r="S48" s="34">
        <f t="shared" si="0"/>
        <v>0</v>
      </c>
      <c r="T48" s="34">
        <v>0</v>
      </c>
      <c r="V48" s="35">
        <f>VLOOKUP(A48,資料轉換_20201231!A:S,19,FALSE)</f>
        <v>325</v>
      </c>
      <c r="W48" s="35">
        <f t="shared" si="5"/>
        <v>-325</v>
      </c>
      <c r="X48" s="35" t="s">
        <v>2287</v>
      </c>
      <c r="Y48" s="36"/>
      <c r="Z48" s="36"/>
      <c r="AA48" s="42">
        <v>44286</v>
      </c>
      <c r="AB48" s="83"/>
      <c r="AC48" s="40">
        <v>44355</v>
      </c>
      <c r="AD48" s="36"/>
      <c r="AE48" s="36" t="s">
        <v>846</v>
      </c>
    </row>
    <row r="49" spans="1:31" s="34" customFormat="1">
      <c r="A49" s="34" t="s">
        <v>46</v>
      </c>
      <c r="B49" s="34" t="s">
        <v>969</v>
      </c>
      <c r="C49" s="34" t="s">
        <v>972</v>
      </c>
      <c r="D49" s="35" t="s">
        <v>379</v>
      </c>
      <c r="E49" s="34" t="s">
        <v>377</v>
      </c>
      <c r="F49" s="35" t="s">
        <v>380</v>
      </c>
      <c r="G49" s="34" t="s">
        <v>194</v>
      </c>
      <c r="H49" s="36"/>
      <c r="I49" s="36">
        <v>1</v>
      </c>
      <c r="J49" s="36">
        <v>2</v>
      </c>
      <c r="K49" s="36">
        <v>5</v>
      </c>
      <c r="L49" s="36"/>
      <c r="M49" s="36" t="s">
        <v>676</v>
      </c>
      <c r="N49" t="s">
        <v>1876</v>
      </c>
      <c r="O49" t="s">
        <v>1877</v>
      </c>
      <c r="P49" t="s">
        <v>1878</v>
      </c>
      <c r="Q49" s="34">
        <v>33561</v>
      </c>
      <c r="R49" s="34">
        <v>33561</v>
      </c>
      <c r="S49" s="34">
        <f t="shared" si="0"/>
        <v>0</v>
      </c>
      <c r="T49" s="34">
        <v>0</v>
      </c>
      <c r="V49" s="35">
        <f>VLOOKUP(A49,資料轉換_20201231!A:S,19,FALSE)</f>
        <v>829</v>
      </c>
      <c r="W49" s="35">
        <f t="shared" si="5"/>
        <v>-829</v>
      </c>
      <c r="X49" s="35" t="s">
        <v>2287</v>
      </c>
      <c r="Y49" s="36"/>
      <c r="Z49" s="36"/>
      <c r="AA49" s="42">
        <v>44286</v>
      </c>
      <c r="AB49" s="40"/>
      <c r="AC49" s="40">
        <v>44355</v>
      </c>
      <c r="AD49" s="36"/>
      <c r="AE49" s="36" t="s">
        <v>847</v>
      </c>
    </row>
    <row r="50" spans="1:31" s="34" customFormat="1">
      <c r="A50" s="34" t="s">
        <v>47</v>
      </c>
      <c r="B50" s="34" t="s">
        <v>969</v>
      </c>
      <c r="C50" s="34" t="s">
        <v>973</v>
      </c>
      <c r="D50" s="35" t="s">
        <v>381</v>
      </c>
      <c r="E50" s="34" t="s">
        <v>377</v>
      </c>
      <c r="F50" s="35" t="s">
        <v>382</v>
      </c>
      <c r="G50" s="34" t="s">
        <v>195</v>
      </c>
      <c r="H50" s="36"/>
      <c r="I50" s="36">
        <v>1</v>
      </c>
      <c r="J50" s="36">
        <v>2</v>
      </c>
      <c r="K50" s="36">
        <v>5</v>
      </c>
      <c r="L50" s="36"/>
      <c r="M50" s="36" t="s">
        <v>676</v>
      </c>
      <c r="N50" t="s">
        <v>1879</v>
      </c>
      <c r="O50" t="s">
        <v>1880</v>
      </c>
      <c r="P50" t="s">
        <v>1881</v>
      </c>
      <c r="Q50" s="34">
        <v>664</v>
      </c>
      <c r="R50" s="34">
        <v>664</v>
      </c>
      <c r="S50" s="34">
        <f t="shared" si="0"/>
        <v>0</v>
      </c>
      <c r="T50" s="34">
        <v>0</v>
      </c>
      <c r="V50" s="35">
        <f>VLOOKUP(A50,資料轉換_20201231!A:S,19,FALSE)</f>
        <v>2</v>
      </c>
      <c r="W50" s="35">
        <f t="shared" si="5"/>
        <v>-2</v>
      </c>
      <c r="X50" s="35" t="s">
        <v>2287</v>
      </c>
      <c r="Y50" s="36"/>
      <c r="Z50" s="36"/>
      <c r="AA50" s="42">
        <v>44286</v>
      </c>
      <c r="AB50" s="83"/>
      <c r="AC50" s="40">
        <v>44355</v>
      </c>
      <c r="AD50" s="36"/>
      <c r="AE50" s="36" t="s">
        <v>848</v>
      </c>
    </row>
    <row r="51" spans="1:31" s="34" customFormat="1">
      <c r="A51" s="34" t="s">
        <v>48</v>
      </c>
      <c r="B51" s="34" t="s">
        <v>969</v>
      </c>
      <c r="C51" s="34" t="s">
        <v>974</v>
      </c>
      <c r="D51" s="35" t="s">
        <v>383</v>
      </c>
      <c r="E51" s="34" t="s">
        <v>377</v>
      </c>
      <c r="F51" s="35" t="s">
        <v>384</v>
      </c>
      <c r="G51" s="34" t="s">
        <v>196</v>
      </c>
      <c r="H51" s="36"/>
      <c r="I51" s="36">
        <v>1</v>
      </c>
      <c r="J51" s="36">
        <v>2</v>
      </c>
      <c r="K51" s="36">
        <v>5</v>
      </c>
      <c r="L51" s="36"/>
      <c r="M51" s="36" t="s">
        <v>676</v>
      </c>
      <c r="N51" t="s">
        <v>1882</v>
      </c>
      <c r="O51" t="s">
        <v>1883</v>
      </c>
      <c r="P51" t="s">
        <v>1884</v>
      </c>
      <c r="Q51" s="34">
        <v>131657</v>
      </c>
      <c r="R51" s="34">
        <v>131657</v>
      </c>
      <c r="S51" s="34">
        <f t="shared" si="0"/>
        <v>0</v>
      </c>
      <c r="T51" s="34">
        <v>0</v>
      </c>
      <c r="V51" s="35">
        <f>VLOOKUP(A51,資料轉換_20201231!A:S,19,FALSE)</f>
        <v>4254</v>
      </c>
      <c r="W51" s="35">
        <f t="shared" si="5"/>
        <v>-4254</v>
      </c>
      <c r="X51" s="35" t="s">
        <v>2287</v>
      </c>
      <c r="Y51" s="36"/>
      <c r="Z51" s="36"/>
      <c r="AA51" s="42">
        <v>44286</v>
      </c>
      <c r="AB51" s="40"/>
      <c r="AC51" s="40">
        <v>44355</v>
      </c>
      <c r="AD51" s="36"/>
      <c r="AE51" s="36" t="s">
        <v>859</v>
      </c>
    </row>
    <row r="52" spans="1:31" s="34" customFormat="1" ht="75">
      <c r="A52" s="34" t="s">
        <v>13</v>
      </c>
      <c r="B52" s="34" t="s">
        <v>829</v>
      </c>
      <c r="D52" s="35" t="s">
        <v>294</v>
      </c>
      <c r="E52" s="34" t="s">
        <v>98</v>
      </c>
      <c r="F52" s="35" t="s">
        <v>555</v>
      </c>
      <c r="G52" s="34" t="s">
        <v>556</v>
      </c>
      <c r="H52" s="57" t="s">
        <v>545</v>
      </c>
      <c r="I52" s="36">
        <v>5</v>
      </c>
      <c r="J52" s="36" t="s">
        <v>946</v>
      </c>
      <c r="K52" s="36"/>
      <c r="L52" s="36"/>
      <c r="M52" s="36" t="s">
        <v>676</v>
      </c>
      <c r="N52" t="s">
        <v>1885</v>
      </c>
      <c r="O52" t="s">
        <v>1886</v>
      </c>
      <c r="P52" t="s">
        <v>1887</v>
      </c>
      <c r="Q52" s="34">
        <v>335480</v>
      </c>
      <c r="R52" s="34">
        <v>335480</v>
      </c>
      <c r="S52" s="34">
        <f t="shared" si="0"/>
        <v>0</v>
      </c>
      <c r="T52" s="34">
        <v>9</v>
      </c>
      <c r="U52" s="34" t="s">
        <v>450</v>
      </c>
      <c r="V52" s="35">
        <f>VLOOKUP(A52,資料轉換_20201231!A:S,19,FALSE)</f>
        <v>167530</v>
      </c>
      <c r="W52" s="35">
        <f t="shared" si="5"/>
        <v>-167530</v>
      </c>
      <c r="X52" s="35" t="s">
        <v>2287</v>
      </c>
      <c r="Y52" s="36"/>
      <c r="Z52" s="36"/>
      <c r="AA52" s="42"/>
      <c r="AB52" s="67"/>
      <c r="AC52" s="36"/>
      <c r="AD52" s="40"/>
      <c r="AE52" s="36"/>
    </row>
    <row r="53" spans="1:31" s="34" customFormat="1" ht="30">
      <c r="A53" s="34" t="s">
        <v>14</v>
      </c>
      <c r="B53" s="34" t="s">
        <v>299</v>
      </c>
      <c r="D53" s="35" t="s">
        <v>104</v>
      </c>
      <c r="E53" s="34" t="s">
        <v>98</v>
      </c>
      <c r="F53" s="35" t="s">
        <v>554</v>
      </c>
      <c r="G53" s="34" t="s">
        <v>143</v>
      </c>
      <c r="H53" s="36"/>
      <c r="I53" s="36">
        <v>2</v>
      </c>
      <c r="J53" s="36">
        <v>4</v>
      </c>
      <c r="K53" s="36">
        <v>1</v>
      </c>
      <c r="L53" s="36"/>
      <c r="M53" s="36" t="s">
        <v>676</v>
      </c>
      <c r="N53" t="s">
        <v>1888</v>
      </c>
      <c r="O53" t="s">
        <v>1889</v>
      </c>
      <c r="P53" t="s">
        <v>1890</v>
      </c>
      <c r="Q53" s="34">
        <v>1006434</v>
      </c>
      <c r="R53" s="34">
        <v>167740</v>
      </c>
      <c r="S53" s="34">
        <f t="shared" si="0"/>
        <v>838694</v>
      </c>
      <c r="T53" s="34">
        <v>3</v>
      </c>
      <c r="U53" s="34" t="s">
        <v>451</v>
      </c>
      <c r="V53" s="35">
        <f>VLOOKUP(A53,資料轉換_20201231!A:S,19,FALSE)</f>
        <v>837644</v>
      </c>
      <c r="W53" s="35">
        <f t="shared" si="5"/>
        <v>1050</v>
      </c>
      <c r="X53" s="35" t="s">
        <v>2287</v>
      </c>
      <c r="Y53" s="36"/>
      <c r="Z53" s="36"/>
      <c r="AA53" s="42">
        <v>44286</v>
      </c>
      <c r="AB53" s="40"/>
      <c r="AC53" s="36"/>
      <c r="AD53" s="40">
        <v>44356</v>
      </c>
      <c r="AE53" s="36" t="s">
        <v>2211</v>
      </c>
    </row>
    <row r="54" spans="1:31" s="34" customFormat="1" ht="30">
      <c r="A54" s="34" t="s">
        <v>639</v>
      </c>
      <c r="B54" s="34" t="s">
        <v>869</v>
      </c>
      <c r="D54" s="35" t="s">
        <v>652</v>
      </c>
      <c r="E54" s="34" t="s">
        <v>444</v>
      </c>
      <c r="F54" s="35" t="s">
        <v>665</v>
      </c>
      <c r="G54" s="34" t="s">
        <v>664</v>
      </c>
      <c r="H54" s="36"/>
      <c r="I54" s="36">
        <v>2</v>
      </c>
      <c r="J54" s="36">
        <v>4</v>
      </c>
      <c r="K54" s="36">
        <v>1</v>
      </c>
      <c r="L54" s="36" t="s">
        <v>1069</v>
      </c>
      <c r="M54" s="36" t="s">
        <v>676</v>
      </c>
      <c r="N54" t="s">
        <v>1891</v>
      </c>
      <c r="O54" t="s">
        <v>1892</v>
      </c>
      <c r="P54" t="s">
        <v>1893</v>
      </c>
      <c r="Q54" s="34">
        <v>0</v>
      </c>
      <c r="R54" s="34">
        <v>0</v>
      </c>
      <c r="S54" s="34">
        <f t="shared" si="0"/>
        <v>0</v>
      </c>
      <c r="T54" s="34">
        <v>0</v>
      </c>
      <c r="V54" s="35">
        <f>VLOOKUP(A54,資料轉換_20201231!A:S,19,FALSE)</f>
        <v>0</v>
      </c>
      <c r="W54" s="35">
        <f t="shared" si="1"/>
        <v>0</v>
      </c>
      <c r="X54" s="35"/>
      <c r="Y54" s="36"/>
      <c r="Z54" s="36"/>
      <c r="AA54" s="42">
        <v>44316</v>
      </c>
      <c r="AB54" s="82"/>
      <c r="AD54" s="40">
        <v>44355</v>
      </c>
      <c r="AE54" s="36" t="s">
        <v>1290</v>
      </c>
    </row>
    <row r="55" spans="1:31" s="34" customFormat="1" ht="45">
      <c r="A55" s="34" t="s">
        <v>11</v>
      </c>
      <c r="B55" s="34" t="s">
        <v>295</v>
      </c>
      <c r="D55" s="35" t="s">
        <v>296</v>
      </c>
      <c r="E55" s="34" t="s">
        <v>98</v>
      </c>
      <c r="F55" s="35" t="s">
        <v>553</v>
      </c>
      <c r="G55" s="34" t="s">
        <v>142</v>
      </c>
      <c r="H55" s="36"/>
      <c r="I55" s="36">
        <v>3</v>
      </c>
      <c r="J55" s="36">
        <v>4</v>
      </c>
      <c r="K55" s="36">
        <v>1</v>
      </c>
      <c r="L55" s="36"/>
      <c r="M55" s="36" t="s">
        <v>676</v>
      </c>
      <c r="N55" t="s">
        <v>1894</v>
      </c>
      <c r="O55" t="s">
        <v>1895</v>
      </c>
      <c r="P55" t="s">
        <v>1896</v>
      </c>
      <c r="Q55" s="34">
        <v>8</v>
      </c>
      <c r="R55" s="34">
        <v>8</v>
      </c>
      <c r="S55" s="34">
        <f t="shared" si="0"/>
        <v>0</v>
      </c>
      <c r="T55" s="34">
        <v>0</v>
      </c>
      <c r="V55" s="35">
        <f>VLOOKUP(A55,資料轉換_20201231!A:S,19,FALSE)</f>
        <v>0</v>
      </c>
      <c r="W55" s="35">
        <f t="shared" si="1"/>
        <v>0</v>
      </c>
      <c r="X55" s="35"/>
      <c r="Y55" s="36"/>
      <c r="Z55" s="36"/>
      <c r="AA55" s="42">
        <v>44286</v>
      </c>
      <c r="AB55" s="40"/>
      <c r="AD55" s="40">
        <v>44356</v>
      </c>
      <c r="AE55" s="36" t="s">
        <v>1010</v>
      </c>
    </row>
    <row r="56" spans="1:31" s="34" customFormat="1" ht="45">
      <c r="A56" s="34" t="s">
        <v>10</v>
      </c>
      <c r="B56" s="34" t="s">
        <v>293</v>
      </c>
      <c r="D56" s="35" t="s">
        <v>294</v>
      </c>
      <c r="E56" s="34" t="s">
        <v>98</v>
      </c>
      <c r="F56" s="35" t="s">
        <v>547</v>
      </c>
      <c r="G56" s="34" t="s">
        <v>141</v>
      </c>
      <c r="H56" s="36"/>
      <c r="I56" s="36">
        <v>3</v>
      </c>
      <c r="J56" s="36">
        <v>4</v>
      </c>
      <c r="K56" s="36">
        <v>1</v>
      </c>
      <c r="L56" s="36"/>
      <c r="M56" s="36" t="s">
        <v>676</v>
      </c>
      <c r="N56" t="s">
        <v>1897</v>
      </c>
      <c r="O56" t="s">
        <v>1898</v>
      </c>
      <c r="P56" t="s">
        <v>1899</v>
      </c>
      <c r="Q56" s="34">
        <v>167740</v>
      </c>
      <c r="R56" s="34">
        <v>167740</v>
      </c>
      <c r="S56" s="34">
        <f t="shared" si="0"/>
        <v>0</v>
      </c>
      <c r="T56" s="34">
        <v>0</v>
      </c>
      <c r="V56" s="35">
        <f>VLOOKUP(A56,資料轉換_20201231!A:S,19,FALSE)</f>
        <v>0</v>
      </c>
      <c r="W56" s="35">
        <f t="shared" si="1"/>
        <v>0</v>
      </c>
      <c r="X56" s="35"/>
      <c r="Y56" s="36"/>
      <c r="Z56" s="36"/>
      <c r="AA56" s="42">
        <v>44286</v>
      </c>
      <c r="AB56" s="40"/>
      <c r="AD56" s="40">
        <v>44355</v>
      </c>
      <c r="AE56" s="36" t="s">
        <v>1012</v>
      </c>
    </row>
    <row r="57" spans="1:31" s="34" customFormat="1" ht="30">
      <c r="A57" s="34" t="s">
        <v>640</v>
      </c>
      <c r="B57" s="34" t="s">
        <v>968</v>
      </c>
      <c r="D57" s="35" t="s">
        <v>651</v>
      </c>
      <c r="E57" s="34" t="s">
        <v>444</v>
      </c>
      <c r="F57" s="35" t="s">
        <v>667</v>
      </c>
      <c r="G57" s="34" t="s">
        <v>666</v>
      </c>
      <c r="H57" s="36"/>
      <c r="I57" s="36">
        <v>2</v>
      </c>
      <c r="J57" s="36">
        <v>4</v>
      </c>
      <c r="K57" s="36">
        <v>1</v>
      </c>
      <c r="L57" s="36"/>
      <c r="M57" s="36" t="s">
        <v>676</v>
      </c>
      <c r="N57" t="s">
        <v>1900</v>
      </c>
      <c r="O57" t="s">
        <v>1901</v>
      </c>
      <c r="P57" t="s">
        <v>1902</v>
      </c>
      <c r="Q57" s="34">
        <v>331</v>
      </c>
      <c r="R57" s="34">
        <v>153</v>
      </c>
      <c r="S57" s="34">
        <f t="shared" si="0"/>
        <v>178</v>
      </c>
      <c r="T57" s="34">
        <v>2</v>
      </c>
      <c r="U57" s="35" t="s">
        <v>2192</v>
      </c>
      <c r="V57" s="35">
        <f>VLOOKUP(A57,資料轉換_20201231!A:S,19,FALSE)</f>
        <v>-13</v>
      </c>
      <c r="W57" s="35">
        <f>S57-V57</f>
        <v>191</v>
      </c>
      <c r="X57" s="35" t="s">
        <v>2287</v>
      </c>
      <c r="Y57" s="36"/>
      <c r="Z57" s="36"/>
      <c r="AA57" s="42">
        <v>44316</v>
      </c>
      <c r="AB57" s="82"/>
      <c r="AD57" s="40">
        <v>44355</v>
      </c>
      <c r="AE57" s="36" t="s">
        <v>1011</v>
      </c>
    </row>
    <row r="58" spans="1:31" s="34" customFormat="1" ht="30">
      <c r="A58" s="34" t="s">
        <v>1667</v>
      </c>
      <c r="D58" s="35" t="s">
        <v>1669</v>
      </c>
      <c r="E58" s="34" t="s">
        <v>444</v>
      </c>
      <c r="F58" s="35" t="s">
        <v>1671</v>
      </c>
      <c r="G58" s="89" t="s">
        <v>1673</v>
      </c>
      <c r="H58" s="36"/>
      <c r="I58" s="36">
        <v>1</v>
      </c>
      <c r="J58" s="36">
        <v>2</v>
      </c>
      <c r="K58" s="36">
        <v>1</v>
      </c>
      <c r="L58" s="36"/>
      <c r="M58" s="36"/>
      <c r="N58" t="s">
        <v>1903</v>
      </c>
      <c r="O58" t="s">
        <v>1904</v>
      </c>
      <c r="P58" t="s">
        <v>1905</v>
      </c>
      <c r="Q58" s="34">
        <v>1167</v>
      </c>
      <c r="R58" s="34">
        <v>1167</v>
      </c>
      <c r="S58" s="34">
        <f t="shared" si="0"/>
        <v>0</v>
      </c>
      <c r="T58" s="34">
        <v>0</v>
      </c>
      <c r="U58" s="117"/>
      <c r="V58" s="35">
        <f>VLOOKUP(A58,資料轉換_20201231!A:S,19,FALSE)</f>
        <v>0</v>
      </c>
      <c r="W58" s="35">
        <f t="shared" si="1"/>
        <v>0</v>
      </c>
      <c r="X58" s="35"/>
      <c r="Y58" s="40"/>
      <c r="Z58" s="40"/>
      <c r="AA58" s="42"/>
      <c r="AB58" s="36"/>
      <c r="AC58" s="40">
        <v>44355</v>
      </c>
      <c r="AD58" s="40"/>
      <c r="AE58" s="36" t="s">
        <v>1675</v>
      </c>
    </row>
    <row r="59" spans="1:31" s="34" customFormat="1" ht="30">
      <c r="A59" s="34" t="s">
        <v>1668</v>
      </c>
      <c r="D59" s="35" t="s">
        <v>1670</v>
      </c>
      <c r="E59" s="34" t="s">
        <v>444</v>
      </c>
      <c r="F59" s="35" t="s">
        <v>1672</v>
      </c>
      <c r="G59" s="89" t="s">
        <v>1674</v>
      </c>
      <c r="H59" s="36"/>
      <c r="I59" s="36">
        <v>1</v>
      </c>
      <c r="J59" s="36">
        <v>2</v>
      </c>
      <c r="K59" s="36">
        <v>1</v>
      </c>
      <c r="L59" s="36"/>
      <c r="M59" s="36"/>
      <c r="N59" t="s">
        <v>1906</v>
      </c>
      <c r="O59" t="s">
        <v>1907</v>
      </c>
      <c r="P59" t="s">
        <v>1908</v>
      </c>
      <c r="Q59" s="34">
        <v>286</v>
      </c>
      <c r="R59" s="34">
        <v>286</v>
      </c>
      <c r="S59" s="34">
        <f t="shared" si="0"/>
        <v>0</v>
      </c>
      <c r="T59" s="34">
        <v>0</v>
      </c>
      <c r="U59" s="117"/>
      <c r="V59" s="35">
        <f>VLOOKUP(A59,資料轉換_20201231!A:S,19,FALSE)</f>
        <v>0</v>
      </c>
      <c r="W59" s="35">
        <f t="shared" si="1"/>
        <v>0</v>
      </c>
      <c r="X59" s="35"/>
      <c r="Y59" s="40"/>
      <c r="Z59" s="40"/>
      <c r="AA59" s="42"/>
      <c r="AB59" s="36"/>
      <c r="AC59" s="40">
        <v>44355</v>
      </c>
      <c r="AD59" s="40"/>
      <c r="AE59" s="36" t="s">
        <v>1676</v>
      </c>
    </row>
    <row r="60" spans="1:31" s="34" customFormat="1" ht="45">
      <c r="A60" s="34" t="s">
        <v>23</v>
      </c>
      <c r="B60" s="34" t="s">
        <v>328</v>
      </c>
      <c r="D60" s="35" t="s">
        <v>329</v>
      </c>
      <c r="E60" s="34" t="s">
        <v>98</v>
      </c>
      <c r="F60" s="35" t="s">
        <v>573</v>
      </c>
      <c r="G60" s="34" t="s">
        <v>160</v>
      </c>
      <c r="H60" s="36"/>
      <c r="I60" s="36">
        <v>3</v>
      </c>
      <c r="J60" s="36">
        <v>4</v>
      </c>
      <c r="K60" s="36">
        <v>1</v>
      </c>
      <c r="L60" s="36"/>
      <c r="M60" s="36" t="s">
        <v>676</v>
      </c>
      <c r="N60" t="s">
        <v>1909</v>
      </c>
      <c r="O60" t="s">
        <v>1910</v>
      </c>
      <c r="P60" t="s">
        <v>1911</v>
      </c>
      <c r="Q60" s="34">
        <v>49690</v>
      </c>
      <c r="R60" s="34">
        <v>49695</v>
      </c>
      <c r="S60" s="34">
        <f t="shared" si="0"/>
        <v>-5</v>
      </c>
      <c r="T60" s="34">
        <v>1</v>
      </c>
      <c r="U60" s="34" t="s">
        <v>460</v>
      </c>
      <c r="V60" s="35">
        <f>VLOOKUP(A60,資料轉換_20201231!A:S,19,FALSE)</f>
        <v>-5</v>
      </c>
      <c r="W60" s="35">
        <f t="shared" si="1"/>
        <v>0</v>
      </c>
      <c r="X60" s="35"/>
      <c r="Y60" s="36"/>
      <c r="Z60" s="36"/>
      <c r="AA60" s="42">
        <v>44316</v>
      </c>
      <c r="AB60" s="82"/>
      <c r="AC60" s="36"/>
      <c r="AD60" s="40">
        <v>44355</v>
      </c>
      <c r="AE60" s="36" t="s">
        <v>1013</v>
      </c>
    </row>
    <row r="61" spans="1:31" s="34" customFormat="1" ht="30">
      <c r="A61" s="34" t="s">
        <v>12</v>
      </c>
      <c r="B61" s="34" t="s">
        <v>297</v>
      </c>
      <c r="D61" s="35" t="s">
        <v>298</v>
      </c>
      <c r="E61" s="34" t="s">
        <v>98</v>
      </c>
      <c r="F61" s="35" t="s">
        <v>721</v>
      </c>
      <c r="G61" s="34" t="s">
        <v>722</v>
      </c>
      <c r="H61" s="36"/>
      <c r="I61" s="36">
        <v>2</v>
      </c>
      <c r="J61" s="36">
        <v>4</v>
      </c>
      <c r="K61" s="36">
        <v>1</v>
      </c>
      <c r="L61" s="36"/>
      <c r="M61" s="36" t="s">
        <v>676</v>
      </c>
      <c r="N61" t="s">
        <v>1912</v>
      </c>
      <c r="O61" t="s">
        <v>1913</v>
      </c>
      <c r="P61" t="s">
        <v>1914</v>
      </c>
      <c r="Q61" s="34">
        <v>364321</v>
      </c>
      <c r="R61" s="34">
        <v>167740</v>
      </c>
      <c r="S61" s="34">
        <f t="shared" si="0"/>
        <v>196581</v>
      </c>
      <c r="T61" s="34">
        <v>3</v>
      </c>
      <c r="U61" s="34" t="s">
        <v>449</v>
      </c>
      <c r="V61" s="35">
        <f>VLOOKUP(A61,資料轉換_20201231!A:S,19,FALSE)</f>
        <v>196669</v>
      </c>
      <c r="W61" s="35">
        <f>S61-V61</f>
        <v>-88</v>
      </c>
      <c r="X61" s="35" t="s">
        <v>2287</v>
      </c>
      <c r="Y61" s="36"/>
      <c r="Z61" s="36"/>
      <c r="AA61" s="42">
        <v>44286</v>
      </c>
      <c r="AB61" s="40"/>
      <c r="AC61" s="40"/>
      <c r="AD61" s="40">
        <v>44355</v>
      </c>
      <c r="AE61" s="36" t="s">
        <v>1054</v>
      </c>
    </row>
    <row r="62" spans="1:31" s="34" customFormat="1">
      <c r="A62" s="34" t="s">
        <v>38</v>
      </c>
      <c r="B62" s="34" t="s">
        <v>1021</v>
      </c>
      <c r="C62" s="34" t="s">
        <v>355</v>
      </c>
      <c r="D62" s="35" t="s">
        <v>356</v>
      </c>
      <c r="E62" s="34" t="s">
        <v>98</v>
      </c>
      <c r="F62" s="35" t="s">
        <v>357</v>
      </c>
      <c r="G62" s="34" t="s">
        <v>179</v>
      </c>
      <c r="H62" s="36"/>
      <c r="I62" s="36">
        <v>1</v>
      </c>
      <c r="J62" s="36">
        <v>2</v>
      </c>
      <c r="K62" s="36">
        <v>4</v>
      </c>
      <c r="L62" s="36"/>
      <c r="M62" s="36" t="s">
        <v>676</v>
      </c>
      <c r="N62" t="s">
        <v>1915</v>
      </c>
      <c r="O62" t="s">
        <v>1916</v>
      </c>
      <c r="P62" t="s">
        <v>1917</v>
      </c>
      <c r="Q62" s="34">
        <v>0</v>
      </c>
      <c r="R62" s="34">
        <v>0</v>
      </c>
      <c r="S62" s="34">
        <f t="shared" si="0"/>
        <v>0</v>
      </c>
      <c r="T62" s="34">
        <v>0</v>
      </c>
      <c r="V62" s="35">
        <f>VLOOKUP(A62,資料轉換_20201231!A:S,19,FALSE)</f>
        <v>0</v>
      </c>
      <c r="W62" s="35">
        <f t="shared" si="1"/>
        <v>0</v>
      </c>
      <c r="X62" s="35"/>
      <c r="Y62" s="36"/>
      <c r="Z62" s="36"/>
      <c r="AA62" s="42"/>
      <c r="AB62" s="36"/>
      <c r="AC62" s="40">
        <v>44355</v>
      </c>
      <c r="AD62" s="36"/>
      <c r="AE62" s="36" t="s">
        <v>2214</v>
      </c>
    </row>
    <row r="63" spans="1:31" s="34" customFormat="1">
      <c r="A63" s="34" t="s">
        <v>256</v>
      </c>
      <c r="D63" s="35" t="s">
        <v>118</v>
      </c>
      <c r="E63" s="34" t="s">
        <v>98</v>
      </c>
      <c r="F63" s="35" t="s">
        <v>119</v>
      </c>
      <c r="G63" s="34" t="s">
        <v>180</v>
      </c>
      <c r="H63" s="36"/>
      <c r="I63" s="36">
        <v>1</v>
      </c>
      <c r="J63" s="36">
        <v>2</v>
      </c>
      <c r="K63" s="71">
        <v>4</v>
      </c>
      <c r="L63" s="72"/>
      <c r="M63" s="36" t="s">
        <v>676</v>
      </c>
      <c r="N63" t="s">
        <v>1918</v>
      </c>
      <c r="O63" t="s">
        <v>1919</v>
      </c>
      <c r="P63" t="s">
        <v>1920</v>
      </c>
      <c r="Q63" s="34">
        <v>2164</v>
      </c>
      <c r="R63" s="34">
        <v>2178</v>
      </c>
      <c r="S63" s="34">
        <f t="shared" si="0"/>
        <v>-14</v>
      </c>
      <c r="T63" s="34">
        <v>2</v>
      </c>
      <c r="U63" s="34" t="s">
        <v>466</v>
      </c>
      <c r="V63" s="35">
        <f>VLOOKUP(A63,資料轉換_20201231!A:S,19,FALSE)</f>
        <v>-14</v>
      </c>
      <c r="W63" s="35">
        <f t="shared" si="1"/>
        <v>0</v>
      </c>
      <c r="X63" s="35"/>
      <c r="Y63" s="36"/>
      <c r="Z63" s="36"/>
      <c r="AA63" s="42"/>
      <c r="AB63" s="36"/>
      <c r="AC63" s="40">
        <v>44355</v>
      </c>
      <c r="AD63" s="36"/>
      <c r="AE63" s="36" t="s">
        <v>984</v>
      </c>
    </row>
    <row r="64" spans="1:31" s="34" customFormat="1" ht="45">
      <c r="A64" s="34" t="s">
        <v>16</v>
      </c>
      <c r="B64" s="34" t="s">
        <v>302</v>
      </c>
      <c r="D64" s="35" t="s">
        <v>303</v>
      </c>
      <c r="E64" s="34" t="s">
        <v>98</v>
      </c>
      <c r="F64" s="35" t="s">
        <v>558</v>
      </c>
      <c r="G64" s="34" t="s">
        <v>145</v>
      </c>
      <c r="H64" s="36"/>
      <c r="I64" s="36">
        <v>3</v>
      </c>
      <c r="J64" s="36">
        <v>4</v>
      </c>
      <c r="K64" s="36">
        <v>2</v>
      </c>
      <c r="L64" s="36"/>
      <c r="M64" s="36" t="s">
        <v>676</v>
      </c>
      <c r="N64" t="s">
        <v>1921</v>
      </c>
      <c r="O64" t="s">
        <v>1922</v>
      </c>
      <c r="P64" t="s">
        <v>1923</v>
      </c>
      <c r="Q64" s="34">
        <v>135906</v>
      </c>
      <c r="R64" s="34">
        <v>135926</v>
      </c>
      <c r="S64" s="34">
        <f t="shared" si="0"/>
        <v>-20</v>
      </c>
      <c r="T64" s="34">
        <v>4</v>
      </c>
      <c r="U64" s="35" t="s">
        <v>2283</v>
      </c>
      <c r="V64" s="35">
        <f>VLOOKUP(A64,資料轉換_20201231!A:S,19,FALSE)</f>
        <v>-20</v>
      </c>
      <c r="W64" s="35">
        <f t="shared" si="1"/>
        <v>0</v>
      </c>
      <c r="X64" s="35"/>
      <c r="Y64" s="36"/>
      <c r="Z64" s="36"/>
      <c r="AA64" s="42">
        <v>44286</v>
      </c>
      <c r="AB64" s="40"/>
      <c r="AC64" s="36"/>
      <c r="AD64" s="40">
        <v>44355</v>
      </c>
      <c r="AE64" s="36" t="s">
        <v>1017</v>
      </c>
    </row>
    <row r="65" spans="1:32" s="34" customFormat="1">
      <c r="A65" s="34" t="s">
        <v>242</v>
      </c>
      <c r="B65" s="34" t="s">
        <v>1022</v>
      </c>
      <c r="D65" s="35" t="s">
        <v>306</v>
      </c>
      <c r="E65" s="34" t="s">
        <v>98</v>
      </c>
      <c r="F65" s="35" t="s">
        <v>560</v>
      </c>
      <c r="G65" s="34" t="s">
        <v>147</v>
      </c>
      <c r="H65" s="36"/>
      <c r="I65" s="36">
        <v>1</v>
      </c>
      <c r="J65" s="36">
        <v>2</v>
      </c>
      <c r="K65" s="73">
        <v>2</v>
      </c>
      <c r="L65" s="73"/>
      <c r="M65" s="36" t="s">
        <v>676</v>
      </c>
      <c r="N65" t="s">
        <v>1924</v>
      </c>
      <c r="O65" t="s">
        <v>1925</v>
      </c>
      <c r="P65" t="s">
        <v>1926</v>
      </c>
      <c r="Q65" s="34">
        <v>56421</v>
      </c>
      <c r="R65" s="34">
        <v>56421</v>
      </c>
      <c r="S65" s="34">
        <f t="shared" si="0"/>
        <v>0</v>
      </c>
      <c r="T65" s="34">
        <v>0</v>
      </c>
      <c r="V65" s="35">
        <f>VLOOKUP(A65,資料轉換_20201231!A:S,19,FALSE)</f>
        <v>0</v>
      </c>
      <c r="W65" s="35">
        <f t="shared" si="1"/>
        <v>0</v>
      </c>
      <c r="X65" s="35"/>
      <c r="Y65" s="36"/>
      <c r="Z65" s="36"/>
      <c r="AA65" s="42">
        <v>44286</v>
      </c>
      <c r="AB65" s="40"/>
      <c r="AC65" s="40">
        <v>44355</v>
      </c>
      <c r="AD65" s="36"/>
      <c r="AE65" s="36" t="s">
        <v>880</v>
      </c>
    </row>
    <row r="66" spans="1:32" s="34" customFormat="1" ht="105">
      <c r="A66" s="34" t="s">
        <v>17</v>
      </c>
      <c r="B66" s="34" t="s">
        <v>304</v>
      </c>
      <c r="D66" s="35" t="s">
        <v>305</v>
      </c>
      <c r="E66" s="34" t="s">
        <v>98</v>
      </c>
      <c r="F66" s="35" t="s">
        <v>559</v>
      </c>
      <c r="G66" s="34" t="s">
        <v>146</v>
      </c>
      <c r="H66" s="36"/>
      <c r="I66" s="36">
        <v>7</v>
      </c>
      <c r="J66" s="36">
        <v>4</v>
      </c>
      <c r="K66" s="36">
        <v>2</v>
      </c>
      <c r="L66" s="36"/>
      <c r="M66" s="36" t="s">
        <v>676</v>
      </c>
      <c r="N66" t="s">
        <v>1927</v>
      </c>
      <c r="O66" t="s">
        <v>1928</v>
      </c>
      <c r="P66" t="s">
        <v>1929</v>
      </c>
      <c r="Q66" s="34">
        <v>135533</v>
      </c>
      <c r="R66" s="34">
        <v>135571</v>
      </c>
      <c r="S66" s="34">
        <f t="shared" si="0"/>
        <v>-38</v>
      </c>
      <c r="T66" s="34">
        <v>4</v>
      </c>
      <c r="U66" s="35" t="s">
        <v>2193</v>
      </c>
      <c r="V66" s="35">
        <f>VLOOKUP(A66,資料轉換_20201231!A:S,19,FALSE)</f>
        <v>-38</v>
      </c>
      <c r="W66" s="35">
        <f t="shared" si="1"/>
        <v>0</v>
      </c>
      <c r="X66" s="35"/>
      <c r="Y66" s="36"/>
      <c r="Z66" s="36"/>
      <c r="AA66" s="42">
        <v>44286</v>
      </c>
      <c r="AB66" s="40"/>
      <c r="AC66" s="36"/>
      <c r="AD66" s="40">
        <v>44355</v>
      </c>
      <c r="AE66" s="36" t="s">
        <v>1018</v>
      </c>
    </row>
    <row r="67" spans="1:32" s="34" customFormat="1" ht="30">
      <c r="A67" s="34" t="s">
        <v>15</v>
      </c>
      <c r="B67" s="34" t="s">
        <v>300</v>
      </c>
      <c r="D67" s="35" t="s">
        <v>301</v>
      </c>
      <c r="E67" s="34" t="s">
        <v>98</v>
      </c>
      <c r="F67" s="35" t="s">
        <v>557</v>
      </c>
      <c r="G67" s="34" t="s">
        <v>144</v>
      </c>
      <c r="H67" s="36"/>
      <c r="I67" s="36">
        <v>2</v>
      </c>
      <c r="J67" s="36">
        <v>4</v>
      </c>
      <c r="K67" s="36">
        <v>2</v>
      </c>
      <c r="L67" s="36"/>
      <c r="M67" s="36" t="s">
        <v>676</v>
      </c>
      <c r="N67" t="s">
        <v>1930</v>
      </c>
      <c r="O67" t="s">
        <v>1931</v>
      </c>
      <c r="P67" t="s">
        <v>1932</v>
      </c>
      <c r="Q67" s="34">
        <v>197</v>
      </c>
      <c r="R67" s="34">
        <v>197</v>
      </c>
      <c r="S67" s="34">
        <f t="shared" si="0"/>
        <v>0</v>
      </c>
      <c r="T67" s="34">
        <v>0</v>
      </c>
      <c r="V67" s="35">
        <f>VLOOKUP(A67,資料轉換_20201231!A:S,19,FALSE)</f>
        <v>0</v>
      </c>
      <c r="W67" s="35">
        <f t="shared" si="1"/>
        <v>0</v>
      </c>
      <c r="X67" s="35"/>
      <c r="Y67" s="36"/>
      <c r="Z67" s="36"/>
      <c r="AA67" s="42">
        <v>44286</v>
      </c>
      <c r="AB67" s="40"/>
      <c r="AC67" s="36"/>
      <c r="AD67" s="40">
        <v>44355</v>
      </c>
      <c r="AE67" s="36" t="s">
        <v>1028</v>
      </c>
    </row>
    <row r="68" spans="1:32" s="34" customFormat="1" ht="30">
      <c r="A68" s="34" t="s">
        <v>243</v>
      </c>
      <c r="D68" s="35" t="s">
        <v>1065</v>
      </c>
      <c r="E68" s="34" t="s">
        <v>98</v>
      </c>
      <c r="F68" s="35" t="s">
        <v>561</v>
      </c>
      <c r="G68" s="34" t="s">
        <v>307</v>
      </c>
      <c r="H68" s="36"/>
      <c r="I68" s="36">
        <v>2</v>
      </c>
      <c r="J68" s="36">
        <v>4</v>
      </c>
      <c r="K68" s="36">
        <v>2</v>
      </c>
      <c r="L68" s="36"/>
      <c r="M68" s="36" t="s">
        <v>676</v>
      </c>
      <c r="N68" t="s">
        <v>1933</v>
      </c>
      <c r="O68" t="s">
        <v>1934</v>
      </c>
      <c r="P68" t="s">
        <v>1935</v>
      </c>
      <c r="Q68" s="34">
        <v>19003</v>
      </c>
      <c r="R68" s="34">
        <v>19009</v>
      </c>
      <c r="S68" s="34">
        <f t="shared" ref="S68:S131" si="6">Q68-R68</f>
        <v>-6</v>
      </c>
      <c r="T68" s="34">
        <v>2</v>
      </c>
      <c r="U68" s="35" t="s">
        <v>2194</v>
      </c>
      <c r="V68" s="35">
        <f>VLOOKUP(A68,資料轉換_20201231!A:S,19,FALSE)</f>
        <v>-9205</v>
      </c>
      <c r="W68" s="35">
        <f t="shared" ref="W68:W69" si="7">S68-V68</f>
        <v>9199</v>
      </c>
      <c r="X68" s="35" t="s">
        <v>2287</v>
      </c>
      <c r="Y68" s="36"/>
      <c r="Z68" s="36"/>
      <c r="AA68" s="42"/>
      <c r="AB68" s="36"/>
      <c r="AC68" s="36"/>
      <c r="AD68" s="40">
        <v>44355</v>
      </c>
      <c r="AE68" s="36" t="s">
        <v>1029</v>
      </c>
    </row>
    <row r="69" spans="1:32" s="34" customFormat="1" ht="30">
      <c r="A69" s="34" t="s">
        <v>18</v>
      </c>
      <c r="B69" s="34" t="s">
        <v>777</v>
      </c>
      <c r="C69" s="35" t="s">
        <v>738</v>
      </c>
      <c r="D69" s="35" t="s">
        <v>308</v>
      </c>
      <c r="E69" s="34" t="s">
        <v>98</v>
      </c>
      <c r="F69" s="35" t="s">
        <v>1061</v>
      </c>
      <c r="G69" s="34" t="s">
        <v>148</v>
      </c>
      <c r="H69" s="36"/>
      <c r="I69" s="36">
        <v>2</v>
      </c>
      <c r="J69" s="36">
        <v>4</v>
      </c>
      <c r="K69" s="73">
        <v>2</v>
      </c>
      <c r="L69" s="74"/>
      <c r="M69" s="36" t="s">
        <v>676</v>
      </c>
      <c r="N69" t="s">
        <v>1936</v>
      </c>
      <c r="O69" t="s">
        <v>1937</v>
      </c>
      <c r="P69" t="s">
        <v>1938</v>
      </c>
      <c r="Q69" s="34">
        <v>52583</v>
      </c>
      <c r="R69" s="34">
        <v>52583</v>
      </c>
      <c r="S69" s="34">
        <f t="shared" si="6"/>
        <v>0</v>
      </c>
      <c r="T69" s="34">
        <v>0</v>
      </c>
      <c r="V69" s="35">
        <f>VLOOKUP(A69,資料轉換_20201231!A:S,19,FALSE)</f>
        <v>-6652</v>
      </c>
      <c r="W69" s="35">
        <f t="shared" si="7"/>
        <v>6652</v>
      </c>
      <c r="X69" s="35" t="s">
        <v>2287</v>
      </c>
      <c r="Y69" s="36"/>
      <c r="Z69" s="36"/>
      <c r="AA69" s="42">
        <v>44286</v>
      </c>
      <c r="AB69" s="40"/>
      <c r="AD69" s="40">
        <v>44355</v>
      </c>
      <c r="AE69" s="36" t="s">
        <v>963</v>
      </c>
    </row>
    <row r="70" spans="1:32" s="34" customFormat="1">
      <c r="A70" s="34" t="s">
        <v>244</v>
      </c>
      <c r="B70" s="34" t="s">
        <v>830</v>
      </c>
      <c r="D70" s="35" t="s">
        <v>309</v>
      </c>
      <c r="E70" s="34" t="s">
        <v>98</v>
      </c>
      <c r="F70" s="35" t="s">
        <v>310</v>
      </c>
      <c r="G70" s="84" t="s">
        <v>149</v>
      </c>
      <c r="H70" s="36"/>
      <c r="I70" s="36">
        <v>1</v>
      </c>
      <c r="J70" s="36">
        <v>1</v>
      </c>
      <c r="K70" s="36">
        <v>2</v>
      </c>
      <c r="L70" s="36"/>
      <c r="M70" s="36" t="s">
        <v>676</v>
      </c>
      <c r="N70" t="s">
        <v>1939</v>
      </c>
      <c r="O70" t="s">
        <v>1940</v>
      </c>
      <c r="P70" t="s">
        <v>1941</v>
      </c>
      <c r="Q70" s="34">
        <v>2356</v>
      </c>
      <c r="R70" s="34">
        <v>2356</v>
      </c>
      <c r="S70" s="34">
        <f t="shared" si="6"/>
        <v>0</v>
      </c>
      <c r="T70" s="34">
        <v>0</v>
      </c>
      <c r="V70" s="35">
        <f>VLOOKUP(A70,資料轉換_20201231!A:S,19,FALSE)</f>
        <v>0</v>
      </c>
      <c r="W70" s="35">
        <f t="shared" ref="W70:W131" si="8">V70-S70</f>
        <v>0</v>
      </c>
      <c r="X70" s="35"/>
      <c r="Y70" s="36"/>
      <c r="Z70" s="36"/>
      <c r="AA70" s="42"/>
      <c r="AB70" s="36"/>
      <c r="AC70" s="40">
        <v>44355</v>
      </c>
      <c r="AD70" s="40"/>
      <c r="AE70" s="36" t="s">
        <v>861</v>
      </c>
    </row>
    <row r="71" spans="1:32" s="34" customFormat="1">
      <c r="A71" s="34" t="s">
        <v>252</v>
      </c>
      <c r="B71" s="34" t="s">
        <v>870</v>
      </c>
      <c r="D71" s="35" t="s">
        <v>116</v>
      </c>
      <c r="E71" s="34" t="s">
        <v>98</v>
      </c>
      <c r="F71" s="35" t="s">
        <v>330</v>
      </c>
      <c r="G71" s="34" t="s">
        <v>161</v>
      </c>
      <c r="H71" s="36"/>
      <c r="I71" s="36">
        <v>1</v>
      </c>
      <c r="J71" s="36">
        <v>1</v>
      </c>
      <c r="K71" s="36">
        <v>2</v>
      </c>
      <c r="L71" s="36"/>
      <c r="M71" s="36" t="s">
        <v>676</v>
      </c>
      <c r="N71" t="s">
        <v>1942</v>
      </c>
      <c r="O71" t="s">
        <v>1943</v>
      </c>
      <c r="P71" t="s">
        <v>1944</v>
      </c>
      <c r="Q71" s="34">
        <v>44</v>
      </c>
      <c r="R71" s="34">
        <v>44</v>
      </c>
      <c r="S71" s="34">
        <f t="shared" si="6"/>
        <v>0</v>
      </c>
      <c r="T71" s="34">
        <v>0</v>
      </c>
      <c r="V71" s="35">
        <f>VLOOKUP(A71,資料轉換_20201231!A:S,19,FALSE)</f>
        <v>0</v>
      </c>
      <c r="W71" s="35">
        <f t="shared" si="8"/>
        <v>0</v>
      </c>
      <c r="X71" s="35"/>
      <c r="Y71" s="36"/>
      <c r="Z71" s="36"/>
      <c r="AA71" s="42">
        <v>44286</v>
      </c>
      <c r="AB71" s="40"/>
      <c r="AC71" s="40">
        <v>44355</v>
      </c>
      <c r="AD71" s="40"/>
      <c r="AE71" s="36" t="s">
        <v>800</v>
      </c>
    </row>
    <row r="72" spans="1:32" s="34" customFormat="1" ht="45">
      <c r="A72" s="34" t="s">
        <v>24</v>
      </c>
      <c r="B72" s="34" t="s">
        <v>331</v>
      </c>
      <c r="D72" s="35" t="s">
        <v>332</v>
      </c>
      <c r="E72" s="34" t="s">
        <v>98</v>
      </c>
      <c r="F72" s="35" t="s">
        <v>574</v>
      </c>
      <c r="G72" s="34" t="s">
        <v>162</v>
      </c>
      <c r="H72" s="36"/>
      <c r="I72" s="36">
        <v>3</v>
      </c>
      <c r="J72" s="36">
        <v>4</v>
      </c>
      <c r="K72" s="36">
        <v>2</v>
      </c>
      <c r="L72" s="36"/>
      <c r="M72" s="36" t="s">
        <v>676</v>
      </c>
      <c r="N72" t="s">
        <v>1945</v>
      </c>
      <c r="O72" t="s">
        <v>1946</v>
      </c>
      <c r="P72" t="s">
        <v>1947</v>
      </c>
      <c r="Q72" s="34">
        <v>118744</v>
      </c>
      <c r="R72" s="34">
        <v>118751</v>
      </c>
      <c r="S72" s="34">
        <f t="shared" si="6"/>
        <v>-7</v>
      </c>
      <c r="T72" s="34">
        <v>4</v>
      </c>
      <c r="U72" s="34" t="s">
        <v>459</v>
      </c>
      <c r="V72" s="35">
        <f>VLOOKUP(A72,資料轉換_20201231!A:S,19,FALSE)</f>
        <v>-7</v>
      </c>
      <c r="W72" s="35">
        <f t="shared" si="8"/>
        <v>0</v>
      </c>
      <c r="X72" s="35"/>
      <c r="Y72" s="36"/>
      <c r="Z72" s="36"/>
      <c r="AA72" s="42">
        <v>44286</v>
      </c>
      <c r="AB72" s="40"/>
      <c r="AC72" s="36"/>
      <c r="AD72" s="40">
        <v>44355</v>
      </c>
      <c r="AE72" s="36" t="s">
        <v>1030</v>
      </c>
    </row>
    <row r="73" spans="1:32">
      <c r="A73" s="34" t="s">
        <v>266</v>
      </c>
      <c r="B73" s="34" t="s">
        <v>830</v>
      </c>
      <c r="C73" s="34"/>
      <c r="D73" s="35" t="s">
        <v>470</v>
      </c>
      <c r="E73" s="34" t="s">
        <v>444</v>
      </c>
      <c r="F73" s="35" t="s">
        <v>433</v>
      </c>
      <c r="G73" s="84" t="s">
        <v>438</v>
      </c>
      <c r="H73" s="36"/>
      <c r="I73" s="36">
        <v>1</v>
      </c>
      <c r="J73" s="36">
        <v>1</v>
      </c>
      <c r="K73" s="36">
        <v>9</v>
      </c>
      <c r="L73" s="36"/>
      <c r="M73" s="36" t="s">
        <v>676</v>
      </c>
      <c r="N73" t="s">
        <v>1948</v>
      </c>
      <c r="O73" t="s">
        <v>1949</v>
      </c>
      <c r="P73" t="s">
        <v>1950</v>
      </c>
      <c r="Q73" s="34">
        <v>30</v>
      </c>
      <c r="R73" s="34">
        <v>30</v>
      </c>
      <c r="S73" s="34">
        <f t="shared" si="6"/>
        <v>0</v>
      </c>
      <c r="T73" s="34">
        <v>0</v>
      </c>
      <c r="U73" s="34"/>
      <c r="V73" s="35">
        <f>VLOOKUP(A73,資料轉換_20201231!A:S,19,FALSE)</f>
        <v>0</v>
      </c>
      <c r="W73" s="35">
        <f t="shared" si="8"/>
        <v>0</v>
      </c>
      <c r="X73" s="35"/>
      <c r="Y73" s="36"/>
      <c r="Z73" s="36"/>
      <c r="AA73" s="42"/>
      <c r="AB73" s="36"/>
      <c r="AC73" s="40">
        <v>44355</v>
      </c>
      <c r="AD73" s="40"/>
      <c r="AE73" s="36" t="s">
        <v>801</v>
      </c>
      <c r="AF73" s="34"/>
    </row>
    <row r="74" spans="1:32" s="34" customFormat="1" ht="30">
      <c r="A74" s="34" t="s">
        <v>707</v>
      </c>
      <c r="B74" s="34" t="s">
        <v>1021</v>
      </c>
      <c r="C74" s="34" t="s">
        <v>831</v>
      </c>
      <c r="D74" s="35" t="s">
        <v>708</v>
      </c>
      <c r="E74" s="34" t="s">
        <v>444</v>
      </c>
      <c r="F74" s="35" t="s">
        <v>710</v>
      </c>
      <c r="G74" s="34" t="s">
        <v>711</v>
      </c>
      <c r="H74" s="36"/>
      <c r="I74" s="36">
        <v>1</v>
      </c>
      <c r="J74" s="36">
        <v>1</v>
      </c>
      <c r="K74" s="36">
        <v>7</v>
      </c>
      <c r="L74" s="36"/>
      <c r="M74" s="36" t="s">
        <v>676</v>
      </c>
      <c r="N74" t="s">
        <v>1951</v>
      </c>
      <c r="O74" t="s">
        <v>1952</v>
      </c>
      <c r="P74" t="s">
        <v>1953</v>
      </c>
      <c r="Q74" s="34">
        <v>2757319</v>
      </c>
      <c r="R74" s="34">
        <v>2757319</v>
      </c>
      <c r="S74" s="34">
        <f t="shared" si="6"/>
        <v>0</v>
      </c>
      <c r="T74" s="34">
        <v>0</v>
      </c>
      <c r="V74" s="35">
        <f>VLOOKUP(A74,資料轉換_20201231!A:S,19,FALSE)</f>
        <v>0</v>
      </c>
      <c r="W74" s="35">
        <f t="shared" si="8"/>
        <v>0</v>
      </c>
      <c r="X74" s="35"/>
      <c r="Y74" s="36"/>
      <c r="Z74" s="36"/>
      <c r="AA74" s="42"/>
      <c r="AB74" s="36"/>
      <c r="AC74" s="40">
        <v>44355</v>
      </c>
      <c r="AD74" s="36"/>
      <c r="AE74" s="57" t="s">
        <v>2215</v>
      </c>
    </row>
    <row r="75" spans="1:32" s="34" customFormat="1" ht="45">
      <c r="A75" s="34" t="s">
        <v>990</v>
      </c>
      <c r="D75" s="35" t="s">
        <v>991</v>
      </c>
      <c r="E75" s="34" t="s">
        <v>444</v>
      </c>
      <c r="F75" s="35" t="s">
        <v>993</v>
      </c>
      <c r="G75" s="85" t="s">
        <v>994</v>
      </c>
      <c r="H75" s="36"/>
      <c r="I75" s="36">
        <v>1</v>
      </c>
      <c r="J75" s="36">
        <v>1</v>
      </c>
      <c r="K75" s="36">
        <v>7</v>
      </c>
      <c r="L75" s="36"/>
      <c r="M75" s="36" t="s">
        <v>676</v>
      </c>
      <c r="N75" t="s">
        <v>1954</v>
      </c>
      <c r="O75" t="s">
        <v>1955</v>
      </c>
      <c r="P75" t="s">
        <v>1956</v>
      </c>
      <c r="Q75" s="34">
        <v>220</v>
      </c>
      <c r="R75" s="34">
        <v>220</v>
      </c>
      <c r="S75" s="34">
        <f t="shared" si="6"/>
        <v>0</v>
      </c>
      <c r="T75" s="34">
        <v>0</v>
      </c>
      <c r="V75" s="35">
        <f>VLOOKUP(A75,資料轉換_20201231!A:S,19,FALSE)</f>
        <v>171</v>
      </c>
      <c r="W75" s="35">
        <f>S75-V75</f>
        <v>-171</v>
      </c>
      <c r="X75" s="35" t="s">
        <v>2312</v>
      </c>
      <c r="Y75" s="36"/>
      <c r="Z75" s="36"/>
      <c r="AA75" s="42"/>
      <c r="AB75" s="36"/>
      <c r="AC75" s="40">
        <v>44355</v>
      </c>
      <c r="AD75" s="40"/>
      <c r="AE75" s="36" t="s">
        <v>996</v>
      </c>
    </row>
    <row r="76" spans="1:32" ht="30">
      <c r="A76" s="34" t="s">
        <v>40</v>
      </c>
      <c r="B76" s="34" t="s">
        <v>362</v>
      </c>
      <c r="C76" s="34"/>
      <c r="D76" s="35" t="s">
        <v>363</v>
      </c>
      <c r="E76" s="34" t="s">
        <v>98</v>
      </c>
      <c r="F76" s="35" t="s">
        <v>588</v>
      </c>
      <c r="G76" s="34" t="s">
        <v>185</v>
      </c>
      <c r="H76" s="36"/>
      <c r="I76" s="36">
        <v>2</v>
      </c>
      <c r="J76" s="36">
        <v>4</v>
      </c>
      <c r="K76" s="36">
        <v>5</v>
      </c>
      <c r="L76" s="36"/>
      <c r="M76" s="36" t="s">
        <v>676</v>
      </c>
      <c r="N76" t="s">
        <v>1957</v>
      </c>
      <c r="O76" t="s">
        <v>1958</v>
      </c>
      <c r="P76" t="s">
        <v>1959</v>
      </c>
      <c r="Q76" s="34">
        <v>75744</v>
      </c>
      <c r="R76" s="34">
        <v>75744</v>
      </c>
      <c r="S76" s="34">
        <f t="shared" si="6"/>
        <v>0</v>
      </c>
      <c r="T76" s="34">
        <v>0</v>
      </c>
      <c r="U76" s="34"/>
      <c r="V76" s="35">
        <f>VLOOKUP(A76,資料轉換_20201231!A:S,19,FALSE)</f>
        <v>0</v>
      </c>
      <c r="W76" s="35">
        <f t="shared" si="8"/>
        <v>0</v>
      </c>
      <c r="X76" s="35"/>
      <c r="Y76" s="36"/>
      <c r="Z76" s="36"/>
      <c r="AA76" s="42">
        <v>44286</v>
      </c>
      <c r="AB76" s="67"/>
      <c r="AC76" s="36"/>
      <c r="AD76" s="40">
        <v>44355</v>
      </c>
      <c r="AE76" s="36" t="s">
        <v>1031</v>
      </c>
      <c r="AF76" s="34"/>
    </row>
    <row r="77" spans="1:32">
      <c r="A77" s="34" t="s">
        <v>41</v>
      </c>
      <c r="B77" s="34" t="s">
        <v>364</v>
      </c>
      <c r="C77" s="34"/>
      <c r="D77" s="35" t="s">
        <v>365</v>
      </c>
      <c r="E77" s="34" t="s">
        <v>98</v>
      </c>
      <c r="F77" s="35" t="s">
        <v>366</v>
      </c>
      <c r="G77" s="34" t="s">
        <v>186</v>
      </c>
      <c r="H77" s="36"/>
      <c r="I77" s="36">
        <v>1</v>
      </c>
      <c r="J77" s="36">
        <v>2</v>
      </c>
      <c r="K77" s="36">
        <v>5</v>
      </c>
      <c r="L77" s="36"/>
      <c r="M77" s="36" t="s">
        <v>676</v>
      </c>
      <c r="N77" t="s">
        <v>1960</v>
      </c>
      <c r="O77" t="s">
        <v>1961</v>
      </c>
      <c r="P77" t="s">
        <v>1962</v>
      </c>
      <c r="Q77" s="34">
        <v>6667</v>
      </c>
      <c r="R77" s="34">
        <v>6667</v>
      </c>
      <c r="S77" s="34">
        <f t="shared" si="6"/>
        <v>0</v>
      </c>
      <c r="T77" s="34">
        <v>0</v>
      </c>
      <c r="U77" s="34"/>
      <c r="V77" s="35">
        <f>VLOOKUP(A77,資料轉換_20201231!A:S,19,FALSE)</f>
        <v>0</v>
      </c>
      <c r="W77" s="35">
        <f t="shared" si="8"/>
        <v>0</v>
      </c>
      <c r="X77" s="35"/>
      <c r="Y77" s="36"/>
      <c r="Z77" s="36"/>
      <c r="AA77" s="41">
        <v>44286</v>
      </c>
      <c r="AB77" s="67"/>
      <c r="AC77" s="40">
        <v>44355</v>
      </c>
      <c r="AD77" s="28"/>
      <c r="AE77" s="36" t="s">
        <v>802</v>
      </c>
      <c r="AF77" s="34"/>
    </row>
    <row r="78" spans="1:32" ht="45">
      <c r="A78" t="s">
        <v>641</v>
      </c>
      <c r="B78" t="s">
        <v>832</v>
      </c>
      <c r="D78" s="35" t="s">
        <v>653</v>
      </c>
      <c r="E78" t="s">
        <v>444</v>
      </c>
      <c r="F78" s="1" t="s">
        <v>886</v>
      </c>
      <c r="G78" t="s">
        <v>668</v>
      </c>
      <c r="I78" s="7">
        <v>3</v>
      </c>
      <c r="J78" s="7">
        <v>4</v>
      </c>
      <c r="K78" s="36">
        <v>5</v>
      </c>
      <c r="L78" s="36"/>
      <c r="M78" s="7" t="s">
        <v>676</v>
      </c>
      <c r="N78" t="s">
        <v>1963</v>
      </c>
      <c r="O78" t="s">
        <v>1964</v>
      </c>
      <c r="P78" t="s">
        <v>1965</v>
      </c>
      <c r="Q78" s="34">
        <v>29796</v>
      </c>
      <c r="R78" s="34">
        <v>29796</v>
      </c>
      <c r="S78" s="34">
        <f t="shared" si="6"/>
        <v>0</v>
      </c>
      <c r="T78" s="34">
        <v>0</v>
      </c>
      <c r="V78" s="35">
        <f>VLOOKUP(A78,資料轉換_20201231!A:S,19,FALSE)</f>
        <v>0</v>
      </c>
      <c r="W78" s="35">
        <f t="shared" si="8"/>
        <v>0</v>
      </c>
      <c r="X78" s="35"/>
      <c r="AA78" s="41">
        <v>44316</v>
      </c>
      <c r="AB78" s="82"/>
      <c r="AD78" s="40">
        <v>44355</v>
      </c>
      <c r="AE78" s="30" t="s">
        <v>2216</v>
      </c>
    </row>
    <row r="79" spans="1:32" ht="60">
      <c r="A79" t="s">
        <v>257</v>
      </c>
      <c r="B79" t="s">
        <v>833</v>
      </c>
      <c r="D79" s="1" t="s">
        <v>120</v>
      </c>
      <c r="E79" t="s">
        <v>98</v>
      </c>
      <c r="F79" s="1" t="s">
        <v>121</v>
      </c>
      <c r="G79" t="s">
        <v>181</v>
      </c>
      <c r="I79" s="7">
        <v>1</v>
      </c>
      <c r="J79" s="7">
        <v>2</v>
      </c>
      <c r="K79" s="71">
        <v>4</v>
      </c>
      <c r="L79" s="72"/>
      <c r="M79" s="7" t="s">
        <v>677</v>
      </c>
      <c r="N79" t="s">
        <v>2276</v>
      </c>
      <c r="O79" t="s">
        <v>2277</v>
      </c>
      <c r="P79" s="130" t="s">
        <v>2278</v>
      </c>
      <c r="Q79" s="34">
        <v>532900</v>
      </c>
      <c r="R79" s="34">
        <v>537200</v>
      </c>
      <c r="S79" s="34">
        <f t="shared" si="6"/>
        <v>-4300</v>
      </c>
      <c r="T79">
        <v>2</v>
      </c>
      <c r="U79" t="s">
        <v>2279</v>
      </c>
      <c r="V79" s="35">
        <f>VLOOKUP(A79,資料轉換_20201231!A:S,19,FALSE)</f>
        <v>-250173</v>
      </c>
      <c r="W79" s="35">
        <f t="shared" ref="W79:W81" si="9">S79-V79</f>
        <v>245873</v>
      </c>
      <c r="X79" s="35" t="s">
        <v>2291</v>
      </c>
      <c r="AA79" s="41">
        <v>44316</v>
      </c>
      <c r="AC79" s="28">
        <v>44376</v>
      </c>
      <c r="AE79" s="30" t="s">
        <v>2306</v>
      </c>
    </row>
    <row r="80" spans="1:32" ht="30">
      <c r="A80" t="s">
        <v>258</v>
      </c>
      <c r="B80" t="s">
        <v>860</v>
      </c>
      <c r="D80" s="1" t="s">
        <v>358</v>
      </c>
      <c r="E80" t="s">
        <v>359</v>
      </c>
      <c r="F80" s="1" t="s">
        <v>483</v>
      </c>
      <c r="G80" t="s">
        <v>182</v>
      </c>
      <c r="I80" s="7">
        <v>2</v>
      </c>
      <c r="J80" s="7">
        <v>4</v>
      </c>
      <c r="K80" s="36">
        <v>5</v>
      </c>
      <c r="L80" s="36"/>
      <c r="M80" s="7" t="s">
        <v>676</v>
      </c>
      <c r="N80" t="s">
        <v>1966</v>
      </c>
      <c r="O80" t="s">
        <v>1967</v>
      </c>
      <c r="P80" t="s">
        <v>1968</v>
      </c>
      <c r="Q80" s="34">
        <v>393403</v>
      </c>
      <c r="R80" s="34">
        <v>404764</v>
      </c>
      <c r="S80" s="34">
        <f t="shared" si="6"/>
        <v>-11361</v>
      </c>
      <c r="T80">
        <v>6</v>
      </c>
      <c r="U80" t="s">
        <v>468</v>
      </c>
      <c r="V80" s="35">
        <f>VLOOKUP(A80,資料轉換_20201231!A:S,19,FALSE)</f>
        <v>-44367</v>
      </c>
      <c r="W80" s="35">
        <f t="shared" si="9"/>
        <v>33006</v>
      </c>
      <c r="X80" s="35" t="s">
        <v>2291</v>
      </c>
      <c r="AA80" s="41">
        <v>44316</v>
      </c>
      <c r="AB80" s="82"/>
      <c r="AD80" s="40">
        <v>44355</v>
      </c>
      <c r="AE80" s="7" t="s">
        <v>1033</v>
      </c>
    </row>
    <row r="81" spans="1:31" ht="45">
      <c r="A81" t="s">
        <v>259</v>
      </c>
      <c r="B81" t="s">
        <v>1064</v>
      </c>
      <c r="D81" s="1" t="s">
        <v>122</v>
      </c>
      <c r="E81" t="s">
        <v>359</v>
      </c>
      <c r="F81" s="1" t="s">
        <v>586</v>
      </c>
      <c r="G81" t="s">
        <v>183</v>
      </c>
      <c r="I81" s="7">
        <v>3</v>
      </c>
      <c r="J81" s="7">
        <v>4</v>
      </c>
      <c r="K81" s="36">
        <v>5</v>
      </c>
      <c r="L81" s="36"/>
      <c r="M81" s="7" t="s">
        <v>676</v>
      </c>
      <c r="N81" t="s">
        <v>1969</v>
      </c>
      <c r="O81" t="s">
        <v>1970</v>
      </c>
      <c r="P81" t="s">
        <v>1971</v>
      </c>
      <c r="Q81" s="34">
        <v>202238</v>
      </c>
      <c r="R81" s="34">
        <v>404745</v>
      </c>
      <c r="S81" s="34">
        <f t="shared" si="6"/>
        <v>-202507</v>
      </c>
      <c r="T81">
        <v>6</v>
      </c>
      <c r="U81" s="1" t="s">
        <v>469</v>
      </c>
      <c r="V81" s="35">
        <f>VLOOKUP(A81,資料轉換_20201231!A:S,19,FALSE)</f>
        <v>-226355</v>
      </c>
      <c r="W81" s="35">
        <f t="shared" si="9"/>
        <v>23848</v>
      </c>
      <c r="X81" s="35" t="s">
        <v>2291</v>
      </c>
      <c r="AA81" s="41">
        <v>44316</v>
      </c>
      <c r="AB81" s="82"/>
      <c r="AD81" s="40">
        <v>44355</v>
      </c>
      <c r="AE81" s="7" t="s">
        <v>1034</v>
      </c>
    </row>
    <row r="82" spans="1:31" ht="30">
      <c r="A82" t="s">
        <v>56</v>
      </c>
      <c r="B82" t="s">
        <v>740</v>
      </c>
      <c r="C82" t="s">
        <v>740</v>
      </c>
      <c r="D82" s="1" t="s">
        <v>396</v>
      </c>
      <c r="E82" t="s">
        <v>368</v>
      </c>
      <c r="F82" s="1" t="s">
        <v>598</v>
      </c>
      <c r="G82" t="s">
        <v>204</v>
      </c>
      <c r="I82" s="7">
        <v>1</v>
      </c>
      <c r="J82" s="7">
        <v>1</v>
      </c>
      <c r="K82" s="36">
        <v>8</v>
      </c>
      <c r="L82" s="36"/>
      <c r="M82" s="36" t="s">
        <v>676</v>
      </c>
      <c r="N82" t="s">
        <v>1972</v>
      </c>
      <c r="O82" t="s">
        <v>1973</v>
      </c>
      <c r="P82" t="s">
        <v>1974</v>
      </c>
      <c r="Q82" s="34">
        <v>461</v>
      </c>
      <c r="R82" s="34">
        <v>461</v>
      </c>
      <c r="S82" s="34">
        <f t="shared" si="6"/>
        <v>0</v>
      </c>
      <c r="T82">
        <v>0</v>
      </c>
      <c r="V82" s="35">
        <f>VLOOKUP(A82,資料轉換_20201231!A:S,19,FALSE)</f>
        <v>0</v>
      </c>
      <c r="W82" s="35">
        <f t="shared" si="8"/>
        <v>0</v>
      </c>
      <c r="X82" s="35"/>
      <c r="AA82" s="41">
        <v>44316</v>
      </c>
      <c r="AC82" s="40">
        <v>44355</v>
      </c>
      <c r="AD82" s="28"/>
      <c r="AE82" s="7" t="s">
        <v>803</v>
      </c>
    </row>
    <row r="83" spans="1:31" ht="30">
      <c r="A83" t="s">
        <v>57</v>
      </c>
      <c r="B83" t="s">
        <v>741</v>
      </c>
      <c r="C83" t="s">
        <v>741</v>
      </c>
      <c r="D83" s="1" t="s">
        <v>397</v>
      </c>
      <c r="E83" t="s">
        <v>368</v>
      </c>
      <c r="F83" s="1" t="s">
        <v>599</v>
      </c>
      <c r="G83" t="s">
        <v>205</v>
      </c>
      <c r="I83" s="7">
        <v>1</v>
      </c>
      <c r="J83" s="7">
        <v>1</v>
      </c>
      <c r="K83" s="36">
        <v>8</v>
      </c>
      <c r="L83" s="36"/>
      <c r="M83" s="36" t="s">
        <v>676</v>
      </c>
      <c r="N83" t="s">
        <v>1975</v>
      </c>
      <c r="O83" t="s">
        <v>1976</v>
      </c>
      <c r="P83" t="s">
        <v>1977</v>
      </c>
      <c r="Q83" s="34">
        <v>432</v>
      </c>
      <c r="R83" s="34">
        <v>432</v>
      </c>
      <c r="S83" s="34">
        <f t="shared" si="6"/>
        <v>0</v>
      </c>
      <c r="T83">
        <v>0</v>
      </c>
      <c r="V83" s="35">
        <f>VLOOKUP(A83,資料轉換_20201231!A:S,19,FALSE)</f>
        <v>0</v>
      </c>
      <c r="W83" s="35">
        <f t="shared" si="8"/>
        <v>0</v>
      </c>
      <c r="X83" s="35"/>
      <c r="AA83" s="41">
        <v>44316</v>
      </c>
      <c r="AC83" s="40">
        <v>44355</v>
      </c>
      <c r="AD83" s="28"/>
      <c r="AE83" s="7" t="s">
        <v>2217</v>
      </c>
    </row>
    <row r="84" spans="1:31" ht="30">
      <c r="A84" t="s">
        <v>58</v>
      </c>
      <c r="B84" t="s">
        <v>742</v>
      </c>
      <c r="C84" t="s">
        <v>742</v>
      </c>
      <c r="D84" s="1" t="s">
        <v>398</v>
      </c>
      <c r="E84" t="s">
        <v>368</v>
      </c>
      <c r="F84" s="1" t="s">
        <v>600</v>
      </c>
      <c r="G84" t="s">
        <v>206</v>
      </c>
      <c r="I84" s="7">
        <v>1</v>
      </c>
      <c r="J84" s="7">
        <v>2</v>
      </c>
      <c r="K84" s="36">
        <v>8</v>
      </c>
      <c r="L84" s="36"/>
      <c r="M84" s="36" t="s">
        <v>676</v>
      </c>
      <c r="N84" t="s">
        <v>1978</v>
      </c>
      <c r="O84" t="s">
        <v>1979</v>
      </c>
      <c r="P84" t="s">
        <v>1980</v>
      </c>
      <c r="Q84" s="34">
        <v>741</v>
      </c>
      <c r="R84" s="34">
        <v>741</v>
      </c>
      <c r="S84" s="34">
        <f t="shared" si="6"/>
        <v>0</v>
      </c>
      <c r="T84">
        <v>0</v>
      </c>
      <c r="V84" s="35">
        <f>VLOOKUP(A84,資料轉換_20201231!A:S,19,FALSE)</f>
        <v>0</v>
      </c>
      <c r="W84" s="35">
        <f t="shared" si="8"/>
        <v>0</v>
      </c>
      <c r="X84" s="35"/>
      <c r="AA84" s="41">
        <v>44316</v>
      </c>
      <c r="AC84" s="40">
        <v>44355</v>
      </c>
      <c r="AD84" s="28"/>
      <c r="AE84" s="7" t="s">
        <v>2218</v>
      </c>
    </row>
    <row r="85" spans="1:31" ht="30">
      <c r="A85" t="s">
        <v>59</v>
      </c>
      <c r="B85" t="s">
        <v>743</v>
      </c>
      <c r="C85" t="s">
        <v>743</v>
      </c>
      <c r="D85" s="1" t="s">
        <v>399</v>
      </c>
      <c r="E85" t="s">
        <v>368</v>
      </c>
      <c r="F85" s="1" t="s">
        <v>601</v>
      </c>
      <c r="G85" t="s">
        <v>207</v>
      </c>
      <c r="I85" s="7">
        <v>1</v>
      </c>
      <c r="J85" s="7">
        <v>1</v>
      </c>
      <c r="K85" s="36">
        <v>8</v>
      </c>
      <c r="L85" s="36"/>
      <c r="M85" s="36" t="s">
        <v>676</v>
      </c>
      <c r="N85" t="s">
        <v>1981</v>
      </c>
      <c r="O85" t="s">
        <v>1982</v>
      </c>
      <c r="P85" t="s">
        <v>1983</v>
      </c>
      <c r="Q85" s="34">
        <v>36</v>
      </c>
      <c r="R85" s="34">
        <v>36</v>
      </c>
      <c r="S85" s="34">
        <f t="shared" si="6"/>
        <v>0</v>
      </c>
      <c r="T85">
        <v>0</v>
      </c>
      <c r="V85" s="35">
        <f>VLOOKUP(A85,資料轉換_20201231!A:S,19,FALSE)</f>
        <v>0</v>
      </c>
      <c r="W85" s="35">
        <f t="shared" si="8"/>
        <v>0</v>
      </c>
      <c r="X85" s="35"/>
      <c r="AA85" s="41">
        <v>44316</v>
      </c>
      <c r="AC85" s="40">
        <v>44355</v>
      </c>
      <c r="AD85" s="28"/>
      <c r="AE85" s="7" t="s">
        <v>2219</v>
      </c>
    </row>
    <row r="86" spans="1:31" ht="30">
      <c r="A86" t="s">
        <v>60</v>
      </c>
      <c r="B86" t="s">
        <v>744</v>
      </c>
      <c r="C86" t="s">
        <v>744</v>
      </c>
      <c r="D86" s="1" t="s">
        <v>400</v>
      </c>
      <c r="E86" t="s">
        <v>368</v>
      </c>
      <c r="F86" s="1" t="s">
        <v>602</v>
      </c>
      <c r="G86" t="s">
        <v>208</v>
      </c>
      <c r="I86" s="7">
        <v>1</v>
      </c>
      <c r="J86" s="7">
        <v>2</v>
      </c>
      <c r="K86" s="36">
        <v>8</v>
      </c>
      <c r="L86" s="36"/>
      <c r="M86" s="36" t="s">
        <v>676</v>
      </c>
      <c r="N86" t="s">
        <v>1984</v>
      </c>
      <c r="O86" t="s">
        <v>1985</v>
      </c>
      <c r="P86" t="s">
        <v>1986</v>
      </c>
      <c r="Q86" s="34">
        <v>411</v>
      </c>
      <c r="R86" s="34">
        <v>411</v>
      </c>
      <c r="S86" s="34">
        <f t="shared" si="6"/>
        <v>0</v>
      </c>
      <c r="T86">
        <v>0</v>
      </c>
      <c r="V86" s="35">
        <f>VLOOKUP(A86,資料轉換_20201231!A:S,19,FALSE)</f>
        <v>0</v>
      </c>
      <c r="W86" s="35">
        <f t="shared" si="8"/>
        <v>0</v>
      </c>
      <c r="X86" s="35"/>
      <c r="AA86" s="41">
        <v>44316</v>
      </c>
      <c r="AC86" s="40">
        <v>44355</v>
      </c>
      <c r="AD86" s="28"/>
      <c r="AE86" s="7" t="s">
        <v>2220</v>
      </c>
    </row>
    <row r="87" spans="1:31" ht="30">
      <c r="A87" t="s">
        <v>61</v>
      </c>
      <c r="B87" t="s">
        <v>745</v>
      </c>
      <c r="C87" t="s">
        <v>745</v>
      </c>
      <c r="D87" s="1" t="s">
        <v>401</v>
      </c>
      <c r="E87" t="s">
        <v>368</v>
      </c>
      <c r="F87" s="1" t="s">
        <v>603</v>
      </c>
      <c r="G87" t="s">
        <v>209</v>
      </c>
      <c r="I87" s="7">
        <v>1</v>
      </c>
      <c r="J87" s="7">
        <v>1</v>
      </c>
      <c r="K87" s="36">
        <v>8</v>
      </c>
      <c r="L87" s="36"/>
      <c r="M87" s="36" t="s">
        <v>676</v>
      </c>
      <c r="N87" t="s">
        <v>1987</v>
      </c>
      <c r="O87" t="s">
        <v>1988</v>
      </c>
      <c r="P87" t="s">
        <v>1989</v>
      </c>
      <c r="Q87" s="34">
        <v>523</v>
      </c>
      <c r="R87" s="34">
        <v>523</v>
      </c>
      <c r="S87" s="34">
        <f t="shared" si="6"/>
        <v>0</v>
      </c>
      <c r="T87">
        <v>0</v>
      </c>
      <c r="V87" s="35">
        <f>VLOOKUP(A87,資料轉換_20201231!A:S,19,FALSE)</f>
        <v>0</v>
      </c>
      <c r="W87" s="35">
        <f t="shared" si="8"/>
        <v>0</v>
      </c>
      <c r="X87" s="35"/>
      <c r="AA87" s="41">
        <v>44316</v>
      </c>
      <c r="AC87" s="40">
        <v>44355</v>
      </c>
      <c r="AD87" s="28"/>
      <c r="AE87" s="7" t="s">
        <v>2221</v>
      </c>
    </row>
    <row r="88" spans="1:31">
      <c r="A88" t="s">
        <v>62</v>
      </c>
      <c r="B88" t="s">
        <v>746</v>
      </c>
      <c r="C88" t="s">
        <v>746</v>
      </c>
      <c r="D88" s="1" t="s">
        <v>402</v>
      </c>
      <c r="E88" t="s">
        <v>368</v>
      </c>
      <c r="F88" s="1" t="s">
        <v>604</v>
      </c>
      <c r="G88" t="s">
        <v>210</v>
      </c>
      <c r="I88" s="7">
        <v>1</v>
      </c>
      <c r="J88" s="7">
        <v>1</v>
      </c>
      <c r="K88" s="36">
        <v>8</v>
      </c>
      <c r="L88" s="36"/>
      <c r="M88" s="36" t="s">
        <v>676</v>
      </c>
      <c r="N88" t="s">
        <v>1990</v>
      </c>
      <c r="O88" t="s">
        <v>1991</v>
      </c>
      <c r="P88" t="s">
        <v>1992</v>
      </c>
      <c r="Q88" s="34">
        <v>306</v>
      </c>
      <c r="R88" s="34">
        <v>306</v>
      </c>
      <c r="S88" s="34">
        <f t="shared" si="6"/>
        <v>0</v>
      </c>
      <c r="T88">
        <v>0</v>
      </c>
      <c r="V88" s="35">
        <f>VLOOKUP(A88,資料轉換_20201231!A:S,19,FALSE)</f>
        <v>0</v>
      </c>
      <c r="W88" s="35">
        <f t="shared" si="8"/>
        <v>0</v>
      </c>
      <c r="X88" s="35"/>
      <c r="AA88" s="41">
        <v>44316</v>
      </c>
      <c r="AC88" s="40">
        <v>44355</v>
      </c>
      <c r="AD88" s="28"/>
      <c r="AE88" s="7" t="s">
        <v>2222</v>
      </c>
    </row>
    <row r="89" spans="1:31" ht="30">
      <c r="A89" t="s">
        <v>63</v>
      </c>
      <c r="B89" t="s">
        <v>747</v>
      </c>
      <c r="C89" t="s">
        <v>747</v>
      </c>
      <c r="D89" s="1" t="s">
        <v>403</v>
      </c>
      <c r="E89" t="s">
        <v>368</v>
      </c>
      <c r="F89" s="1" t="s">
        <v>605</v>
      </c>
      <c r="G89" t="s">
        <v>211</v>
      </c>
      <c r="I89" s="7">
        <v>1</v>
      </c>
      <c r="J89" s="7">
        <v>2</v>
      </c>
      <c r="K89" s="36">
        <v>8</v>
      </c>
      <c r="L89" s="36"/>
      <c r="M89" s="36" t="s">
        <v>676</v>
      </c>
      <c r="N89" t="s">
        <v>1993</v>
      </c>
      <c r="O89" t="s">
        <v>1994</v>
      </c>
      <c r="P89" t="s">
        <v>1995</v>
      </c>
      <c r="Q89" s="34">
        <v>376</v>
      </c>
      <c r="R89" s="34">
        <v>376</v>
      </c>
      <c r="S89" s="34">
        <f t="shared" si="6"/>
        <v>0</v>
      </c>
      <c r="T89">
        <v>0</v>
      </c>
      <c r="V89" s="35">
        <f>VLOOKUP(A89,資料轉換_20201231!A:S,19,FALSE)</f>
        <v>0</v>
      </c>
      <c r="W89" s="35">
        <f t="shared" si="8"/>
        <v>0</v>
      </c>
      <c r="X89" s="35"/>
      <c r="AA89" s="41">
        <v>44316</v>
      </c>
      <c r="AC89" s="40">
        <v>44355</v>
      </c>
      <c r="AE89" s="7" t="s">
        <v>845</v>
      </c>
    </row>
    <row r="90" spans="1:31">
      <c r="A90" t="s">
        <v>64</v>
      </c>
      <c r="B90" t="s">
        <v>748</v>
      </c>
      <c r="C90" t="s">
        <v>748</v>
      </c>
      <c r="D90" s="1" t="s">
        <v>404</v>
      </c>
      <c r="E90" t="s">
        <v>368</v>
      </c>
      <c r="F90" s="1" t="s">
        <v>606</v>
      </c>
      <c r="G90" t="s">
        <v>212</v>
      </c>
      <c r="I90" s="7">
        <v>1</v>
      </c>
      <c r="J90" s="7">
        <v>1</v>
      </c>
      <c r="K90" s="36">
        <v>8</v>
      </c>
      <c r="L90" s="36"/>
      <c r="M90" s="36" t="s">
        <v>676</v>
      </c>
      <c r="N90" t="s">
        <v>1996</v>
      </c>
      <c r="O90" t="s">
        <v>1997</v>
      </c>
      <c r="P90" t="s">
        <v>1998</v>
      </c>
      <c r="Q90" s="34">
        <v>441</v>
      </c>
      <c r="R90" s="34">
        <v>441</v>
      </c>
      <c r="S90" s="34">
        <f t="shared" si="6"/>
        <v>0</v>
      </c>
      <c r="T90">
        <v>0</v>
      </c>
      <c r="V90" s="35">
        <f>VLOOKUP(A90,資料轉換_20201231!A:S,19,FALSE)</f>
        <v>0</v>
      </c>
      <c r="W90" s="35">
        <f t="shared" si="8"/>
        <v>0</v>
      </c>
      <c r="X90" s="35"/>
      <c r="AA90" s="41">
        <v>44316</v>
      </c>
      <c r="AC90" s="40">
        <v>44355</v>
      </c>
      <c r="AE90" s="7" t="s">
        <v>881</v>
      </c>
    </row>
    <row r="91" spans="1:31" ht="30">
      <c r="A91" t="s">
        <v>65</v>
      </c>
      <c r="B91" t="s">
        <v>749</v>
      </c>
      <c r="C91" t="s">
        <v>749</v>
      </c>
      <c r="D91" s="1" t="s">
        <v>405</v>
      </c>
      <c r="E91" t="s">
        <v>368</v>
      </c>
      <c r="F91" s="1" t="s">
        <v>608</v>
      </c>
      <c r="G91" t="s">
        <v>213</v>
      </c>
      <c r="I91" s="7">
        <v>1</v>
      </c>
      <c r="J91" s="7">
        <v>2</v>
      </c>
      <c r="K91" s="36">
        <v>8</v>
      </c>
      <c r="L91" s="36"/>
      <c r="M91" s="36" t="s">
        <v>676</v>
      </c>
      <c r="N91" t="s">
        <v>1999</v>
      </c>
      <c r="O91" t="s">
        <v>2000</v>
      </c>
      <c r="P91" t="s">
        <v>2001</v>
      </c>
      <c r="Q91" s="34">
        <v>370</v>
      </c>
      <c r="R91" s="34">
        <v>370</v>
      </c>
      <c r="S91" s="34">
        <f t="shared" si="6"/>
        <v>0</v>
      </c>
      <c r="T91">
        <v>0</v>
      </c>
      <c r="V91" s="35">
        <f>VLOOKUP(A91,資料轉換_20201231!A:S,19,FALSE)</f>
        <v>0</v>
      </c>
      <c r="W91" s="35">
        <f t="shared" si="8"/>
        <v>0</v>
      </c>
      <c r="X91" s="35"/>
      <c r="AA91" s="41">
        <v>44316</v>
      </c>
      <c r="AC91" s="40">
        <v>44355</v>
      </c>
      <c r="AE91" s="7" t="s">
        <v>882</v>
      </c>
    </row>
    <row r="92" spans="1:31">
      <c r="A92" t="s">
        <v>66</v>
      </c>
      <c r="B92" t="s">
        <v>750</v>
      </c>
      <c r="C92" t="s">
        <v>750</v>
      </c>
      <c r="D92" s="1" t="s">
        <v>406</v>
      </c>
      <c r="E92" t="s">
        <v>368</v>
      </c>
      <c r="F92" s="1" t="s">
        <v>607</v>
      </c>
      <c r="G92" t="s">
        <v>214</v>
      </c>
      <c r="I92" s="7">
        <v>1</v>
      </c>
      <c r="J92" s="7">
        <v>2</v>
      </c>
      <c r="K92" s="36">
        <v>8</v>
      </c>
      <c r="L92" s="36"/>
      <c r="M92" s="36" t="s">
        <v>676</v>
      </c>
      <c r="N92" t="s">
        <v>2002</v>
      </c>
      <c r="O92" t="s">
        <v>2003</v>
      </c>
      <c r="P92" t="s">
        <v>2004</v>
      </c>
      <c r="Q92" s="34">
        <v>25429</v>
      </c>
      <c r="R92" s="34">
        <v>25429</v>
      </c>
      <c r="S92" s="34">
        <f t="shared" si="6"/>
        <v>0</v>
      </c>
      <c r="T92">
        <v>0</v>
      </c>
      <c r="V92" s="35">
        <f>VLOOKUP(A92,資料轉換_20201231!A:S,19,FALSE)</f>
        <v>0</v>
      </c>
      <c r="W92" s="35">
        <f t="shared" si="8"/>
        <v>0</v>
      </c>
      <c r="X92" s="35"/>
      <c r="AA92" s="41">
        <v>44316</v>
      </c>
      <c r="AC92" s="40">
        <v>44355</v>
      </c>
      <c r="AD92" s="28"/>
      <c r="AE92" s="7" t="s">
        <v>814</v>
      </c>
    </row>
    <row r="93" spans="1:31" ht="30">
      <c r="A93" t="s">
        <v>67</v>
      </c>
      <c r="B93" t="s">
        <v>751</v>
      </c>
      <c r="C93" t="s">
        <v>751</v>
      </c>
      <c r="D93" s="1" t="s">
        <v>407</v>
      </c>
      <c r="E93" t="s">
        <v>368</v>
      </c>
      <c r="F93" s="1" t="s">
        <v>609</v>
      </c>
      <c r="G93" t="s">
        <v>215</v>
      </c>
      <c r="I93" s="7">
        <v>1</v>
      </c>
      <c r="J93" s="7">
        <v>1</v>
      </c>
      <c r="K93" s="36">
        <v>8</v>
      </c>
      <c r="L93" s="36"/>
      <c r="M93" s="36" t="s">
        <v>676</v>
      </c>
      <c r="N93" t="s">
        <v>2005</v>
      </c>
      <c r="O93" t="s">
        <v>2006</v>
      </c>
      <c r="P93" t="s">
        <v>2007</v>
      </c>
      <c r="Q93" s="34">
        <v>36</v>
      </c>
      <c r="R93" s="34">
        <v>36</v>
      </c>
      <c r="S93" s="34">
        <f t="shared" si="6"/>
        <v>0</v>
      </c>
      <c r="T93">
        <v>0</v>
      </c>
      <c r="V93" s="35">
        <f>VLOOKUP(A93,資料轉換_20201231!A:S,19,FALSE)</f>
        <v>0</v>
      </c>
      <c r="W93" s="35">
        <f t="shared" si="8"/>
        <v>0</v>
      </c>
      <c r="X93" s="35"/>
      <c r="AA93" s="41">
        <v>44316</v>
      </c>
      <c r="AC93" s="40">
        <v>44355</v>
      </c>
      <c r="AD93" s="28"/>
      <c r="AE93" s="7" t="s">
        <v>810</v>
      </c>
    </row>
    <row r="94" spans="1:31" ht="30">
      <c r="A94" t="s">
        <v>68</v>
      </c>
      <c r="B94" t="s">
        <v>752</v>
      </c>
      <c r="C94" t="s">
        <v>752</v>
      </c>
      <c r="D94" s="1" t="s">
        <v>408</v>
      </c>
      <c r="E94" t="s">
        <v>368</v>
      </c>
      <c r="F94" s="1" t="s">
        <v>610</v>
      </c>
      <c r="G94" t="s">
        <v>216</v>
      </c>
      <c r="I94" s="7">
        <v>1</v>
      </c>
      <c r="J94" s="7">
        <v>2</v>
      </c>
      <c r="K94" s="36">
        <v>8</v>
      </c>
      <c r="L94" s="36"/>
      <c r="M94" s="36" t="s">
        <v>676</v>
      </c>
      <c r="N94" t="s">
        <v>2008</v>
      </c>
      <c r="O94" t="s">
        <v>2009</v>
      </c>
      <c r="P94" t="s">
        <v>2010</v>
      </c>
      <c r="Q94" s="34">
        <v>33</v>
      </c>
      <c r="R94" s="34">
        <v>33</v>
      </c>
      <c r="S94" s="34">
        <f t="shared" si="6"/>
        <v>0</v>
      </c>
      <c r="T94">
        <v>0</v>
      </c>
      <c r="V94" s="35">
        <f>VLOOKUP(A94,資料轉換_20201231!A:S,19,FALSE)</f>
        <v>0</v>
      </c>
      <c r="W94" s="35">
        <f t="shared" si="8"/>
        <v>0</v>
      </c>
      <c r="X94" s="35"/>
      <c r="AA94" s="41">
        <v>44316</v>
      </c>
      <c r="AC94" s="40">
        <v>44355</v>
      </c>
      <c r="AD94" s="28"/>
      <c r="AE94" s="7" t="s">
        <v>2223</v>
      </c>
    </row>
    <row r="95" spans="1:31">
      <c r="A95" t="s">
        <v>69</v>
      </c>
      <c r="B95" t="s">
        <v>753</v>
      </c>
      <c r="C95" t="s">
        <v>753</v>
      </c>
      <c r="D95" s="1" t="s">
        <v>409</v>
      </c>
      <c r="E95" t="s">
        <v>368</v>
      </c>
      <c r="F95" s="1" t="s">
        <v>611</v>
      </c>
      <c r="G95" t="s">
        <v>217</v>
      </c>
      <c r="I95" s="7">
        <v>1</v>
      </c>
      <c r="J95" s="7">
        <v>2</v>
      </c>
      <c r="K95" s="36">
        <v>8</v>
      </c>
      <c r="L95" s="36"/>
      <c r="M95" s="36" t="s">
        <v>676</v>
      </c>
      <c r="N95" t="s">
        <v>2011</v>
      </c>
      <c r="O95" t="s">
        <v>2012</v>
      </c>
      <c r="P95" t="s">
        <v>2013</v>
      </c>
      <c r="Q95" s="34">
        <v>20</v>
      </c>
      <c r="R95" s="34">
        <v>20</v>
      </c>
      <c r="S95" s="34">
        <f t="shared" si="6"/>
        <v>0</v>
      </c>
      <c r="T95">
        <v>0</v>
      </c>
      <c r="V95" s="35">
        <f>VLOOKUP(A95,資料轉換_20201231!A:S,19,FALSE)</f>
        <v>0</v>
      </c>
      <c r="W95" s="35">
        <f t="shared" si="8"/>
        <v>0</v>
      </c>
      <c r="X95" s="35"/>
      <c r="AA95" s="41">
        <v>44316</v>
      </c>
      <c r="AC95" s="40">
        <v>44355</v>
      </c>
      <c r="AD95" s="28"/>
      <c r="AE95" s="7" t="s">
        <v>2224</v>
      </c>
    </row>
    <row r="96" spans="1:31" ht="30">
      <c r="A96" t="s">
        <v>70</v>
      </c>
      <c r="B96" t="s">
        <v>754</v>
      </c>
      <c r="C96" t="s">
        <v>754</v>
      </c>
      <c r="D96" s="1" t="s">
        <v>410</v>
      </c>
      <c r="E96" t="s">
        <v>368</v>
      </c>
      <c r="F96" s="1" t="s">
        <v>612</v>
      </c>
      <c r="G96" t="s">
        <v>218</v>
      </c>
      <c r="I96" s="7">
        <v>1</v>
      </c>
      <c r="J96" s="7">
        <v>1</v>
      </c>
      <c r="K96" s="36">
        <v>8</v>
      </c>
      <c r="L96" s="36"/>
      <c r="M96" s="36" t="s">
        <v>676</v>
      </c>
      <c r="N96" t="s">
        <v>2014</v>
      </c>
      <c r="O96" t="s">
        <v>2015</v>
      </c>
      <c r="P96" t="s">
        <v>2016</v>
      </c>
      <c r="Q96" s="34">
        <v>1</v>
      </c>
      <c r="R96" s="34">
        <v>1</v>
      </c>
      <c r="S96" s="34">
        <f t="shared" si="6"/>
        <v>0</v>
      </c>
      <c r="T96">
        <v>0</v>
      </c>
      <c r="V96" s="35">
        <f>VLOOKUP(A96,資料轉換_20201231!A:S,19,FALSE)</f>
        <v>0</v>
      </c>
      <c r="W96" s="35">
        <f t="shared" si="8"/>
        <v>0</v>
      </c>
      <c r="X96" s="35"/>
      <c r="AA96" s="41">
        <v>44316</v>
      </c>
      <c r="AC96" s="40">
        <v>44355</v>
      </c>
      <c r="AD96" s="28"/>
      <c r="AE96" s="7" t="s">
        <v>2225</v>
      </c>
    </row>
    <row r="97" spans="1:31" ht="30">
      <c r="A97" t="s">
        <v>71</v>
      </c>
      <c r="B97" t="s">
        <v>755</v>
      </c>
      <c r="C97" t="s">
        <v>755</v>
      </c>
      <c r="D97" s="1" t="s">
        <v>411</v>
      </c>
      <c r="E97" t="s">
        <v>368</v>
      </c>
      <c r="F97" s="1" t="s">
        <v>613</v>
      </c>
      <c r="G97" t="s">
        <v>219</v>
      </c>
      <c r="I97" s="7">
        <v>1</v>
      </c>
      <c r="J97" s="7">
        <v>2</v>
      </c>
      <c r="K97" s="36">
        <v>8</v>
      </c>
      <c r="L97" s="36"/>
      <c r="M97" s="36" t="s">
        <v>676</v>
      </c>
      <c r="N97" t="s">
        <v>2017</v>
      </c>
      <c r="O97" t="s">
        <v>2018</v>
      </c>
      <c r="P97" t="s">
        <v>2019</v>
      </c>
      <c r="Q97" s="34">
        <v>55</v>
      </c>
      <c r="R97" s="34">
        <v>55</v>
      </c>
      <c r="S97" s="34">
        <f t="shared" si="6"/>
        <v>0</v>
      </c>
      <c r="T97">
        <v>0</v>
      </c>
      <c r="V97" s="35">
        <f>VLOOKUP(A97,資料轉換_20201231!A:S,19,FALSE)</f>
        <v>0</v>
      </c>
      <c r="W97" s="35">
        <f t="shared" si="8"/>
        <v>0</v>
      </c>
      <c r="X97" s="35"/>
      <c r="AA97" s="41">
        <v>44316</v>
      </c>
      <c r="AC97" s="40">
        <v>44355</v>
      </c>
      <c r="AE97" s="7" t="s">
        <v>947</v>
      </c>
    </row>
    <row r="98" spans="1:31">
      <c r="A98" t="s">
        <v>72</v>
      </c>
      <c r="B98" t="s">
        <v>756</v>
      </c>
      <c r="C98" t="s">
        <v>756</v>
      </c>
      <c r="D98" s="1" t="s">
        <v>412</v>
      </c>
      <c r="E98" t="s">
        <v>368</v>
      </c>
      <c r="F98" s="1" t="s">
        <v>614</v>
      </c>
      <c r="G98" t="s">
        <v>220</v>
      </c>
      <c r="I98" s="7">
        <v>1</v>
      </c>
      <c r="J98" s="7">
        <v>2</v>
      </c>
      <c r="K98" s="36">
        <v>8</v>
      </c>
      <c r="L98" s="36"/>
      <c r="M98" s="36" t="s">
        <v>676</v>
      </c>
      <c r="N98" t="s">
        <v>2020</v>
      </c>
      <c r="O98" t="s">
        <v>2021</v>
      </c>
      <c r="P98" t="s">
        <v>2022</v>
      </c>
      <c r="Q98" s="34">
        <v>7</v>
      </c>
      <c r="R98" s="34">
        <v>7</v>
      </c>
      <c r="S98" s="34">
        <f t="shared" si="6"/>
        <v>0</v>
      </c>
      <c r="T98">
        <v>0</v>
      </c>
      <c r="V98" s="35">
        <f>VLOOKUP(A98,資料轉換_20201231!A:S,19,FALSE)</f>
        <v>0</v>
      </c>
      <c r="W98" s="35">
        <f t="shared" si="8"/>
        <v>0</v>
      </c>
      <c r="X98" s="35"/>
      <c r="AA98" s="41">
        <v>44316</v>
      </c>
      <c r="AC98" s="40">
        <v>44355</v>
      </c>
      <c r="AD98" s="28"/>
      <c r="AE98" s="7" t="s">
        <v>815</v>
      </c>
    </row>
    <row r="99" spans="1:31" ht="30">
      <c r="A99" t="s">
        <v>73</v>
      </c>
      <c r="B99" t="s">
        <v>757</v>
      </c>
      <c r="C99" t="s">
        <v>757</v>
      </c>
      <c r="D99" s="1" t="s">
        <v>413</v>
      </c>
      <c r="E99" t="s">
        <v>368</v>
      </c>
      <c r="F99" s="1" t="s">
        <v>615</v>
      </c>
      <c r="G99" t="s">
        <v>221</v>
      </c>
      <c r="I99" s="7">
        <v>1</v>
      </c>
      <c r="J99" s="7">
        <v>1</v>
      </c>
      <c r="K99" s="36">
        <v>8</v>
      </c>
      <c r="L99" s="36"/>
      <c r="M99" s="36" t="s">
        <v>676</v>
      </c>
      <c r="N99" t="s">
        <v>2023</v>
      </c>
      <c r="O99" t="s">
        <v>2024</v>
      </c>
      <c r="P99" t="s">
        <v>2025</v>
      </c>
      <c r="Q99" s="34">
        <v>22</v>
      </c>
      <c r="R99" s="34">
        <v>22</v>
      </c>
      <c r="S99" s="34">
        <f t="shared" si="6"/>
        <v>0</v>
      </c>
      <c r="T99">
        <v>0</v>
      </c>
      <c r="V99" s="35">
        <f>VLOOKUP(A99,資料轉換_20201231!A:S,19,FALSE)</f>
        <v>0</v>
      </c>
      <c r="W99" s="35">
        <f t="shared" si="8"/>
        <v>0</v>
      </c>
      <c r="X99" s="35"/>
      <c r="AA99" s="41">
        <v>44316</v>
      </c>
      <c r="AC99" s="40">
        <v>44355</v>
      </c>
      <c r="AD99" s="28"/>
      <c r="AE99" s="7" t="s">
        <v>816</v>
      </c>
    </row>
    <row r="100" spans="1:31">
      <c r="A100" t="s">
        <v>74</v>
      </c>
      <c r="B100" t="s">
        <v>758</v>
      </c>
      <c r="C100" t="s">
        <v>758</v>
      </c>
      <c r="D100" s="1" t="s">
        <v>414</v>
      </c>
      <c r="E100" t="s">
        <v>368</v>
      </c>
      <c r="F100" s="1" t="s">
        <v>616</v>
      </c>
      <c r="G100" t="s">
        <v>222</v>
      </c>
      <c r="I100" s="7">
        <v>1</v>
      </c>
      <c r="J100" s="7">
        <v>1</v>
      </c>
      <c r="K100" s="36">
        <v>8</v>
      </c>
      <c r="L100" s="36"/>
      <c r="M100" s="36" t="s">
        <v>676</v>
      </c>
      <c r="N100" t="s">
        <v>2026</v>
      </c>
      <c r="O100" t="s">
        <v>2027</v>
      </c>
      <c r="P100" t="s">
        <v>2028</v>
      </c>
      <c r="Q100" s="34">
        <v>4</v>
      </c>
      <c r="R100" s="34">
        <v>4</v>
      </c>
      <c r="S100" s="34">
        <f t="shared" si="6"/>
        <v>0</v>
      </c>
      <c r="T100">
        <v>0</v>
      </c>
      <c r="V100" s="35">
        <f>VLOOKUP(A100,資料轉換_20201231!A:S,19,FALSE)</f>
        <v>0</v>
      </c>
      <c r="W100" s="35">
        <f t="shared" si="8"/>
        <v>0</v>
      </c>
      <c r="X100" s="35"/>
      <c r="AA100" s="41">
        <v>44316</v>
      </c>
      <c r="AC100" s="40">
        <v>44355</v>
      </c>
      <c r="AD100" s="28"/>
      <c r="AE100" s="7" t="s">
        <v>817</v>
      </c>
    </row>
    <row r="101" spans="1:31" ht="30">
      <c r="A101" t="s">
        <v>75</v>
      </c>
      <c r="B101" t="s">
        <v>759</v>
      </c>
      <c r="C101" t="s">
        <v>759</v>
      </c>
      <c r="D101" s="1" t="s">
        <v>415</v>
      </c>
      <c r="E101" t="s">
        <v>368</v>
      </c>
      <c r="F101" s="1" t="s">
        <v>617</v>
      </c>
      <c r="G101" t="s">
        <v>223</v>
      </c>
      <c r="I101" s="7">
        <v>1</v>
      </c>
      <c r="J101" s="7">
        <v>2</v>
      </c>
      <c r="K101" s="36">
        <v>8</v>
      </c>
      <c r="L101" s="36"/>
      <c r="M101" s="36" t="s">
        <v>676</v>
      </c>
      <c r="N101" t="s">
        <v>2029</v>
      </c>
      <c r="O101" t="s">
        <v>2030</v>
      </c>
      <c r="P101" t="s">
        <v>2031</v>
      </c>
      <c r="Q101" s="34">
        <v>15</v>
      </c>
      <c r="R101" s="34">
        <v>15</v>
      </c>
      <c r="S101" s="34">
        <f t="shared" si="6"/>
        <v>0</v>
      </c>
      <c r="T101">
        <v>0</v>
      </c>
      <c r="V101" s="35">
        <f>VLOOKUP(A101,資料轉換_20201231!A:S,19,FALSE)</f>
        <v>0</v>
      </c>
      <c r="W101" s="35">
        <f t="shared" si="8"/>
        <v>0</v>
      </c>
      <c r="X101" s="35"/>
      <c r="AA101" s="41">
        <v>44316</v>
      </c>
      <c r="AC101" s="40">
        <v>44355</v>
      </c>
      <c r="AE101" s="7" t="s">
        <v>843</v>
      </c>
    </row>
    <row r="102" spans="1:31">
      <c r="A102" t="s">
        <v>76</v>
      </c>
      <c r="B102" t="s">
        <v>760</v>
      </c>
      <c r="C102" t="s">
        <v>760</v>
      </c>
      <c r="D102" s="1" t="s">
        <v>416</v>
      </c>
      <c r="E102" t="s">
        <v>368</v>
      </c>
      <c r="F102" s="1" t="s">
        <v>618</v>
      </c>
      <c r="G102" t="s">
        <v>224</v>
      </c>
      <c r="I102" s="7">
        <v>1</v>
      </c>
      <c r="J102" s="7">
        <v>1</v>
      </c>
      <c r="K102" s="36">
        <v>8</v>
      </c>
      <c r="L102" s="36"/>
      <c r="M102" s="36" t="s">
        <v>676</v>
      </c>
      <c r="N102" t="s">
        <v>2032</v>
      </c>
      <c r="O102" t="s">
        <v>2033</v>
      </c>
      <c r="P102" t="s">
        <v>2034</v>
      </c>
      <c r="Q102" s="34">
        <v>1</v>
      </c>
      <c r="R102" s="34">
        <v>1</v>
      </c>
      <c r="S102" s="34">
        <f t="shared" si="6"/>
        <v>0</v>
      </c>
      <c r="T102">
        <v>0</v>
      </c>
      <c r="V102" s="35">
        <f>VLOOKUP(A102,資料轉換_20201231!A:S,19,FALSE)</f>
        <v>0</v>
      </c>
      <c r="W102" s="35">
        <f t="shared" si="8"/>
        <v>0</v>
      </c>
      <c r="X102" s="35"/>
      <c r="AA102" s="41">
        <v>44316</v>
      </c>
      <c r="AC102" s="40">
        <v>44355</v>
      </c>
      <c r="AE102" s="7" t="s">
        <v>2226</v>
      </c>
    </row>
    <row r="103" spans="1:31" ht="30">
      <c r="A103" t="s">
        <v>77</v>
      </c>
      <c r="B103" t="s">
        <v>767</v>
      </c>
      <c r="C103" t="s">
        <v>767</v>
      </c>
      <c r="D103" s="1" t="s">
        <v>423</v>
      </c>
      <c r="E103" t="s">
        <v>368</v>
      </c>
      <c r="F103" s="1" t="s">
        <v>625</v>
      </c>
      <c r="G103" t="s">
        <v>225</v>
      </c>
      <c r="I103" s="7">
        <v>1</v>
      </c>
      <c r="J103" s="7">
        <v>1</v>
      </c>
      <c r="K103" s="36">
        <v>8</v>
      </c>
      <c r="L103" s="36"/>
      <c r="M103" s="36" t="s">
        <v>676</v>
      </c>
      <c r="N103" t="s">
        <v>2035</v>
      </c>
      <c r="O103" t="s">
        <v>2036</v>
      </c>
      <c r="P103" t="s">
        <v>2037</v>
      </c>
      <c r="Q103" s="34">
        <v>15</v>
      </c>
      <c r="R103" s="34">
        <v>15</v>
      </c>
      <c r="S103" s="34">
        <f t="shared" si="6"/>
        <v>0</v>
      </c>
      <c r="T103">
        <v>0</v>
      </c>
      <c r="V103" s="35">
        <f>VLOOKUP(A103,資料轉換_20201231!A:S,19,FALSE)</f>
        <v>0</v>
      </c>
      <c r="W103" s="35">
        <f t="shared" si="8"/>
        <v>0</v>
      </c>
      <c r="X103" s="35"/>
      <c r="AA103" s="41">
        <v>44316</v>
      </c>
      <c r="AC103" s="40">
        <v>44355</v>
      </c>
      <c r="AD103" s="28"/>
      <c r="AE103" s="7" t="s">
        <v>818</v>
      </c>
    </row>
    <row r="104" spans="1:31" ht="30">
      <c r="A104" t="s">
        <v>78</v>
      </c>
      <c r="B104" t="s">
        <v>768</v>
      </c>
      <c r="C104" t="s">
        <v>768</v>
      </c>
      <c r="D104" s="1" t="s">
        <v>424</v>
      </c>
      <c r="E104" t="s">
        <v>368</v>
      </c>
      <c r="F104" s="1" t="s">
        <v>626</v>
      </c>
      <c r="G104" t="s">
        <v>226</v>
      </c>
      <c r="I104" s="7">
        <v>1</v>
      </c>
      <c r="J104" s="7">
        <v>2</v>
      </c>
      <c r="K104" s="36">
        <v>8</v>
      </c>
      <c r="L104" s="36"/>
      <c r="M104" s="36" t="s">
        <v>676</v>
      </c>
      <c r="N104" t="s">
        <v>2038</v>
      </c>
      <c r="O104" t="s">
        <v>2039</v>
      </c>
      <c r="P104" t="s">
        <v>2040</v>
      </c>
      <c r="Q104" s="34">
        <v>55</v>
      </c>
      <c r="R104" s="34">
        <v>55</v>
      </c>
      <c r="S104" s="34">
        <f t="shared" si="6"/>
        <v>0</v>
      </c>
      <c r="T104">
        <v>0</v>
      </c>
      <c r="V104" s="35">
        <f>VLOOKUP(A104,資料轉換_20201231!A:S,19,FALSE)</f>
        <v>0</v>
      </c>
      <c r="W104" s="35">
        <f t="shared" si="8"/>
        <v>0</v>
      </c>
      <c r="X104" s="35"/>
      <c r="AA104" s="41">
        <v>44316</v>
      </c>
      <c r="AC104" s="40">
        <v>44355</v>
      </c>
      <c r="AD104" s="28"/>
      <c r="AE104" s="7" t="s">
        <v>2227</v>
      </c>
    </row>
    <row r="105" spans="1:31" ht="30">
      <c r="A105" t="s">
        <v>79</v>
      </c>
      <c r="B105" t="s">
        <v>769</v>
      </c>
      <c r="C105" t="s">
        <v>769</v>
      </c>
      <c r="D105" s="1" t="s">
        <v>425</v>
      </c>
      <c r="E105" t="s">
        <v>368</v>
      </c>
      <c r="F105" s="1" t="s">
        <v>627</v>
      </c>
      <c r="G105" t="s">
        <v>227</v>
      </c>
      <c r="I105" s="7">
        <v>1</v>
      </c>
      <c r="J105" s="7">
        <v>1</v>
      </c>
      <c r="K105" s="36">
        <v>8</v>
      </c>
      <c r="L105" s="36"/>
      <c r="M105" s="36" t="s">
        <v>676</v>
      </c>
      <c r="N105" t="s">
        <v>2041</v>
      </c>
      <c r="O105" t="s">
        <v>2042</v>
      </c>
      <c r="P105" t="s">
        <v>2043</v>
      </c>
      <c r="Q105" s="34">
        <v>15</v>
      </c>
      <c r="R105" s="34">
        <v>15</v>
      </c>
      <c r="S105" s="34">
        <f t="shared" si="6"/>
        <v>0</v>
      </c>
      <c r="T105">
        <v>0</v>
      </c>
      <c r="V105" s="35">
        <f>VLOOKUP(A105,資料轉換_20201231!A:S,19,FALSE)</f>
        <v>0</v>
      </c>
      <c r="W105" s="35">
        <f t="shared" si="8"/>
        <v>0</v>
      </c>
      <c r="X105" s="35"/>
      <c r="AA105" s="41">
        <v>44316</v>
      </c>
      <c r="AC105" s="40">
        <v>44355</v>
      </c>
      <c r="AD105" s="28"/>
      <c r="AE105" s="7" t="s">
        <v>820</v>
      </c>
    </row>
    <row r="106" spans="1:31" ht="30">
      <c r="A106" t="s">
        <v>80</v>
      </c>
      <c r="B106" t="s">
        <v>770</v>
      </c>
      <c r="C106" t="s">
        <v>770</v>
      </c>
      <c r="D106" s="1" t="s">
        <v>426</v>
      </c>
      <c r="E106" t="s">
        <v>368</v>
      </c>
      <c r="F106" s="1" t="s">
        <v>628</v>
      </c>
      <c r="G106" t="s">
        <v>228</v>
      </c>
      <c r="I106" s="7">
        <v>1</v>
      </c>
      <c r="J106" s="7">
        <v>1</v>
      </c>
      <c r="K106" s="36">
        <v>8</v>
      </c>
      <c r="L106" s="36"/>
      <c r="M106" s="36" t="s">
        <v>676</v>
      </c>
      <c r="N106" t="s">
        <v>2044</v>
      </c>
      <c r="O106" t="s">
        <v>2045</v>
      </c>
      <c r="P106" t="s">
        <v>2046</v>
      </c>
      <c r="Q106" s="34">
        <v>12</v>
      </c>
      <c r="R106" s="34">
        <v>12</v>
      </c>
      <c r="S106" s="34">
        <f t="shared" si="6"/>
        <v>0</v>
      </c>
      <c r="T106">
        <v>0</v>
      </c>
      <c r="V106" s="35">
        <f>VLOOKUP(A106,資料轉換_20201231!A:S,19,FALSE)</f>
        <v>0</v>
      </c>
      <c r="W106" s="35">
        <f t="shared" si="8"/>
        <v>0</v>
      </c>
      <c r="X106" s="35"/>
      <c r="AA106" s="41">
        <v>44316</v>
      </c>
      <c r="AC106" s="40">
        <v>44355</v>
      </c>
      <c r="AE106" s="7" t="s">
        <v>883</v>
      </c>
    </row>
    <row r="107" spans="1:31">
      <c r="A107" t="s">
        <v>81</v>
      </c>
      <c r="B107" t="s">
        <v>771</v>
      </c>
      <c r="C107" t="s">
        <v>771</v>
      </c>
      <c r="D107" s="1" t="s">
        <v>427</v>
      </c>
      <c r="E107" t="s">
        <v>368</v>
      </c>
      <c r="F107" s="1" t="s">
        <v>629</v>
      </c>
      <c r="G107" t="s">
        <v>229</v>
      </c>
      <c r="I107" s="7">
        <v>1</v>
      </c>
      <c r="J107" s="7">
        <v>1</v>
      </c>
      <c r="K107" s="36">
        <v>8</v>
      </c>
      <c r="L107" s="36"/>
      <c r="M107" s="36" t="s">
        <v>676</v>
      </c>
      <c r="N107" t="s">
        <v>2047</v>
      </c>
      <c r="O107" t="s">
        <v>2048</v>
      </c>
      <c r="P107" t="s">
        <v>2049</v>
      </c>
      <c r="Q107" s="34">
        <v>7</v>
      </c>
      <c r="R107" s="34">
        <v>7</v>
      </c>
      <c r="S107" s="34">
        <f t="shared" si="6"/>
        <v>0</v>
      </c>
      <c r="T107">
        <v>0</v>
      </c>
      <c r="V107" s="35">
        <f>VLOOKUP(A107,資料轉換_20201231!A:S,19,FALSE)</f>
        <v>0</v>
      </c>
      <c r="W107" s="35">
        <f t="shared" si="8"/>
        <v>0</v>
      </c>
      <c r="X107" s="35"/>
      <c r="AA107" s="41">
        <v>44316</v>
      </c>
      <c r="AC107" s="40">
        <v>44355</v>
      </c>
      <c r="AD107" s="28"/>
      <c r="AE107" s="7" t="s">
        <v>822</v>
      </c>
    </row>
    <row r="108" spans="1:31" ht="30">
      <c r="A108" t="s">
        <v>82</v>
      </c>
      <c r="B108" t="s">
        <v>772</v>
      </c>
      <c r="C108" t="s">
        <v>772</v>
      </c>
      <c r="D108" s="1" t="s">
        <v>428</v>
      </c>
      <c r="E108" t="s">
        <v>368</v>
      </c>
      <c r="F108" s="1" t="s">
        <v>630</v>
      </c>
      <c r="G108" t="s">
        <v>230</v>
      </c>
      <c r="I108" s="7">
        <v>1</v>
      </c>
      <c r="J108" s="7">
        <v>1</v>
      </c>
      <c r="K108" s="36">
        <v>8</v>
      </c>
      <c r="L108" s="36"/>
      <c r="M108" s="36" t="s">
        <v>676</v>
      </c>
      <c r="N108" t="s">
        <v>2050</v>
      </c>
      <c r="O108" t="s">
        <v>2051</v>
      </c>
      <c r="P108" t="s">
        <v>2052</v>
      </c>
      <c r="Q108" s="34">
        <v>10</v>
      </c>
      <c r="R108" s="34">
        <v>10</v>
      </c>
      <c r="S108" s="34">
        <f t="shared" si="6"/>
        <v>0</v>
      </c>
      <c r="T108">
        <v>0</v>
      </c>
      <c r="V108" s="35">
        <f>VLOOKUP(A108,資料轉換_20201231!A:S,19,FALSE)</f>
        <v>0</v>
      </c>
      <c r="W108" s="35">
        <f t="shared" si="8"/>
        <v>0</v>
      </c>
      <c r="X108" s="35"/>
      <c r="AA108" s="41">
        <v>44316</v>
      </c>
      <c r="AC108" s="40">
        <v>44355</v>
      </c>
      <c r="AD108" s="28"/>
      <c r="AE108" s="7" t="s">
        <v>2228</v>
      </c>
    </row>
    <row r="109" spans="1:31" ht="30">
      <c r="A109" t="s">
        <v>83</v>
      </c>
      <c r="B109" t="s">
        <v>773</v>
      </c>
      <c r="C109" t="s">
        <v>773</v>
      </c>
      <c r="D109" s="1" t="s">
        <v>429</v>
      </c>
      <c r="E109" t="s">
        <v>368</v>
      </c>
      <c r="F109" s="1" t="s">
        <v>631</v>
      </c>
      <c r="G109" t="s">
        <v>231</v>
      </c>
      <c r="I109" s="7">
        <v>1</v>
      </c>
      <c r="J109" s="7">
        <v>1</v>
      </c>
      <c r="K109" s="36">
        <v>8</v>
      </c>
      <c r="L109" s="36"/>
      <c r="M109" s="36" t="s">
        <v>676</v>
      </c>
      <c r="N109" t="s">
        <v>2053</v>
      </c>
      <c r="O109" t="s">
        <v>2054</v>
      </c>
      <c r="P109" t="s">
        <v>2055</v>
      </c>
      <c r="Q109" s="34">
        <v>47</v>
      </c>
      <c r="R109" s="34">
        <v>47</v>
      </c>
      <c r="S109" s="34">
        <f t="shared" si="6"/>
        <v>0</v>
      </c>
      <c r="T109">
        <v>0</v>
      </c>
      <c r="V109" s="35">
        <f>VLOOKUP(A109,資料轉換_20201231!A:S,19,FALSE)</f>
        <v>0</v>
      </c>
      <c r="W109" s="35">
        <f t="shared" si="8"/>
        <v>0</v>
      </c>
      <c r="X109" s="35"/>
      <c r="AA109" s="41">
        <v>44316</v>
      </c>
      <c r="AC109" s="40">
        <v>44355</v>
      </c>
      <c r="AE109" s="7" t="s">
        <v>849</v>
      </c>
    </row>
    <row r="110" spans="1:31" ht="30">
      <c r="A110" t="s">
        <v>84</v>
      </c>
      <c r="B110" t="s">
        <v>774</v>
      </c>
      <c r="C110" t="s">
        <v>774</v>
      </c>
      <c r="D110" s="1" t="s">
        <v>430</v>
      </c>
      <c r="E110" t="s">
        <v>368</v>
      </c>
      <c r="F110" s="1" t="s">
        <v>632</v>
      </c>
      <c r="G110" t="s">
        <v>232</v>
      </c>
      <c r="I110" s="7">
        <v>1</v>
      </c>
      <c r="J110" s="7">
        <v>2</v>
      </c>
      <c r="K110" s="36">
        <v>8</v>
      </c>
      <c r="L110" s="36"/>
      <c r="M110" s="36" t="s">
        <v>676</v>
      </c>
      <c r="N110" t="s">
        <v>2056</v>
      </c>
      <c r="O110" t="s">
        <v>2057</v>
      </c>
      <c r="P110" t="s">
        <v>2058</v>
      </c>
      <c r="Q110" s="34">
        <v>364</v>
      </c>
      <c r="R110" s="34">
        <v>364</v>
      </c>
      <c r="S110" s="34">
        <f t="shared" si="6"/>
        <v>0</v>
      </c>
      <c r="T110">
        <v>0</v>
      </c>
      <c r="V110" s="35">
        <f>VLOOKUP(A110,資料轉換_20201231!A:S,19,FALSE)</f>
        <v>0</v>
      </c>
      <c r="W110" s="35">
        <f t="shared" si="8"/>
        <v>0</v>
      </c>
      <c r="X110" s="35"/>
      <c r="AA110" s="41">
        <v>44316</v>
      </c>
      <c r="AC110" s="40">
        <v>44355</v>
      </c>
      <c r="AD110" s="28"/>
      <c r="AE110" s="7" t="s">
        <v>823</v>
      </c>
    </row>
    <row r="111" spans="1:31">
      <c r="A111" t="s">
        <v>85</v>
      </c>
      <c r="B111" t="s">
        <v>775</v>
      </c>
      <c r="C111" t="s">
        <v>775</v>
      </c>
      <c r="D111" s="1" t="s">
        <v>431</v>
      </c>
      <c r="E111" t="s">
        <v>368</v>
      </c>
      <c r="F111" s="1" t="s">
        <v>633</v>
      </c>
      <c r="G111" t="s">
        <v>233</v>
      </c>
      <c r="I111" s="7">
        <v>1</v>
      </c>
      <c r="J111" s="7">
        <v>1</v>
      </c>
      <c r="K111" s="36">
        <v>8</v>
      </c>
      <c r="L111" s="36"/>
      <c r="M111" s="36" t="s">
        <v>676</v>
      </c>
      <c r="N111" t="s">
        <v>2059</v>
      </c>
      <c r="O111" t="s">
        <v>2060</v>
      </c>
      <c r="P111" t="s">
        <v>2061</v>
      </c>
      <c r="Q111" s="34">
        <v>1</v>
      </c>
      <c r="R111" s="34">
        <v>1</v>
      </c>
      <c r="S111" s="34">
        <f t="shared" si="6"/>
        <v>0</v>
      </c>
      <c r="T111">
        <v>0</v>
      </c>
      <c r="V111" s="35">
        <f>VLOOKUP(A111,資料轉換_20201231!A:S,19,FALSE)</f>
        <v>0</v>
      </c>
      <c r="W111" s="35">
        <f t="shared" si="8"/>
        <v>0</v>
      </c>
      <c r="X111" s="35"/>
      <c r="AA111" s="41">
        <v>44316</v>
      </c>
      <c r="AC111" s="40">
        <v>44355</v>
      </c>
      <c r="AD111" s="28"/>
      <c r="AE111" s="7" t="s">
        <v>824</v>
      </c>
    </row>
    <row r="112" spans="1:31" ht="30">
      <c r="A112" t="s">
        <v>86</v>
      </c>
      <c r="B112" t="s">
        <v>776</v>
      </c>
      <c r="C112" t="s">
        <v>776</v>
      </c>
      <c r="D112" s="1" t="s">
        <v>432</v>
      </c>
      <c r="E112" t="s">
        <v>484</v>
      </c>
      <c r="F112" s="1" t="s">
        <v>634</v>
      </c>
      <c r="G112" t="s">
        <v>234</v>
      </c>
      <c r="I112" s="7">
        <v>1</v>
      </c>
      <c r="J112" s="7">
        <v>1</v>
      </c>
      <c r="K112" s="36">
        <v>8</v>
      </c>
      <c r="L112" s="36"/>
      <c r="M112" s="36" t="s">
        <v>676</v>
      </c>
      <c r="N112" t="s">
        <v>2062</v>
      </c>
      <c r="O112" t="s">
        <v>2063</v>
      </c>
      <c r="P112" t="s">
        <v>2064</v>
      </c>
      <c r="Q112" s="34">
        <v>1</v>
      </c>
      <c r="R112" s="34">
        <v>1</v>
      </c>
      <c r="S112" s="34">
        <f t="shared" si="6"/>
        <v>0</v>
      </c>
      <c r="T112">
        <v>0</v>
      </c>
      <c r="V112" s="35">
        <f>VLOOKUP(A112,資料轉換_20201231!A:S,19,FALSE)</f>
        <v>0</v>
      </c>
      <c r="W112" s="35">
        <f t="shared" si="8"/>
        <v>0</v>
      </c>
      <c r="X112" s="35"/>
      <c r="AA112" s="41">
        <v>44316</v>
      </c>
      <c r="AC112" s="40">
        <v>44355</v>
      </c>
      <c r="AD112" s="28"/>
      <c r="AE112" s="7" t="s">
        <v>839</v>
      </c>
    </row>
    <row r="113" spans="1:32">
      <c r="A113" t="s">
        <v>782</v>
      </c>
      <c r="B113" t="s">
        <v>761</v>
      </c>
      <c r="C113" t="s">
        <v>761</v>
      </c>
      <c r="D113" s="1" t="s">
        <v>417</v>
      </c>
      <c r="E113" t="s">
        <v>368</v>
      </c>
      <c r="F113" s="1" t="s">
        <v>619</v>
      </c>
      <c r="G113" t="s">
        <v>788</v>
      </c>
      <c r="I113" s="7">
        <v>1</v>
      </c>
      <c r="J113" s="7">
        <v>1</v>
      </c>
      <c r="K113" s="36">
        <v>8</v>
      </c>
      <c r="L113" s="36"/>
      <c r="M113" s="36" t="s">
        <v>676</v>
      </c>
      <c r="N113" t="s">
        <v>2065</v>
      </c>
      <c r="O113" t="s">
        <v>2066</v>
      </c>
      <c r="P113" t="s">
        <v>2067</v>
      </c>
      <c r="Q113" s="34">
        <v>5</v>
      </c>
      <c r="R113" s="34">
        <v>5</v>
      </c>
      <c r="S113" s="34">
        <f t="shared" si="6"/>
        <v>0</v>
      </c>
      <c r="T113">
        <v>0</v>
      </c>
      <c r="V113" s="35">
        <f>VLOOKUP(A113,資料轉換_20201231!A:S,19,FALSE)</f>
        <v>0</v>
      </c>
      <c r="W113" s="35">
        <f t="shared" si="8"/>
        <v>0</v>
      </c>
      <c r="X113" s="35"/>
      <c r="AA113" s="41">
        <v>44316</v>
      </c>
      <c r="AC113" s="40">
        <v>44355</v>
      </c>
      <c r="AE113" s="7" t="s">
        <v>862</v>
      </c>
    </row>
    <row r="114" spans="1:32" ht="30">
      <c r="A114" t="s">
        <v>783</v>
      </c>
      <c r="B114" t="s">
        <v>762</v>
      </c>
      <c r="C114" t="s">
        <v>762</v>
      </c>
      <c r="D114" s="1" t="s">
        <v>418</v>
      </c>
      <c r="E114" t="s">
        <v>368</v>
      </c>
      <c r="F114" s="1" t="s">
        <v>620</v>
      </c>
      <c r="G114" t="s">
        <v>789</v>
      </c>
      <c r="I114" s="7">
        <v>1</v>
      </c>
      <c r="J114" s="7">
        <v>1</v>
      </c>
      <c r="K114" s="36">
        <v>8</v>
      </c>
      <c r="L114" s="36"/>
      <c r="M114" s="36" t="s">
        <v>676</v>
      </c>
      <c r="N114" t="s">
        <v>2068</v>
      </c>
      <c r="O114" t="s">
        <v>2069</v>
      </c>
      <c r="P114" t="s">
        <v>2070</v>
      </c>
      <c r="Q114" s="34">
        <v>8</v>
      </c>
      <c r="R114" s="34">
        <v>8</v>
      </c>
      <c r="S114" s="34">
        <f t="shared" si="6"/>
        <v>0</v>
      </c>
      <c r="T114">
        <v>0</v>
      </c>
      <c r="V114" s="35">
        <f>VLOOKUP(A114,資料轉換_20201231!A:S,19,FALSE)</f>
        <v>0</v>
      </c>
      <c r="W114" s="35">
        <f t="shared" si="8"/>
        <v>0</v>
      </c>
      <c r="X114" s="35"/>
      <c r="AA114" s="41">
        <v>44316</v>
      </c>
      <c r="AC114" s="40">
        <v>44355</v>
      </c>
      <c r="AE114" s="7" t="s">
        <v>867</v>
      </c>
    </row>
    <row r="115" spans="1:32">
      <c r="A115" t="s">
        <v>784</v>
      </c>
      <c r="B115" t="s">
        <v>763</v>
      </c>
      <c r="C115" t="s">
        <v>763</v>
      </c>
      <c r="D115" s="1" t="s">
        <v>419</v>
      </c>
      <c r="E115" t="s">
        <v>368</v>
      </c>
      <c r="F115" s="1" t="s">
        <v>621</v>
      </c>
      <c r="G115" t="s">
        <v>790</v>
      </c>
      <c r="I115" s="7">
        <v>1</v>
      </c>
      <c r="J115" s="7">
        <v>1</v>
      </c>
      <c r="K115" s="36">
        <v>8</v>
      </c>
      <c r="L115" s="36"/>
      <c r="M115" s="36" t="s">
        <v>676</v>
      </c>
      <c r="N115" t="s">
        <v>2071</v>
      </c>
      <c r="O115" t="s">
        <v>2072</v>
      </c>
      <c r="P115" t="s">
        <v>2073</v>
      </c>
      <c r="Q115" s="34">
        <v>34</v>
      </c>
      <c r="R115" s="34">
        <v>34</v>
      </c>
      <c r="S115" s="34">
        <f t="shared" si="6"/>
        <v>0</v>
      </c>
      <c r="T115">
        <v>0</v>
      </c>
      <c r="V115" s="35">
        <f>VLOOKUP(A115,資料轉換_20201231!A:S,19,FALSE)</f>
        <v>0</v>
      </c>
      <c r="W115" s="35">
        <f t="shared" si="8"/>
        <v>0</v>
      </c>
      <c r="X115" s="35"/>
      <c r="AA115" s="41">
        <v>44316</v>
      </c>
      <c r="AC115" s="40">
        <v>44355</v>
      </c>
      <c r="AE115" s="7" t="s">
        <v>863</v>
      </c>
    </row>
    <row r="116" spans="1:32">
      <c r="A116" t="s">
        <v>785</v>
      </c>
      <c r="B116" t="s">
        <v>764</v>
      </c>
      <c r="C116" t="s">
        <v>764</v>
      </c>
      <c r="D116" s="1" t="s">
        <v>420</v>
      </c>
      <c r="E116" t="s">
        <v>368</v>
      </c>
      <c r="F116" s="1" t="s">
        <v>622</v>
      </c>
      <c r="G116" t="s">
        <v>791</v>
      </c>
      <c r="I116" s="7">
        <v>1</v>
      </c>
      <c r="J116" s="7">
        <v>2</v>
      </c>
      <c r="K116" s="36">
        <v>8</v>
      </c>
      <c r="L116" s="36"/>
      <c r="M116" s="36" t="s">
        <v>676</v>
      </c>
      <c r="N116" t="s">
        <v>2074</v>
      </c>
      <c r="O116" t="s">
        <v>2075</v>
      </c>
      <c r="P116" t="s">
        <v>2076</v>
      </c>
      <c r="Q116" s="34">
        <v>288</v>
      </c>
      <c r="R116" s="34">
        <v>288</v>
      </c>
      <c r="S116" s="34">
        <f t="shared" si="6"/>
        <v>0</v>
      </c>
      <c r="T116">
        <v>0</v>
      </c>
      <c r="V116" s="35">
        <f>VLOOKUP(A116,資料轉換_20201231!A:S,19,FALSE)</f>
        <v>0</v>
      </c>
      <c r="W116" s="35">
        <f t="shared" si="8"/>
        <v>0</v>
      </c>
      <c r="X116" s="35"/>
      <c r="AA116" s="41">
        <v>44316</v>
      </c>
      <c r="AC116" s="40">
        <v>44355</v>
      </c>
      <c r="AE116" s="7" t="s">
        <v>866</v>
      </c>
    </row>
    <row r="117" spans="1:32">
      <c r="A117" t="s">
        <v>786</v>
      </c>
      <c r="B117" t="s">
        <v>765</v>
      </c>
      <c r="C117" t="s">
        <v>765</v>
      </c>
      <c r="D117" s="1" t="s">
        <v>421</v>
      </c>
      <c r="E117" t="s">
        <v>368</v>
      </c>
      <c r="F117" s="1" t="s">
        <v>623</v>
      </c>
      <c r="G117" t="s">
        <v>792</v>
      </c>
      <c r="I117" s="7">
        <v>1</v>
      </c>
      <c r="J117" s="7">
        <v>1</v>
      </c>
      <c r="K117" s="36">
        <v>8</v>
      </c>
      <c r="L117" s="36"/>
      <c r="M117" s="36" t="s">
        <v>676</v>
      </c>
      <c r="N117" t="s">
        <v>2077</v>
      </c>
      <c r="O117" t="s">
        <v>2078</v>
      </c>
      <c r="P117" t="s">
        <v>2079</v>
      </c>
      <c r="Q117" s="34">
        <v>2</v>
      </c>
      <c r="R117" s="34">
        <v>2</v>
      </c>
      <c r="S117" s="34">
        <f t="shared" si="6"/>
        <v>0</v>
      </c>
      <c r="T117">
        <v>0</v>
      </c>
      <c r="V117" s="35">
        <f>VLOOKUP(A117,資料轉換_20201231!A:S,19,FALSE)</f>
        <v>0</v>
      </c>
      <c r="W117" s="35">
        <f t="shared" si="8"/>
        <v>0</v>
      </c>
      <c r="X117" s="35"/>
      <c r="AA117" s="41">
        <v>44316</v>
      </c>
      <c r="AC117" s="40">
        <v>44355</v>
      </c>
      <c r="AE117" s="7" t="s">
        <v>864</v>
      </c>
    </row>
    <row r="118" spans="1:32">
      <c r="A118" t="s">
        <v>787</v>
      </c>
      <c r="B118" t="s">
        <v>766</v>
      </c>
      <c r="C118" t="s">
        <v>766</v>
      </c>
      <c r="D118" s="1" t="s">
        <v>422</v>
      </c>
      <c r="E118" t="s">
        <v>368</v>
      </c>
      <c r="F118" s="1" t="s">
        <v>624</v>
      </c>
      <c r="G118" t="s">
        <v>793</v>
      </c>
      <c r="I118" s="7">
        <v>1</v>
      </c>
      <c r="J118" s="7">
        <v>1</v>
      </c>
      <c r="K118" s="36">
        <v>8</v>
      </c>
      <c r="L118" s="36"/>
      <c r="M118" s="36" t="s">
        <v>676</v>
      </c>
      <c r="N118" t="s">
        <v>2080</v>
      </c>
      <c r="O118" t="s">
        <v>2081</v>
      </c>
      <c r="P118" t="s">
        <v>2082</v>
      </c>
      <c r="Q118" s="34">
        <v>2</v>
      </c>
      <c r="R118" s="34">
        <v>2</v>
      </c>
      <c r="S118" s="34">
        <f t="shared" si="6"/>
        <v>0</v>
      </c>
      <c r="T118">
        <v>0</v>
      </c>
      <c r="V118" s="35">
        <f>VLOOKUP(A118,資料轉換_20201231!A:S,19,FALSE)</f>
        <v>0</v>
      </c>
      <c r="W118" s="35">
        <f t="shared" si="8"/>
        <v>0</v>
      </c>
      <c r="X118" s="35"/>
      <c r="AA118" s="41">
        <v>44316</v>
      </c>
      <c r="AC118" s="40">
        <v>44355</v>
      </c>
      <c r="AE118" s="7" t="s">
        <v>865</v>
      </c>
    </row>
    <row r="119" spans="1:32" ht="90">
      <c r="A119" t="s">
        <v>30</v>
      </c>
      <c r="B119" t="s">
        <v>341</v>
      </c>
      <c r="D119" s="1" t="s">
        <v>342</v>
      </c>
      <c r="E119" t="s">
        <v>98</v>
      </c>
      <c r="F119" s="1" t="s">
        <v>581</v>
      </c>
      <c r="G119" t="s">
        <v>170</v>
      </c>
      <c r="I119" s="7">
        <v>6</v>
      </c>
      <c r="J119" s="7">
        <v>4</v>
      </c>
      <c r="K119" s="36">
        <v>3</v>
      </c>
      <c r="L119" s="36"/>
      <c r="M119" s="7" t="s">
        <v>676</v>
      </c>
      <c r="N119" t="s">
        <v>2083</v>
      </c>
      <c r="O119" t="s">
        <v>2084</v>
      </c>
      <c r="P119" t="s">
        <v>2085</v>
      </c>
      <c r="Q119" s="34">
        <v>198955</v>
      </c>
      <c r="R119" s="34">
        <v>198955</v>
      </c>
      <c r="S119" s="34">
        <f t="shared" si="6"/>
        <v>0</v>
      </c>
      <c r="T119">
        <v>0</v>
      </c>
      <c r="U119" s="1"/>
      <c r="V119" s="35">
        <f>VLOOKUP(A119,資料轉換_20201231!A:S,19,FALSE)</f>
        <v>0</v>
      </c>
      <c r="W119" s="35">
        <f t="shared" si="8"/>
        <v>0</v>
      </c>
      <c r="X119" s="35"/>
      <c r="AA119" s="41">
        <v>44286</v>
      </c>
      <c r="AB119" s="40"/>
      <c r="AD119" s="40">
        <v>44355</v>
      </c>
      <c r="AE119" s="36" t="s">
        <v>1607</v>
      </c>
    </row>
    <row r="120" spans="1:32" ht="30">
      <c r="A120" t="s">
        <v>642</v>
      </c>
      <c r="B120" t="s">
        <v>706</v>
      </c>
      <c r="D120" s="35" t="s">
        <v>717</v>
      </c>
      <c r="E120" t="s">
        <v>444</v>
      </c>
      <c r="F120" s="1" t="s">
        <v>713</v>
      </c>
      <c r="G120" t="s">
        <v>705</v>
      </c>
      <c r="I120" s="7">
        <v>2</v>
      </c>
      <c r="J120" s="7">
        <v>4</v>
      </c>
      <c r="K120" s="36">
        <v>3</v>
      </c>
      <c r="L120" s="36"/>
      <c r="M120" s="7" t="s">
        <v>676</v>
      </c>
      <c r="N120" t="s">
        <v>2086</v>
      </c>
      <c r="O120" t="s">
        <v>2087</v>
      </c>
      <c r="P120" t="s">
        <v>2088</v>
      </c>
      <c r="Q120" s="34">
        <v>14764895</v>
      </c>
      <c r="R120" s="34">
        <v>14764895</v>
      </c>
      <c r="S120" s="34">
        <f t="shared" si="6"/>
        <v>0</v>
      </c>
      <c r="T120">
        <v>0</v>
      </c>
      <c r="V120" s="35">
        <f>VLOOKUP(A120,資料轉換_20201231!A:S,19,FALSE)</f>
        <v>0</v>
      </c>
      <c r="W120" s="35">
        <f t="shared" si="8"/>
        <v>0</v>
      </c>
      <c r="X120" s="35"/>
      <c r="AA120" s="41">
        <v>44286</v>
      </c>
      <c r="AB120" s="28"/>
      <c r="AD120" s="40">
        <v>44365</v>
      </c>
      <c r="AE120" s="7" t="s">
        <v>2269</v>
      </c>
    </row>
    <row r="121" spans="1:32" ht="30">
      <c r="A121" s="34" t="s">
        <v>1292</v>
      </c>
      <c r="B121" s="34" t="s">
        <v>1295</v>
      </c>
      <c r="C121" s="34"/>
      <c r="D121" s="35" t="s">
        <v>1301</v>
      </c>
      <c r="E121" s="34" t="s">
        <v>1304</v>
      </c>
      <c r="F121" s="35" t="s">
        <v>705</v>
      </c>
      <c r="G121" s="89" t="s">
        <v>1303</v>
      </c>
      <c r="H121" s="36" t="s">
        <v>676</v>
      </c>
      <c r="I121" s="36">
        <v>1</v>
      </c>
      <c r="J121" s="36" t="s">
        <v>945</v>
      </c>
      <c r="K121" s="36">
        <v>3</v>
      </c>
      <c r="L121" s="36"/>
      <c r="M121" s="36"/>
      <c r="N121" t="s">
        <v>2089</v>
      </c>
      <c r="O121" t="s">
        <v>2090</v>
      </c>
      <c r="P121" t="s">
        <v>2091</v>
      </c>
      <c r="Q121" s="34">
        <v>0</v>
      </c>
      <c r="R121" s="34">
        <v>0</v>
      </c>
      <c r="S121" s="34">
        <f t="shared" si="6"/>
        <v>0</v>
      </c>
      <c r="T121" s="34">
        <v>0</v>
      </c>
      <c r="U121" s="88"/>
      <c r="V121" s="35">
        <f>VLOOKUP(A121,資料轉換_20201231!A:S,19,FALSE)</f>
        <v>0</v>
      </c>
      <c r="W121" s="35">
        <f t="shared" si="8"/>
        <v>0</v>
      </c>
      <c r="X121" s="35"/>
      <c r="Y121" s="40"/>
      <c r="Z121" s="40"/>
      <c r="AA121" s="42"/>
      <c r="AB121" s="36"/>
      <c r="AC121" s="40"/>
      <c r="AF121" s="34"/>
    </row>
    <row r="122" spans="1:32" ht="30">
      <c r="A122" t="s">
        <v>31</v>
      </c>
      <c r="B122" t="s">
        <v>343</v>
      </c>
      <c r="D122" s="1" t="s">
        <v>344</v>
      </c>
      <c r="E122" t="s">
        <v>98</v>
      </c>
      <c r="F122" s="1" t="s">
        <v>582</v>
      </c>
      <c r="G122" t="s">
        <v>171</v>
      </c>
      <c r="I122" s="7">
        <v>2</v>
      </c>
      <c r="J122" s="7">
        <v>4</v>
      </c>
      <c r="K122" s="36">
        <v>3</v>
      </c>
      <c r="L122" s="36"/>
      <c r="M122" s="7" t="s">
        <v>676</v>
      </c>
      <c r="N122" t="s">
        <v>2092</v>
      </c>
      <c r="O122" t="s">
        <v>2093</v>
      </c>
      <c r="P122" t="s">
        <v>2094</v>
      </c>
      <c r="Q122" s="34">
        <v>50186</v>
      </c>
      <c r="R122" s="34">
        <v>50186</v>
      </c>
      <c r="S122" s="34">
        <f t="shared" si="6"/>
        <v>0</v>
      </c>
      <c r="T122">
        <v>0</v>
      </c>
      <c r="V122" s="35">
        <f>VLOOKUP(A122,資料轉換_20201231!A:S,19,FALSE)</f>
        <v>0</v>
      </c>
      <c r="W122" s="35">
        <f t="shared" si="8"/>
        <v>0</v>
      </c>
      <c r="X122" s="35"/>
      <c r="AA122" s="41">
        <v>44286</v>
      </c>
      <c r="AB122" s="40"/>
      <c r="AD122" s="40">
        <v>44355</v>
      </c>
      <c r="AE122" s="7" t="s">
        <v>1035</v>
      </c>
    </row>
    <row r="123" spans="1:32" ht="30">
      <c r="A123" t="s">
        <v>32</v>
      </c>
      <c r="B123" t="s">
        <v>106</v>
      </c>
      <c r="D123" s="1" t="s">
        <v>345</v>
      </c>
      <c r="E123" t="s">
        <v>98</v>
      </c>
      <c r="F123" s="1" t="s">
        <v>481</v>
      </c>
      <c r="G123" t="s">
        <v>172</v>
      </c>
      <c r="I123" s="7">
        <v>2</v>
      </c>
      <c r="J123" s="7">
        <v>4</v>
      </c>
      <c r="K123" s="36">
        <v>3</v>
      </c>
      <c r="L123" s="36"/>
      <c r="M123" s="7" t="s">
        <v>676</v>
      </c>
      <c r="N123" t="s">
        <v>2095</v>
      </c>
      <c r="O123" t="s">
        <v>2096</v>
      </c>
      <c r="P123" t="s">
        <v>2097</v>
      </c>
      <c r="Q123" s="34">
        <v>1688</v>
      </c>
      <c r="R123" s="34">
        <v>1688</v>
      </c>
      <c r="S123" s="34">
        <f t="shared" si="6"/>
        <v>0</v>
      </c>
      <c r="T123">
        <v>0</v>
      </c>
      <c r="V123" s="35">
        <f>VLOOKUP(A123,資料轉換_20201231!A:S,19,FALSE)</f>
        <v>0</v>
      </c>
      <c r="W123" s="35">
        <f t="shared" si="8"/>
        <v>0</v>
      </c>
      <c r="X123" s="35"/>
      <c r="AA123" s="41">
        <v>44286</v>
      </c>
      <c r="AB123" s="28"/>
      <c r="AD123" s="40">
        <v>44355</v>
      </c>
      <c r="AE123" s="7" t="s">
        <v>1036</v>
      </c>
    </row>
    <row r="124" spans="1:32" ht="60">
      <c r="A124" t="s">
        <v>2780</v>
      </c>
      <c r="B124" t="s">
        <v>107</v>
      </c>
      <c r="D124" s="1" t="s">
        <v>346</v>
      </c>
      <c r="E124" t="s">
        <v>98</v>
      </c>
      <c r="F124" s="1" t="s">
        <v>583</v>
      </c>
      <c r="G124" t="s">
        <v>173</v>
      </c>
      <c r="I124" s="7">
        <v>4</v>
      </c>
      <c r="J124" s="7">
        <v>4</v>
      </c>
      <c r="K124" s="36">
        <v>3</v>
      </c>
      <c r="L124" s="36"/>
      <c r="M124" s="7" t="s">
        <v>676</v>
      </c>
      <c r="Q124" s="34">
        <v>5482</v>
      </c>
      <c r="R124" s="34">
        <v>5482</v>
      </c>
      <c r="S124" s="34">
        <f t="shared" si="6"/>
        <v>0</v>
      </c>
      <c r="T124">
        <v>0</v>
      </c>
      <c r="V124" s="35">
        <f>VLOOKUP(A124,資料轉換_20201231!A:S,19,FALSE)</f>
        <v>0</v>
      </c>
      <c r="W124" s="35">
        <f t="shared" ref="W124:W125" si="10">S124-V124</f>
        <v>0</v>
      </c>
      <c r="X124" s="35"/>
      <c r="AA124" s="41">
        <v>44286</v>
      </c>
      <c r="AB124" s="28"/>
      <c r="AD124" s="40">
        <v>44355</v>
      </c>
      <c r="AE124" s="7" t="s">
        <v>1650</v>
      </c>
    </row>
    <row r="125" spans="1:32" ht="135">
      <c r="A125" t="s">
        <v>34</v>
      </c>
      <c r="B125" t="s">
        <v>108</v>
      </c>
      <c r="D125" s="1" t="s">
        <v>347</v>
      </c>
      <c r="E125" t="s">
        <v>98</v>
      </c>
      <c r="F125" s="1" t="s">
        <v>702</v>
      </c>
      <c r="G125" t="s">
        <v>174</v>
      </c>
      <c r="I125" s="7">
        <v>9</v>
      </c>
      <c r="J125" s="7">
        <v>4</v>
      </c>
      <c r="K125" s="36">
        <v>3</v>
      </c>
      <c r="L125" s="36"/>
      <c r="M125" s="7" t="s">
        <v>676</v>
      </c>
      <c r="N125" t="s">
        <v>2098</v>
      </c>
      <c r="O125" t="s">
        <v>2099</v>
      </c>
      <c r="P125" t="s">
        <v>2100</v>
      </c>
      <c r="Q125" s="34">
        <v>1217999</v>
      </c>
      <c r="R125" s="34">
        <v>1218033</v>
      </c>
      <c r="S125" s="34">
        <f t="shared" si="6"/>
        <v>-34</v>
      </c>
      <c r="T125">
        <v>2</v>
      </c>
      <c r="U125" s="6" t="s">
        <v>2282</v>
      </c>
      <c r="V125" s="35">
        <f>VLOOKUP(A125,資料轉換_20201231!A:S,19,FALSE)</f>
        <v>-5916</v>
      </c>
      <c r="W125" s="35">
        <f t="shared" si="10"/>
        <v>5882</v>
      </c>
      <c r="X125" s="35" t="s">
        <v>2287</v>
      </c>
      <c r="Y125" s="28"/>
      <c r="Z125" s="28"/>
      <c r="AA125" s="41">
        <v>44286</v>
      </c>
      <c r="AB125" s="28"/>
      <c r="AD125" s="40">
        <v>44357</v>
      </c>
      <c r="AE125" s="30" t="s">
        <v>2236</v>
      </c>
    </row>
    <row r="126" spans="1:32" ht="30">
      <c r="A126" t="s">
        <v>643</v>
      </c>
      <c r="B126" t="s">
        <v>834</v>
      </c>
      <c r="D126" s="1" t="s">
        <v>654</v>
      </c>
      <c r="E126" t="s">
        <v>444</v>
      </c>
      <c r="F126" s="1" t="s">
        <v>670</v>
      </c>
      <c r="G126" t="s">
        <v>669</v>
      </c>
      <c r="I126" s="7">
        <v>2</v>
      </c>
      <c r="J126" s="7">
        <v>4</v>
      </c>
      <c r="K126" s="36">
        <v>3</v>
      </c>
      <c r="L126" s="36" t="s">
        <v>1069</v>
      </c>
      <c r="M126" s="7" t="s">
        <v>676</v>
      </c>
      <c r="N126" t="s">
        <v>2101</v>
      </c>
      <c r="O126" t="s">
        <v>2102</v>
      </c>
      <c r="P126" t="s">
        <v>2103</v>
      </c>
      <c r="Q126" s="34">
        <v>0</v>
      </c>
      <c r="R126" s="34">
        <v>0</v>
      </c>
      <c r="S126" s="34">
        <f t="shared" si="6"/>
        <v>0</v>
      </c>
      <c r="T126">
        <v>0</v>
      </c>
      <c r="V126" s="35">
        <f>VLOOKUP(A126,資料轉換_20201231!A:S,19,FALSE)</f>
        <v>0</v>
      </c>
      <c r="W126" s="35">
        <f t="shared" si="8"/>
        <v>0</v>
      </c>
      <c r="X126" s="35"/>
      <c r="AA126" s="41">
        <v>44286</v>
      </c>
      <c r="AB126" s="40"/>
      <c r="AD126" s="40">
        <v>44355</v>
      </c>
      <c r="AE126" s="7" t="s">
        <v>1288</v>
      </c>
    </row>
    <row r="127" spans="1:32" ht="30">
      <c r="A127" t="s">
        <v>644</v>
      </c>
      <c r="B127" t="s">
        <v>835</v>
      </c>
      <c r="D127" s="1" t="s">
        <v>655</v>
      </c>
      <c r="E127" t="s">
        <v>444</v>
      </c>
      <c r="F127" s="1" t="s">
        <v>672</v>
      </c>
      <c r="G127" t="s">
        <v>671</v>
      </c>
      <c r="I127" s="7">
        <v>1</v>
      </c>
      <c r="J127" s="7">
        <v>2</v>
      </c>
      <c r="K127" s="36">
        <v>8</v>
      </c>
      <c r="L127" s="57"/>
      <c r="M127" s="7" t="s">
        <v>676</v>
      </c>
      <c r="N127" t="s">
        <v>2104</v>
      </c>
      <c r="O127" t="s">
        <v>2105</v>
      </c>
      <c r="P127" t="s">
        <v>2106</v>
      </c>
      <c r="Q127" s="34">
        <v>10195</v>
      </c>
      <c r="R127" s="34">
        <v>10342</v>
      </c>
      <c r="S127" s="34">
        <f t="shared" si="6"/>
        <v>-147</v>
      </c>
      <c r="T127">
        <v>2</v>
      </c>
      <c r="U127" t="s">
        <v>1599</v>
      </c>
      <c r="V127" s="35">
        <f>VLOOKUP(A127,資料轉換_20201231!A:S,19,FALSE)</f>
        <v>-133</v>
      </c>
      <c r="W127" s="35">
        <f t="shared" ref="W127:W128" si="11">S127-V127</f>
        <v>-14</v>
      </c>
      <c r="X127" s="35" t="s">
        <v>2287</v>
      </c>
      <c r="AA127" s="41">
        <v>44286</v>
      </c>
      <c r="AB127" s="40"/>
      <c r="AC127" s="40">
        <v>44355</v>
      </c>
      <c r="AE127" s="7" t="s">
        <v>2229</v>
      </c>
    </row>
    <row r="128" spans="1:32" ht="105">
      <c r="A128" t="s">
        <v>645</v>
      </c>
      <c r="B128" t="s">
        <v>871</v>
      </c>
      <c r="D128" s="1" t="s">
        <v>656</v>
      </c>
      <c r="E128" t="s">
        <v>444</v>
      </c>
      <c r="F128" s="1" t="s">
        <v>948</v>
      </c>
      <c r="G128" t="s">
        <v>673</v>
      </c>
      <c r="I128" s="7">
        <v>7</v>
      </c>
      <c r="J128" s="7">
        <v>4</v>
      </c>
      <c r="K128" s="36">
        <v>9</v>
      </c>
      <c r="L128" s="36"/>
      <c r="M128" s="7" t="s">
        <v>676</v>
      </c>
      <c r="N128" t="s">
        <v>2107</v>
      </c>
      <c r="O128" t="s">
        <v>2108</v>
      </c>
      <c r="P128" t="s">
        <v>2109</v>
      </c>
      <c r="Q128" s="34">
        <v>594962</v>
      </c>
      <c r="R128" s="34">
        <v>37528712</v>
      </c>
      <c r="S128" s="34">
        <f t="shared" si="6"/>
        <v>-36933750</v>
      </c>
      <c r="T128">
        <v>2</v>
      </c>
      <c r="U128" t="s">
        <v>2195</v>
      </c>
      <c r="V128" s="35">
        <f>VLOOKUP(A128,資料轉換_20201231!A:S,19,FALSE)</f>
        <v>0</v>
      </c>
      <c r="W128" s="35">
        <f t="shared" si="11"/>
        <v>-36933750</v>
      </c>
      <c r="X128" s="35" t="s">
        <v>2291</v>
      </c>
      <c r="AA128" s="41">
        <v>44316</v>
      </c>
      <c r="AD128" s="40">
        <v>44365</v>
      </c>
      <c r="AE128" s="30" t="s">
        <v>2270</v>
      </c>
    </row>
    <row r="129" spans="1:32">
      <c r="A129" t="s">
        <v>267</v>
      </c>
      <c r="B129" t="s">
        <v>730</v>
      </c>
      <c r="D129" s="1" t="s">
        <v>470</v>
      </c>
      <c r="E129" t="s">
        <v>444</v>
      </c>
      <c r="F129" s="1" t="s">
        <v>434</v>
      </c>
      <c r="G129" t="s">
        <v>439</v>
      </c>
      <c r="I129" s="7">
        <v>1</v>
      </c>
      <c r="J129" s="7">
        <v>2</v>
      </c>
      <c r="K129" s="36">
        <v>9</v>
      </c>
      <c r="L129" s="36"/>
      <c r="M129" s="7" t="s">
        <v>676</v>
      </c>
      <c r="N129" t="s">
        <v>2110</v>
      </c>
      <c r="O129" t="s">
        <v>2111</v>
      </c>
      <c r="P129" t="s">
        <v>2112</v>
      </c>
      <c r="Q129" s="34">
        <v>5045</v>
      </c>
      <c r="R129" s="34">
        <v>5045</v>
      </c>
      <c r="S129" s="34">
        <f t="shared" si="6"/>
        <v>0</v>
      </c>
      <c r="T129">
        <v>0</v>
      </c>
      <c r="V129" s="35">
        <f>VLOOKUP(A129,資料轉換_20201231!A:S,19,FALSE)</f>
        <v>0</v>
      </c>
      <c r="W129" s="35">
        <f t="shared" si="8"/>
        <v>0</v>
      </c>
      <c r="X129" s="35"/>
      <c r="AA129" s="41">
        <v>44316</v>
      </c>
      <c r="AC129" s="40">
        <v>44355</v>
      </c>
      <c r="AE129" s="7" t="s">
        <v>856</v>
      </c>
    </row>
    <row r="130" spans="1:32">
      <c r="A130" t="s">
        <v>268</v>
      </c>
      <c r="B130" t="s">
        <v>730</v>
      </c>
      <c r="D130" s="1" t="s">
        <v>470</v>
      </c>
      <c r="E130" t="s">
        <v>444</v>
      </c>
      <c r="F130" s="1" t="s">
        <v>435</v>
      </c>
      <c r="G130" t="s">
        <v>440</v>
      </c>
      <c r="I130" s="7">
        <v>1</v>
      </c>
      <c r="J130" s="7">
        <v>2</v>
      </c>
      <c r="K130" s="36">
        <v>9</v>
      </c>
      <c r="L130" s="36"/>
      <c r="M130" s="7" t="s">
        <v>676</v>
      </c>
      <c r="N130" t="s">
        <v>2113</v>
      </c>
      <c r="O130" t="s">
        <v>2114</v>
      </c>
      <c r="P130" t="s">
        <v>2115</v>
      </c>
      <c r="Q130" s="34">
        <v>9147</v>
      </c>
      <c r="R130" s="34">
        <v>9147</v>
      </c>
      <c r="S130" s="34">
        <f t="shared" si="6"/>
        <v>0</v>
      </c>
      <c r="T130">
        <v>0</v>
      </c>
      <c r="V130" s="35">
        <f>VLOOKUP(A130,資料轉換_20201231!A:S,19,FALSE)</f>
        <v>0</v>
      </c>
      <c r="W130" s="35">
        <f t="shared" si="8"/>
        <v>0</v>
      </c>
      <c r="X130" s="35"/>
      <c r="AA130" s="41">
        <v>44316</v>
      </c>
      <c r="AC130" s="40">
        <v>44355</v>
      </c>
      <c r="AE130" s="7" t="s">
        <v>857</v>
      </c>
    </row>
    <row r="131" spans="1:32">
      <c r="A131" t="s">
        <v>269</v>
      </c>
      <c r="B131" t="s">
        <v>730</v>
      </c>
      <c r="D131" s="1" t="s">
        <v>470</v>
      </c>
      <c r="E131" t="s">
        <v>444</v>
      </c>
      <c r="F131" s="1" t="s">
        <v>436</v>
      </c>
      <c r="G131" t="s">
        <v>441</v>
      </c>
      <c r="I131" s="7">
        <v>1</v>
      </c>
      <c r="J131" s="7">
        <v>2</v>
      </c>
      <c r="K131" s="36">
        <v>9</v>
      </c>
      <c r="L131" s="36"/>
      <c r="M131" s="36" t="s">
        <v>676</v>
      </c>
      <c r="N131" t="s">
        <v>2116</v>
      </c>
      <c r="O131" t="s">
        <v>2117</v>
      </c>
      <c r="P131" t="s">
        <v>2118</v>
      </c>
      <c r="Q131" s="34">
        <v>38</v>
      </c>
      <c r="R131" s="34">
        <v>38</v>
      </c>
      <c r="S131" s="34">
        <f t="shared" si="6"/>
        <v>0</v>
      </c>
      <c r="T131">
        <v>0</v>
      </c>
      <c r="V131" s="35">
        <f>VLOOKUP(A131,資料轉換_20201231!A:S,19,FALSE)</f>
        <v>0</v>
      </c>
      <c r="W131" s="35">
        <f t="shared" si="8"/>
        <v>0</v>
      </c>
      <c r="X131" s="35"/>
      <c r="AA131" s="41">
        <v>44316</v>
      </c>
      <c r="AC131" s="40">
        <v>44355</v>
      </c>
      <c r="AE131" s="7" t="s">
        <v>858</v>
      </c>
    </row>
    <row r="132" spans="1:32">
      <c r="A132" t="s">
        <v>270</v>
      </c>
      <c r="B132" t="s">
        <v>731</v>
      </c>
      <c r="D132" s="1" t="s">
        <v>470</v>
      </c>
      <c r="E132" t="s">
        <v>444</v>
      </c>
      <c r="F132" s="1" t="s">
        <v>437</v>
      </c>
      <c r="G132" t="s">
        <v>442</v>
      </c>
      <c r="I132" s="7">
        <v>1</v>
      </c>
      <c r="J132" s="7">
        <v>2</v>
      </c>
      <c r="K132" s="36">
        <v>9</v>
      </c>
      <c r="L132" s="36"/>
      <c r="M132" s="7" t="s">
        <v>676</v>
      </c>
      <c r="N132" t="s">
        <v>2119</v>
      </c>
      <c r="O132" t="s">
        <v>2120</v>
      </c>
      <c r="P132" t="s">
        <v>2121</v>
      </c>
      <c r="Q132" s="34">
        <v>51048</v>
      </c>
      <c r="R132" s="34">
        <v>51048</v>
      </c>
      <c r="S132" s="34">
        <f t="shared" ref="S132:S153" si="12">Q132-R132</f>
        <v>0</v>
      </c>
      <c r="T132">
        <v>0</v>
      </c>
      <c r="V132" s="35">
        <f>VLOOKUP(A132,資料轉換_20201231!A:S,19,FALSE)</f>
        <v>0</v>
      </c>
      <c r="W132" s="35">
        <f t="shared" ref="W132:W154" si="13">V132-S132</f>
        <v>0</v>
      </c>
      <c r="X132" s="35"/>
      <c r="AA132" s="41">
        <v>44316</v>
      </c>
      <c r="AC132" s="40">
        <v>44355</v>
      </c>
      <c r="AE132" s="7" t="s">
        <v>850</v>
      </c>
    </row>
    <row r="133" spans="1:32" ht="120">
      <c r="A133" t="s">
        <v>646</v>
      </c>
      <c r="B133" t="s">
        <v>836</v>
      </c>
      <c r="D133" s="1" t="s">
        <v>657</v>
      </c>
      <c r="E133" t="s">
        <v>444</v>
      </c>
      <c r="F133" s="1" t="s">
        <v>674</v>
      </c>
      <c r="G133" t="s">
        <v>781</v>
      </c>
      <c r="I133" s="7">
        <v>8</v>
      </c>
      <c r="J133" s="7">
        <v>4</v>
      </c>
      <c r="K133" s="36">
        <v>9</v>
      </c>
      <c r="L133" s="36"/>
      <c r="M133" s="7" t="s">
        <v>677</v>
      </c>
      <c r="N133" t="s">
        <v>2122</v>
      </c>
      <c r="O133" t="s">
        <v>2123</v>
      </c>
      <c r="P133" t="s">
        <v>2124</v>
      </c>
      <c r="Q133" s="34">
        <v>24568887</v>
      </c>
      <c r="R133" s="34">
        <v>37087170</v>
      </c>
      <c r="S133" s="34">
        <f t="shared" si="12"/>
        <v>-12518283</v>
      </c>
      <c r="T133" s="34">
        <v>2</v>
      </c>
      <c r="U133" t="s">
        <v>723</v>
      </c>
      <c r="V133" s="35">
        <f>VLOOKUP(A133,資料轉換_20201231!A:S,19,FALSE)</f>
        <v>0</v>
      </c>
      <c r="W133" s="35">
        <f>S133-V133</f>
        <v>-12518283</v>
      </c>
      <c r="X133" s="35" t="s">
        <v>2291</v>
      </c>
      <c r="AA133" s="41">
        <v>44316</v>
      </c>
      <c r="AD133" s="28">
        <v>44365</v>
      </c>
      <c r="AE133" s="30" t="s">
        <v>2271</v>
      </c>
    </row>
    <row r="134" spans="1:32" ht="135">
      <c r="A134" t="s">
        <v>262</v>
      </c>
      <c r="B134" t="s">
        <v>375</v>
      </c>
      <c r="D134" s="1" t="s">
        <v>376</v>
      </c>
      <c r="E134" t="s">
        <v>368</v>
      </c>
      <c r="F134" s="1" t="s">
        <v>593</v>
      </c>
      <c r="G134" t="s">
        <v>192</v>
      </c>
      <c r="I134" s="7">
        <v>7</v>
      </c>
      <c r="J134" s="7">
        <v>4</v>
      </c>
      <c r="K134" s="36">
        <v>5</v>
      </c>
      <c r="L134" s="36"/>
      <c r="M134" s="36" t="s">
        <v>676</v>
      </c>
      <c r="N134" t="s">
        <v>2125</v>
      </c>
      <c r="O134" t="s">
        <v>2126</v>
      </c>
      <c r="P134" t="s">
        <v>2127</v>
      </c>
      <c r="Q134" s="34">
        <v>166839</v>
      </c>
      <c r="R134" s="34">
        <v>166839</v>
      </c>
      <c r="S134" s="34">
        <f t="shared" si="12"/>
        <v>0</v>
      </c>
      <c r="T134">
        <v>0</v>
      </c>
      <c r="V134" s="35">
        <f>VLOOKUP(A134,資料轉換_20201231!A:S,19,FALSE)</f>
        <v>0</v>
      </c>
      <c r="W134" s="35">
        <f t="shared" si="13"/>
        <v>0</v>
      </c>
      <c r="X134" s="35"/>
      <c r="AA134" s="41">
        <v>44286</v>
      </c>
      <c r="AB134" s="28"/>
      <c r="AD134" s="40">
        <v>44355</v>
      </c>
      <c r="AE134" s="30" t="s">
        <v>2230</v>
      </c>
    </row>
    <row r="135" spans="1:32" ht="30">
      <c r="A135" t="s">
        <v>44</v>
      </c>
      <c r="B135" t="s">
        <v>370</v>
      </c>
      <c r="D135" s="1" t="s">
        <v>371</v>
      </c>
      <c r="E135" t="s">
        <v>368</v>
      </c>
      <c r="F135" s="1" t="s">
        <v>372</v>
      </c>
      <c r="G135" t="s">
        <v>189</v>
      </c>
      <c r="I135" s="7">
        <v>1</v>
      </c>
      <c r="J135" s="7">
        <v>1</v>
      </c>
      <c r="K135" s="36">
        <v>5</v>
      </c>
      <c r="L135" s="36"/>
      <c r="M135" s="36" t="s">
        <v>676</v>
      </c>
      <c r="N135" t="s">
        <v>2128</v>
      </c>
      <c r="O135" t="s">
        <v>2129</v>
      </c>
      <c r="P135" t="s">
        <v>2130</v>
      </c>
      <c r="Q135" s="34">
        <v>510</v>
      </c>
      <c r="R135" s="34">
        <v>510</v>
      </c>
      <c r="S135" s="34">
        <f t="shared" si="12"/>
        <v>0</v>
      </c>
      <c r="T135">
        <v>0</v>
      </c>
      <c r="V135" s="35">
        <f>VLOOKUP(A135,資料轉換_20201231!A:S,19,FALSE)</f>
        <v>0</v>
      </c>
      <c r="W135" s="35">
        <f t="shared" si="13"/>
        <v>0</v>
      </c>
      <c r="X135" s="35"/>
      <c r="AA135" s="41">
        <v>44286</v>
      </c>
      <c r="AB135" s="28"/>
      <c r="AC135" s="40">
        <v>44355</v>
      </c>
      <c r="AE135" s="7" t="s">
        <v>842</v>
      </c>
    </row>
    <row r="136" spans="1:32" s="34" customFormat="1" ht="75">
      <c r="A136" t="s">
        <v>260</v>
      </c>
      <c r="B136" t="s">
        <v>727</v>
      </c>
      <c r="C136" t="s">
        <v>739</v>
      </c>
      <c r="D136" s="1" t="s">
        <v>373</v>
      </c>
      <c r="E136" t="s">
        <v>368</v>
      </c>
      <c r="F136" s="1" t="s">
        <v>591</v>
      </c>
      <c r="G136" t="s">
        <v>190</v>
      </c>
      <c r="H136" s="7"/>
      <c r="I136" s="7">
        <v>4</v>
      </c>
      <c r="J136" s="7">
        <v>4</v>
      </c>
      <c r="K136" s="36">
        <v>5</v>
      </c>
      <c r="L136" s="36"/>
      <c r="M136" s="37" t="s">
        <v>676</v>
      </c>
      <c r="N136" t="s">
        <v>2131</v>
      </c>
      <c r="O136" t="s">
        <v>2132</v>
      </c>
      <c r="P136" t="s">
        <v>2133</v>
      </c>
      <c r="Q136" s="34">
        <v>1971</v>
      </c>
      <c r="R136" s="34">
        <v>1971</v>
      </c>
      <c r="S136" s="34">
        <f t="shared" si="12"/>
        <v>0</v>
      </c>
      <c r="T136">
        <v>0</v>
      </c>
      <c r="U136"/>
      <c r="V136" s="35">
        <f>VLOOKUP(A136,資料轉換_20201231!A:S,19,FALSE)</f>
        <v>0</v>
      </c>
      <c r="W136" s="35">
        <f t="shared" si="13"/>
        <v>0</v>
      </c>
      <c r="X136" s="35"/>
      <c r="Y136" s="7"/>
      <c r="Z136" s="7"/>
      <c r="AA136" s="41">
        <v>44286</v>
      </c>
      <c r="AB136" s="28"/>
      <c r="AC136" s="7"/>
      <c r="AD136" s="40">
        <v>44355</v>
      </c>
      <c r="AE136" s="7" t="s">
        <v>1041</v>
      </c>
      <c r="AF136"/>
    </row>
    <row r="137" spans="1:32" ht="105">
      <c r="A137" t="s">
        <v>43</v>
      </c>
      <c r="B137" t="s">
        <v>727</v>
      </c>
      <c r="D137" s="1" t="s">
        <v>369</v>
      </c>
      <c r="E137" t="s">
        <v>368</v>
      </c>
      <c r="F137" s="1" t="s">
        <v>590</v>
      </c>
      <c r="G137" t="s">
        <v>188</v>
      </c>
      <c r="I137" s="7">
        <v>6</v>
      </c>
      <c r="J137" s="7">
        <v>4</v>
      </c>
      <c r="K137" s="36">
        <v>5</v>
      </c>
      <c r="L137" s="36"/>
      <c r="M137" s="36" t="s">
        <v>676</v>
      </c>
      <c r="N137" t="s">
        <v>2134</v>
      </c>
      <c r="O137" t="s">
        <v>2135</v>
      </c>
      <c r="P137" t="s">
        <v>2136</v>
      </c>
      <c r="Q137" s="34">
        <v>370</v>
      </c>
      <c r="R137" s="34">
        <v>370</v>
      </c>
      <c r="S137" s="34">
        <f t="shared" si="12"/>
        <v>0</v>
      </c>
      <c r="T137">
        <v>0</v>
      </c>
      <c r="V137" s="35">
        <f>VLOOKUP(A137,資料轉換_20201231!A:S,19,FALSE)</f>
        <v>6</v>
      </c>
      <c r="W137" s="35">
        <f>S137-V137</f>
        <v>-6</v>
      </c>
      <c r="X137" s="35" t="s">
        <v>2287</v>
      </c>
      <c r="AA137" s="41">
        <v>44316</v>
      </c>
      <c r="AB137" s="82"/>
      <c r="AD137" s="40">
        <v>44355</v>
      </c>
      <c r="AE137" s="7" t="s">
        <v>1042</v>
      </c>
    </row>
    <row r="138" spans="1:32" ht="45">
      <c r="A138" t="s">
        <v>42</v>
      </c>
      <c r="B138" t="s">
        <v>890</v>
      </c>
      <c r="D138" s="1" t="s">
        <v>1066</v>
      </c>
      <c r="E138" t="s">
        <v>368</v>
      </c>
      <c r="F138" s="1" t="s">
        <v>589</v>
      </c>
      <c r="G138" t="s">
        <v>187</v>
      </c>
      <c r="H138" s="7" t="s">
        <v>676</v>
      </c>
      <c r="I138" s="7">
        <v>2</v>
      </c>
      <c r="J138" s="7" t="s">
        <v>946</v>
      </c>
      <c r="K138" s="36">
        <v>5</v>
      </c>
      <c r="L138" s="36"/>
      <c r="M138" s="36" t="s">
        <v>676</v>
      </c>
      <c r="N138" t="s">
        <v>2137</v>
      </c>
      <c r="O138" t="s">
        <v>2138</v>
      </c>
      <c r="P138" t="s">
        <v>2139</v>
      </c>
      <c r="Q138" s="34">
        <v>51940</v>
      </c>
      <c r="R138" s="34">
        <v>51940</v>
      </c>
      <c r="S138" s="34">
        <f t="shared" si="12"/>
        <v>0</v>
      </c>
      <c r="T138">
        <v>0</v>
      </c>
      <c r="V138" s="35">
        <f>VLOOKUP(A138,資料轉換_20201231!A:S,19,FALSE)</f>
        <v>0</v>
      </c>
      <c r="W138" s="35">
        <f t="shared" si="13"/>
        <v>0</v>
      </c>
      <c r="X138" s="35"/>
    </row>
    <row r="139" spans="1:32" ht="120">
      <c r="A139" t="s">
        <v>261</v>
      </c>
      <c r="B139" t="s">
        <v>374</v>
      </c>
      <c r="D139" s="1" t="s">
        <v>367</v>
      </c>
      <c r="E139" t="s">
        <v>368</v>
      </c>
      <c r="F139" s="1" t="s">
        <v>592</v>
      </c>
      <c r="G139" t="s">
        <v>191</v>
      </c>
      <c r="I139" s="7">
        <v>6</v>
      </c>
      <c r="J139" s="7">
        <v>4</v>
      </c>
      <c r="K139" s="36">
        <v>5</v>
      </c>
      <c r="L139" s="36"/>
      <c r="M139" s="36" t="s">
        <v>676</v>
      </c>
      <c r="N139" t="s">
        <v>2140</v>
      </c>
      <c r="O139" t="s">
        <v>2141</v>
      </c>
      <c r="P139" t="s">
        <v>2142</v>
      </c>
      <c r="Q139" s="34">
        <v>51940</v>
      </c>
      <c r="R139" s="34">
        <v>51940</v>
      </c>
      <c r="S139" s="34">
        <f t="shared" si="12"/>
        <v>0</v>
      </c>
      <c r="T139">
        <v>0</v>
      </c>
      <c r="V139" s="35">
        <f>VLOOKUP(A139,資料轉換_20201231!A:S,19,FALSE)</f>
        <v>0</v>
      </c>
      <c r="W139" s="35">
        <f t="shared" si="13"/>
        <v>0</v>
      </c>
      <c r="X139" s="35"/>
      <c r="AA139" s="41">
        <v>44286</v>
      </c>
      <c r="AB139" s="28"/>
      <c r="AD139" s="40">
        <v>44355</v>
      </c>
      <c r="AE139" s="7" t="s">
        <v>1043</v>
      </c>
    </row>
    <row r="140" spans="1:32" ht="60">
      <c r="A140" t="s">
        <v>263</v>
      </c>
      <c r="B140" t="s">
        <v>728</v>
      </c>
      <c r="C140" t="s">
        <v>733</v>
      </c>
      <c r="D140" s="1" t="s">
        <v>385</v>
      </c>
      <c r="E140" t="s">
        <v>98</v>
      </c>
      <c r="F140" s="1" t="s">
        <v>594</v>
      </c>
      <c r="G140" t="s">
        <v>197</v>
      </c>
      <c r="I140" s="7">
        <v>4</v>
      </c>
      <c r="J140" s="7">
        <v>4</v>
      </c>
      <c r="K140" s="36">
        <v>5</v>
      </c>
      <c r="L140" s="36"/>
      <c r="M140" s="7" t="s">
        <v>676</v>
      </c>
      <c r="N140" t="s">
        <v>2143</v>
      </c>
      <c r="O140" t="s">
        <v>2144</v>
      </c>
      <c r="P140" t="s">
        <v>2145</v>
      </c>
      <c r="Q140" s="34">
        <v>1384</v>
      </c>
      <c r="R140" s="34">
        <v>1385</v>
      </c>
      <c r="S140" s="34">
        <f t="shared" si="12"/>
        <v>-1</v>
      </c>
      <c r="T140">
        <v>1</v>
      </c>
      <c r="U140" t="s">
        <v>2196</v>
      </c>
      <c r="V140" s="35">
        <f>VLOOKUP(A140,資料轉換_20201231!A:S,19,FALSE)</f>
        <v>0</v>
      </c>
      <c r="W140" s="35">
        <f>S140-V140</f>
        <v>-1</v>
      </c>
      <c r="X140" s="35" t="s">
        <v>2287</v>
      </c>
      <c r="AA140" s="41">
        <v>44286</v>
      </c>
      <c r="AB140" s="28"/>
      <c r="AD140" s="40">
        <v>44355</v>
      </c>
      <c r="AE140" s="7" t="s">
        <v>1044</v>
      </c>
    </row>
    <row r="141" spans="1:32" ht="30">
      <c r="A141" t="s">
        <v>49</v>
      </c>
      <c r="B141" t="s">
        <v>386</v>
      </c>
      <c r="D141" s="1" t="s">
        <v>387</v>
      </c>
      <c r="E141" t="s">
        <v>98</v>
      </c>
      <c r="F141" s="1" t="s">
        <v>595</v>
      </c>
      <c r="G141" t="s">
        <v>198</v>
      </c>
      <c r="I141" s="7">
        <v>2</v>
      </c>
      <c r="J141" s="7">
        <v>4</v>
      </c>
      <c r="K141" s="36">
        <v>5</v>
      </c>
      <c r="L141" s="36"/>
      <c r="M141" s="7" t="s">
        <v>676</v>
      </c>
      <c r="N141" t="s">
        <v>2146</v>
      </c>
      <c r="O141" t="s">
        <v>2147</v>
      </c>
      <c r="P141" t="s">
        <v>2148</v>
      </c>
      <c r="Q141" s="34">
        <v>6156</v>
      </c>
      <c r="R141" s="34">
        <v>6156</v>
      </c>
      <c r="S141" s="34">
        <f t="shared" si="12"/>
        <v>0</v>
      </c>
      <c r="T141">
        <v>0</v>
      </c>
      <c r="V141" s="35">
        <f>VLOOKUP(A141,資料轉換_20201231!A:S,19,FALSE)</f>
        <v>0</v>
      </c>
      <c r="W141" s="35">
        <f t="shared" si="13"/>
        <v>0</v>
      </c>
      <c r="X141" s="35"/>
      <c r="AA141" s="41">
        <v>44286</v>
      </c>
      <c r="AB141" s="28"/>
      <c r="AD141" s="40">
        <v>44355</v>
      </c>
      <c r="AE141" s="7" t="s">
        <v>1045</v>
      </c>
    </row>
    <row r="142" spans="1:32">
      <c r="A142" t="s">
        <v>50</v>
      </c>
      <c r="B142" t="s">
        <v>386</v>
      </c>
      <c r="D142" s="1" t="s">
        <v>388</v>
      </c>
      <c r="E142" t="s">
        <v>98</v>
      </c>
      <c r="F142" s="1" t="s">
        <v>389</v>
      </c>
      <c r="G142" t="s">
        <v>199</v>
      </c>
      <c r="I142" s="7">
        <v>1</v>
      </c>
      <c r="J142" s="7">
        <v>1</v>
      </c>
      <c r="K142" s="36">
        <v>5</v>
      </c>
      <c r="L142" s="36"/>
      <c r="M142" s="7" t="s">
        <v>676</v>
      </c>
      <c r="N142" t="s">
        <v>2149</v>
      </c>
      <c r="O142" t="s">
        <v>2150</v>
      </c>
      <c r="P142" t="s">
        <v>2151</v>
      </c>
      <c r="Q142" s="34">
        <v>281</v>
      </c>
      <c r="R142" s="34">
        <v>281</v>
      </c>
      <c r="S142" s="34">
        <f t="shared" si="12"/>
        <v>0</v>
      </c>
      <c r="T142">
        <v>0</v>
      </c>
      <c r="V142" s="35">
        <f>VLOOKUP(A142,資料轉換_20201231!A:S,19,FALSE)</f>
        <v>0</v>
      </c>
      <c r="W142" s="35">
        <f t="shared" si="13"/>
        <v>0</v>
      </c>
      <c r="X142" s="35"/>
      <c r="AA142" s="41">
        <v>44286</v>
      </c>
      <c r="AB142" s="28"/>
      <c r="AC142" s="40">
        <v>44355</v>
      </c>
      <c r="AE142" s="7" t="s">
        <v>851</v>
      </c>
    </row>
    <row r="143" spans="1:32" ht="30">
      <c r="A143" t="s">
        <v>51</v>
      </c>
      <c r="B143" t="s">
        <v>837</v>
      </c>
      <c r="C143" t="s">
        <v>732</v>
      </c>
      <c r="D143" s="1" t="s">
        <v>390</v>
      </c>
      <c r="E143" t="s">
        <v>98</v>
      </c>
      <c r="F143" s="1" t="s">
        <v>391</v>
      </c>
      <c r="G143" t="s">
        <v>200</v>
      </c>
      <c r="I143" s="7">
        <v>1</v>
      </c>
      <c r="J143" s="7">
        <v>2</v>
      </c>
      <c r="K143" s="36">
        <v>5</v>
      </c>
      <c r="L143" s="36"/>
      <c r="M143" s="7" t="s">
        <v>676</v>
      </c>
      <c r="N143" t="s">
        <v>2152</v>
      </c>
      <c r="O143" t="s">
        <v>2153</v>
      </c>
      <c r="P143" t="s">
        <v>2154</v>
      </c>
      <c r="Q143" s="34">
        <v>293</v>
      </c>
      <c r="R143" s="34">
        <v>293</v>
      </c>
      <c r="S143" s="34">
        <f t="shared" si="12"/>
        <v>0</v>
      </c>
      <c r="T143">
        <v>0</v>
      </c>
      <c r="V143" s="35">
        <f>VLOOKUP(A143,資料轉換_20201231!A:S,19,FALSE)</f>
        <v>0</v>
      </c>
      <c r="W143" s="35">
        <f t="shared" si="13"/>
        <v>0</v>
      </c>
      <c r="X143" s="35"/>
      <c r="AA143" s="41">
        <v>44286</v>
      </c>
      <c r="AB143" s="28"/>
      <c r="AC143" s="40">
        <v>44355</v>
      </c>
      <c r="AE143" s="7" t="s">
        <v>884</v>
      </c>
    </row>
    <row r="144" spans="1:32" s="34" customFormat="1" ht="90">
      <c r="A144" t="s">
        <v>264</v>
      </c>
      <c r="B144" t="s">
        <v>392</v>
      </c>
      <c r="C144" s="43"/>
      <c r="D144" s="1" t="s">
        <v>393</v>
      </c>
      <c r="E144" t="s">
        <v>98</v>
      </c>
      <c r="F144" s="1" t="s">
        <v>596</v>
      </c>
      <c r="G144" t="s">
        <v>201</v>
      </c>
      <c r="H144" s="7"/>
      <c r="I144" s="7">
        <v>6</v>
      </c>
      <c r="J144" s="7">
        <v>4</v>
      </c>
      <c r="K144" s="36">
        <v>5</v>
      </c>
      <c r="L144" s="36"/>
      <c r="M144" s="7" t="s">
        <v>676</v>
      </c>
      <c r="N144" t="s">
        <v>2155</v>
      </c>
      <c r="O144" t="s">
        <v>2156</v>
      </c>
      <c r="P144" t="s">
        <v>2157</v>
      </c>
      <c r="Q144" s="34">
        <v>1358</v>
      </c>
      <c r="R144" s="34">
        <v>1483</v>
      </c>
      <c r="S144" s="34">
        <f t="shared" si="12"/>
        <v>-125</v>
      </c>
      <c r="T144">
        <v>2</v>
      </c>
      <c r="U144" t="s">
        <v>2313</v>
      </c>
      <c r="V144" s="35">
        <f>VLOOKUP(A144,資料轉換_20201231!A:S,19,FALSE)</f>
        <v>974</v>
      </c>
      <c r="W144" s="35">
        <f>S144-V144</f>
        <v>-1099</v>
      </c>
      <c r="X144" s="35" t="s">
        <v>2287</v>
      </c>
      <c r="Y144" s="7"/>
      <c r="Z144" s="7"/>
      <c r="AA144" s="41">
        <v>44286</v>
      </c>
      <c r="AB144" s="28"/>
      <c r="AC144" s="7"/>
      <c r="AD144" s="40">
        <v>44355</v>
      </c>
      <c r="AE144" s="7" t="s">
        <v>1046</v>
      </c>
      <c r="AF144"/>
    </row>
    <row r="145" spans="1:32" s="34" customFormat="1" ht="45">
      <c r="A145" t="s">
        <v>265</v>
      </c>
      <c r="B145" t="s">
        <v>734</v>
      </c>
      <c r="C145" s="43"/>
      <c r="D145" s="1" t="s">
        <v>394</v>
      </c>
      <c r="E145" t="s">
        <v>98</v>
      </c>
      <c r="F145" s="1" t="s">
        <v>597</v>
      </c>
      <c r="G145" t="s">
        <v>202</v>
      </c>
      <c r="H145" s="7"/>
      <c r="I145" s="7">
        <v>3</v>
      </c>
      <c r="J145" s="7">
        <v>4</v>
      </c>
      <c r="K145" s="36">
        <v>5</v>
      </c>
      <c r="L145" s="36"/>
      <c r="M145" s="7" t="s">
        <v>676</v>
      </c>
      <c r="N145" t="s">
        <v>2158</v>
      </c>
      <c r="O145" t="s">
        <v>2159</v>
      </c>
      <c r="P145" t="s">
        <v>2160</v>
      </c>
      <c r="Q145" s="34">
        <v>671</v>
      </c>
      <c r="R145" s="34">
        <v>671</v>
      </c>
      <c r="S145" s="34">
        <f t="shared" si="12"/>
        <v>0</v>
      </c>
      <c r="T145">
        <v>0</v>
      </c>
      <c r="U145"/>
      <c r="V145" s="35">
        <f>VLOOKUP(A145,資料轉換_20201231!A:S,19,FALSE)</f>
        <v>0</v>
      </c>
      <c r="W145" s="35">
        <f t="shared" si="13"/>
        <v>0</v>
      </c>
      <c r="X145" s="35"/>
      <c r="Y145" s="7"/>
      <c r="Z145" s="7"/>
      <c r="AA145" s="41">
        <v>44286</v>
      </c>
      <c r="AB145" s="28"/>
      <c r="AC145" s="7"/>
      <c r="AD145" s="40">
        <v>44355</v>
      </c>
      <c r="AE145" s="7" t="s">
        <v>1047</v>
      </c>
      <c r="AF145"/>
    </row>
    <row r="146" spans="1:32" s="34" customFormat="1" ht="30">
      <c r="A146" t="s">
        <v>39</v>
      </c>
      <c r="B146" t="s">
        <v>360</v>
      </c>
      <c r="C146"/>
      <c r="D146" s="1" t="s">
        <v>361</v>
      </c>
      <c r="E146" t="s">
        <v>98</v>
      </c>
      <c r="F146" s="1" t="s">
        <v>587</v>
      </c>
      <c r="G146" t="s">
        <v>184</v>
      </c>
      <c r="H146" s="7"/>
      <c r="I146" s="7">
        <v>2</v>
      </c>
      <c r="J146" s="7">
        <v>4</v>
      </c>
      <c r="K146" s="36">
        <v>4</v>
      </c>
      <c r="L146" s="36"/>
      <c r="M146" s="7" t="s">
        <v>676</v>
      </c>
      <c r="N146" t="s">
        <v>2161</v>
      </c>
      <c r="O146" t="s">
        <v>2162</v>
      </c>
      <c r="P146" t="s">
        <v>2163</v>
      </c>
      <c r="Q146">
        <v>16434</v>
      </c>
      <c r="R146">
        <v>16434</v>
      </c>
      <c r="S146" s="34">
        <f t="shared" si="12"/>
        <v>0</v>
      </c>
      <c r="T146">
        <v>0</v>
      </c>
      <c r="U146"/>
      <c r="V146" s="35">
        <f>VLOOKUP(A146,資料轉換_20201231!A:S,19,FALSE)</f>
        <v>0</v>
      </c>
      <c r="W146" s="35">
        <f t="shared" si="13"/>
        <v>0</v>
      </c>
      <c r="X146" s="35"/>
      <c r="Y146" s="7"/>
      <c r="Z146" s="7"/>
      <c r="AA146" s="41">
        <v>44316</v>
      </c>
      <c r="AB146" s="82"/>
      <c r="AC146" s="7"/>
      <c r="AD146" s="40">
        <v>44355</v>
      </c>
      <c r="AE146" s="7" t="s">
        <v>1048</v>
      </c>
      <c r="AF146"/>
    </row>
    <row r="147" spans="1:32" s="34" customFormat="1">
      <c r="A147" s="34" t="s">
        <v>1280</v>
      </c>
      <c r="D147" s="35" t="s">
        <v>1281</v>
      </c>
      <c r="E147" s="34" t="s">
        <v>444</v>
      </c>
      <c r="F147" s="35" t="s">
        <v>1283</v>
      </c>
      <c r="G147" s="89" t="s">
        <v>1284</v>
      </c>
      <c r="H147" s="36"/>
      <c r="I147" s="36">
        <v>1</v>
      </c>
      <c r="J147" s="36">
        <v>1</v>
      </c>
      <c r="K147" s="36">
        <v>9</v>
      </c>
      <c r="L147" s="36"/>
      <c r="M147" s="36" t="s">
        <v>676</v>
      </c>
      <c r="N147" t="s">
        <v>2164</v>
      </c>
      <c r="O147" t="s">
        <v>2165</v>
      </c>
      <c r="P147" t="s">
        <v>2166</v>
      </c>
      <c r="Q147" s="34">
        <v>318</v>
      </c>
      <c r="R147" s="34">
        <v>318</v>
      </c>
      <c r="S147" s="34">
        <f t="shared" si="12"/>
        <v>0</v>
      </c>
      <c r="T147" s="34">
        <v>0</v>
      </c>
      <c r="U147" s="88"/>
      <c r="V147" s="35">
        <f>VLOOKUP(A147,資料轉換_20201231!A:S,19,FALSE)</f>
        <v>0</v>
      </c>
      <c r="W147" s="35">
        <f t="shared" si="13"/>
        <v>0</v>
      </c>
      <c r="X147" s="35"/>
      <c r="Y147" s="40"/>
      <c r="Z147" s="40"/>
      <c r="AA147" s="42"/>
      <c r="AB147" s="36"/>
      <c r="AC147" s="40">
        <v>44355</v>
      </c>
      <c r="AD147" s="36"/>
      <c r="AE147" s="36" t="s">
        <v>1286</v>
      </c>
    </row>
    <row r="148" spans="1:32" ht="30">
      <c r="A148" s="34" t="s">
        <v>1692</v>
      </c>
      <c r="B148" s="34"/>
      <c r="C148" s="34"/>
      <c r="D148" s="35" t="s">
        <v>1620</v>
      </c>
      <c r="E148" s="34" t="s">
        <v>444</v>
      </c>
      <c r="F148" s="35" t="s">
        <v>1715</v>
      </c>
      <c r="G148" s="89" t="s">
        <v>1621</v>
      </c>
      <c r="H148" s="36"/>
      <c r="I148" s="36">
        <v>1</v>
      </c>
      <c r="J148" s="36">
        <v>1</v>
      </c>
      <c r="K148" s="36">
        <v>9</v>
      </c>
      <c r="L148" s="36"/>
      <c r="M148" s="36"/>
      <c r="N148" t="s">
        <v>2167</v>
      </c>
      <c r="O148" t="s">
        <v>2168</v>
      </c>
      <c r="P148" t="s">
        <v>2169</v>
      </c>
      <c r="Q148" s="34">
        <v>43</v>
      </c>
      <c r="R148" s="34">
        <v>43</v>
      </c>
      <c r="S148" s="34">
        <f t="shared" si="12"/>
        <v>0</v>
      </c>
      <c r="T148" s="34">
        <v>0</v>
      </c>
      <c r="U148" s="88"/>
      <c r="V148" s="35">
        <f>VLOOKUP(A148,資料轉換_20201231!A:S,19,FALSE)</f>
        <v>0</v>
      </c>
      <c r="W148" s="35">
        <f t="shared" si="13"/>
        <v>0</v>
      </c>
      <c r="X148" s="35"/>
      <c r="Y148" s="40"/>
      <c r="Z148" s="40"/>
      <c r="AA148" s="42"/>
      <c r="AB148" s="36"/>
      <c r="AC148" s="40">
        <v>44355</v>
      </c>
      <c r="AE148" s="36" t="s">
        <v>1722</v>
      </c>
      <c r="AF148" s="34"/>
    </row>
    <row r="149" spans="1:32" ht="30">
      <c r="A149" s="34" t="s">
        <v>1693</v>
      </c>
      <c r="B149" s="34"/>
      <c r="C149" s="34"/>
      <c r="D149" s="35" t="s">
        <v>1619</v>
      </c>
      <c r="E149" s="34" t="s">
        <v>444</v>
      </c>
      <c r="F149" s="35" t="s">
        <v>1716</v>
      </c>
      <c r="G149" s="89" t="s">
        <v>1617</v>
      </c>
      <c r="H149" s="36"/>
      <c r="I149" s="36">
        <v>1</v>
      </c>
      <c r="J149" s="36">
        <v>1</v>
      </c>
      <c r="K149" s="36">
        <v>9</v>
      </c>
      <c r="L149" s="36"/>
      <c r="M149" s="36"/>
      <c r="N149" t="s">
        <v>2170</v>
      </c>
      <c r="O149" t="s">
        <v>2171</v>
      </c>
      <c r="P149" t="s">
        <v>2172</v>
      </c>
      <c r="Q149" s="34">
        <v>54</v>
      </c>
      <c r="R149" s="34">
        <v>54</v>
      </c>
      <c r="S149" s="34">
        <f t="shared" si="12"/>
        <v>0</v>
      </c>
      <c r="T149" s="34">
        <v>0</v>
      </c>
      <c r="U149" s="88"/>
      <c r="V149" s="35">
        <f>VLOOKUP(A149,資料轉換_20201231!A:S,19,FALSE)</f>
        <v>0</v>
      </c>
      <c r="W149" s="35">
        <f t="shared" si="13"/>
        <v>0</v>
      </c>
      <c r="X149" s="35"/>
      <c r="Y149" s="40"/>
      <c r="Z149" s="40"/>
      <c r="AA149" s="42"/>
      <c r="AB149" s="36"/>
      <c r="AC149" s="40">
        <v>44355</v>
      </c>
      <c r="AD149" s="36"/>
      <c r="AE149" s="36" t="s">
        <v>1723</v>
      </c>
      <c r="AF149" s="34"/>
    </row>
    <row r="150" spans="1:32" ht="30">
      <c r="A150" s="34" t="s">
        <v>1694</v>
      </c>
      <c r="B150" s="34"/>
      <c r="C150" s="34"/>
      <c r="D150" s="35" t="s">
        <v>1618</v>
      </c>
      <c r="E150" s="34" t="s">
        <v>444</v>
      </c>
      <c r="F150" s="35" t="s">
        <v>1717</v>
      </c>
      <c r="G150" s="89" t="s">
        <v>1616</v>
      </c>
      <c r="H150" s="36"/>
      <c r="I150" s="36">
        <v>1</v>
      </c>
      <c r="J150" s="36">
        <v>1</v>
      </c>
      <c r="K150" s="36">
        <v>9</v>
      </c>
      <c r="L150" s="36"/>
      <c r="M150" s="36"/>
      <c r="N150" t="s">
        <v>2173</v>
      </c>
      <c r="O150" t="s">
        <v>2174</v>
      </c>
      <c r="P150" t="s">
        <v>2175</v>
      </c>
      <c r="Q150" s="34">
        <v>46</v>
      </c>
      <c r="R150" s="34">
        <v>46</v>
      </c>
      <c r="S150" s="34">
        <f t="shared" si="12"/>
        <v>0</v>
      </c>
      <c r="T150" s="34">
        <v>0</v>
      </c>
      <c r="U150" s="88"/>
      <c r="V150" s="35">
        <f>VLOOKUP(A150,資料轉換_20201231!A:S,19,FALSE)</f>
        <v>0</v>
      </c>
      <c r="W150" s="35">
        <f t="shared" si="13"/>
        <v>0</v>
      </c>
      <c r="X150" s="35"/>
      <c r="Y150" s="40"/>
      <c r="Z150" s="40"/>
      <c r="AA150" s="42"/>
      <c r="AB150" s="36"/>
      <c r="AC150" s="40">
        <v>44355</v>
      </c>
      <c r="AD150" s="36"/>
      <c r="AE150" s="36" t="s">
        <v>1724</v>
      </c>
      <c r="AF150" s="34"/>
    </row>
    <row r="151" spans="1:32" s="34" customFormat="1" ht="60">
      <c r="A151" s="34" t="s">
        <v>1293</v>
      </c>
      <c r="B151" s="34" t="s">
        <v>1295</v>
      </c>
      <c r="D151" s="35" t="s">
        <v>1305</v>
      </c>
      <c r="E151" s="34" t="s">
        <v>312</v>
      </c>
      <c r="F151" s="35" t="s">
        <v>1307</v>
      </c>
      <c r="G151" s="89" t="s">
        <v>1099</v>
      </c>
      <c r="H151" s="36" t="s">
        <v>676</v>
      </c>
      <c r="I151" s="36">
        <v>4</v>
      </c>
      <c r="J151" s="36" t="s">
        <v>946</v>
      </c>
      <c r="K151" s="36" t="s">
        <v>1313</v>
      </c>
      <c r="L151" s="36"/>
      <c r="M151" s="36"/>
      <c r="N151" t="s">
        <v>2176</v>
      </c>
      <c r="O151" t="s">
        <v>2177</v>
      </c>
      <c r="P151" t="s">
        <v>2178</v>
      </c>
      <c r="Q151" s="34">
        <v>64555</v>
      </c>
      <c r="R151" s="34">
        <v>64555</v>
      </c>
      <c r="S151" s="34">
        <f t="shared" si="12"/>
        <v>0</v>
      </c>
      <c r="T151" s="34">
        <v>0</v>
      </c>
      <c r="U151" s="88"/>
      <c r="V151" s="35">
        <f>VLOOKUP(A151,資料轉換_20201231!A:S,19,FALSE)</f>
        <v>0</v>
      </c>
      <c r="W151" s="35">
        <f t="shared" si="13"/>
        <v>0</v>
      </c>
      <c r="X151" s="35"/>
      <c r="Y151" s="40"/>
      <c r="Z151" s="40"/>
      <c r="AA151" s="42"/>
      <c r="AB151" s="36"/>
      <c r="AC151" s="40"/>
      <c r="AD151" s="36"/>
      <c r="AE151" s="36"/>
    </row>
    <row r="152" spans="1:32" s="34" customFormat="1" ht="90">
      <c r="A152" s="34" t="s">
        <v>1294</v>
      </c>
      <c r="B152" s="34" t="s">
        <v>1295</v>
      </c>
      <c r="D152" s="35" t="s">
        <v>1306</v>
      </c>
      <c r="E152" s="34" t="s">
        <v>312</v>
      </c>
      <c r="F152" s="35" t="s">
        <v>1309</v>
      </c>
      <c r="G152" s="89" t="s">
        <v>1102</v>
      </c>
      <c r="H152" s="36" t="s">
        <v>676</v>
      </c>
      <c r="I152" s="36">
        <v>5</v>
      </c>
      <c r="J152" s="36" t="s">
        <v>946</v>
      </c>
      <c r="K152" s="36" t="s">
        <v>1313</v>
      </c>
      <c r="L152" s="36"/>
      <c r="M152" s="36"/>
      <c r="N152" t="s">
        <v>2179</v>
      </c>
      <c r="O152" t="s">
        <v>2180</v>
      </c>
      <c r="P152" t="s">
        <v>2181</v>
      </c>
      <c r="Q152" s="34">
        <v>908</v>
      </c>
      <c r="R152" s="34">
        <v>908</v>
      </c>
      <c r="S152" s="34">
        <f t="shared" si="12"/>
        <v>0</v>
      </c>
      <c r="T152" s="34">
        <v>0</v>
      </c>
      <c r="U152" s="88"/>
      <c r="V152" s="35">
        <f>VLOOKUP(A152,資料轉換_20201231!A:S,19,FALSE)</f>
        <v>0</v>
      </c>
      <c r="W152" s="35">
        <f t="shared" si="13"/>
        <v>0</v>
      </c>
      <c r="X152" s="35"/>
      <c r="Y152" s="40"/>
      <c r="Z152" s="40"/>
      <c r="AA152" s="42"/>
      <c r="AB152" s="36"/>
      <c r="AC152" s="40"/>
      <c r="AD152" s="36"/>
      <c r="AE152" s="36"/>
    </row>
    <row r="153" spans="1:32" s="34" customFormat="1">
      <c r="A153" s="34" t="s">
        <v>271</v>
      </c>
      <c r="B153" s="34" t="s">
        <v>830</v>
      </c>
      <c r="D153" s="35" t="s">
        <v>470</v>
      </c>
      <c r="E153" s="34" t="s">
        <v>444</v>
      </c>
      <c r="F153" s="35" t="s">
        <v>445</v>
      </c>
      <c r="G153" s="87" t="s">
        <v>443</v>
      </c>
      <c r="H153" s="36"/>
      <c r="I153" s="36">
        <v>1</v>
      </c>
      <c r="J153" s="36">
        <v>1</v>
      </c>
      <c r="K153" s="36">
        <v>9</v>
      </c>
      <c r="L153" s="36"/>
      <c r="M153" s="36" t="s">
        <v>676</v>
      </c>
      <c r="N153" t="s">
        <v>2182</v>
      </c>
      <c r="O153" t="s">
        <v>2183</v>
      </c>
      <c r="P153" t="s">
        <v>2184</v>
      </c>
      <c r="Q153" s="34">
        <v>953424</v>
      </c>
      <c r="R153" s="34">
        <v>1576255</v>
      </c>
      <c r="S153" s="34">
        <f t="shared" si="12"/>
        <v>-622831</v>
      </c>
      <c r="T153" s="34">
        <v>2</v>
      </c>
      <c r="U153" s="88" t="s">
        <v>2281</v>
      </c>
      <c r="V153" s="35">
        <f>VLOOKUP(A153,資料轉換_20201231!A:S,19,FALSE)</f>
        <v>-622831</v>
      </c>
      <c r="W153" s="35">
        <f t="shared" si="13"/>
        <v>0</v>
      </c>
      <c r="X153" s="35"/>
      <c r="Y153" s="40"/>
      <c r="Z153" s="40"/>
      <c r="AA153" s="42"/>
      <c r="AB153" s="36"/>
      <c r="AC153" s="40">
        <v>44365</v>
      </c>
      <c r="AD153" s="36"/>
      <c r="AE153" s="36" t="s">
        <v>2273</v>
      </c>
    </row>
    <row r="154" spans="1:32">
      <c r="A154" t="s">
        <v>474</v>
      </c>
      <c r="B154" t="s">
        <v>475</v>
      </c>
      <c r="D154" s="1" t="s">
        <v>476</v>
      </c>
      <c r="E154" t="s">
        <v>477</v>
      </c>
      <c r="F154" s="1" t="s">
        <v>478</v>
      </c>
      <c r="G154" s="1" t="s">
        <v>479</v>
      </c>
      <c r="H154" s="30"/>
      <c r="I154" s="7">
        <v>1</v>
      </c>
      <c r="J154" s="36" t="s">
        <v>964</v>
      </c>
      <c r="K154" s="71"/>
      <c r="L154" s="71"/>
      <c r="M154" s="36"/>
      <c r="N154" s="2">
        <v>44216.423449074071</v>
      </c>
      <c r="O154" s="2">
        <v>44216.423449074071</v>
      </c>
      <c r="P154" s="3">
        <f t="shared" ref="P154:P156" si="14">O154-N154</f>
        <v>0</v>
      </c>
      <c r="T154" s="34">
        <v>0</v>
      </c>
      <c r="V154" s="35">
        <f>VLOOKUP(A154,資料轉換_20201231!A:S,19,FALSE)</f>
        <v>0</v>
      </c>
      <c r="W154" s="35">
        <f t="shared" si="13"/>
        <v>0</v>
      </c>
      <c r="X154" s="35"/>
      <c r="AA154" s="41">
        <v>44286</v>
      </c>
      <c r="AB154" s="28"/>
    </row>
    <row r="155" spans="1:32">
      <c r="A155" t="s">
        <v>2794</v>
      </c>
      <c r="B155" t="s">
        <v>2796</v>
      </c>
      <c r="D155" s="1" t="s">
        <v>2797</v>
      </c>
      <c r="E155" t="s">
        <v>2798</v>
      </c>
      <c r="G155" s="89" t="s">
        <v>2795</v>
      </c>
      <c r="I155" s="7">
        <v>1</v>
      </c>
      <c r="J155" s="7" t="s">
        <v>2799</v>
      </c>
      <c r="K155" s="7">
        <v>6</v>
      </c>
      <c r="N155" s="2">
        <v>44216.423449074071</v>
      </c>
      <c r="P155" s="3">
        <f t="shared" si="14"/>
        <v>-44216.423449074071</v>
      </c>
    </row>
    <row r="156" spans="1:32">
      <c r="A156" t="s">
        <v>2794</v>
      </c>
      <c r="D156" t="s">
        <v>2803</v>
      </c>
      <c r="G156" s="89" t="s">
        <v>2802</v>
      </c>
      <c r="I156" s="7">
        <v>1</v>
      </c>
      <c r="J156" s="7" t="s">
        <v>2799</v>
      </c>
      <c r="N156" s="2">
        <v>44216.423449074071</v>
      </c>
      <c r="P156" s="3">
        <f t="shared" si="14"/>
        <v>-44216.423449074071</v>
      </c>
    </row>
  </sheetData>
  <autoFilter ref="A1:AF155" xr:uid="{571E9E32-16AE-4A69-85F0-57D707BBCBAC}"/>
  <phoneticPr fontId="5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G12" sqref="G12"/>
    </sheetView>
  </sheetViews>
  <sheetFormatPr defaultColWidth="8.75" defaultRowHeight="16.2"/>
  <cols>
    <col min="1" max="1" width="3.75" style="19" bestFit="1" customWidth="1"/>
    <col min="2" max="2" width="11.75" style="19" customWidth="1"/>
    <col min="3" max="3" width="11.125" style="18" bestFit="1" customWidth="1"/>
    <col min="4" max="4" width="20.125" style="18" bestFit="1" customWidth="1"/>
    <col min="5" max="6" width="25.875" style="18" hidden="1" customWidth="1"/>
    <col min="7" max="7" width="26.75" style="18" bestFit="1" customWidth="1"/>
    <col min="8" max="8" width="8.625" style="19" bestFit="1" customWidth="1"/>
    <col min="9" max="9" width="14.625" style="18" customWidth="1"/>
    <col min="10" max="10" width="14.625" style="18" bestFit="1" customWidth="1"/>
    <col min="11" max="11" width="67.375" style="18" bestFit="1" customWidth="1"/>
    <col min="12" max="16384" width="8.75" style="18"/>
  </cols>
  <sheetData>
    <row r="1" spans="1:11" ht="33" thickBot="1">
      <c r="A1" s="9" t="s">
        <v>492</v>
      </c>
      <c r="B1" s="9" t="s">
        <v>493</v>
      </c>
      <c r="C1" s="9" t="s">
        <v>494</v>
      </c>
      <c r="D1" s="9" t="s">
        <v>495</v>
      </c>
      <c r="E1" s="9" t="s">
        <v>496</v>
      </c>
      <c r="F1" s="9" t="s">
        <v>497</v>
      </c>
      <c r="G1" s="9" t="s">
        <v>498</v>
      </c>
      <c r="H1" s="11" t="s">
        <v>501</v>
      </c>
      <c r="I1" s="18" t="s">
        <v>2322</v>
      </c>
      <c r="J1" s="18" t="s">
        <v>2314</v>
      </c>
      <c r="K1" s="18" t="s">
        <v>2315</v>
      </c>
    </row>
    <row r="2" spans="1:11">
      <c r="A2" s="19">
        <v>1</v>
      </c>
      <c r="B2" s="20" t="s">
        <v>516</v>
      </c>
      <c r="C2" s="18" t="s">
        <v>517</v>
      </c>
      <c r="D2" s="25" t="s">
        <v>518</v>
      </c>
      <c r="E2" s="25"/>
      <c r="F2" s="25"/>
      <c r="G2" s="25" t="s">
        <v>519</v>
      </c>
      <c r="H2" s="19" t="s">
        <v>520</v>
      </c>
      <c r="I2" s="23">
        <v>44385</v>
      </c>
      <c r="J2" s="18" t="s">
        <v>2317</v>
      </c>
      <c r="K2" s="18" t="s">
        <v>2316</v>
      </c>
    </row>
    <row r="3" spans="1:11" ht="64.8">
      <c r="A3" s="19">
        <f t="shared" ref="A3:A9" si="0">A2+1</f>
        <v>2</v>
      </c>
      <c r="B3" s="20" t="s">
        <v>516</v>
      </c>
      <c r="C3" s="18" t="s">
        <v>521</v>
      </c>
      <c r="D3" s="25" t="s">
        <v>522</v>
      </c>
      <c r="E3" s="25"/>
      <c r="F3" s="25"/>
      <c r="G3" s="25" t="s">
        <v>523</v>
      </c>
      <c r="H3" s="19" t="s">
        <v>520</v>
      </c>
      <c r="I3" s="23">
        <v>44385</v>
      </c>
      <c r="J3" s="18" t="s">
        <v>2317</v>
      </c>
      <c r="K3" s="159" t="s">
        <v>2372</v>
      </c>
    </row>
    <row r="4" spans="1:11">
      <c r="A4" s="19">
        <f t="shared" si="0"/>
        <v>3</v>
      </c>
      <c r="B4" s="20" t="s">
        <v>516</v>
      </c>
      <c r="C4" s="18" t="s">
        <v>525</v>
      </c>
      <c r="D4" s="25" t="s">
        <v>526</v>
      </c>
      <c r="E4" s="25"/>
      <c r="F4" s="25"/>
      <c r="G4" s="25" t="s">
        <v>527</v>
      </c>
      <c r="H4" s="19" t="s">
        <v>520</v>
      </c>
      <c r="I4" s="23">
        <v>44386</v>
      </c>
      <c r="J4" s="18" t="s">
        <v>2317</v>
      </c>
      <c r="K4" s="18" t="s">
        <v>2319</v>
      </c>
    </row>
    <row r="5" spans="1:11">
      <c r="A5" s="19">
        <f t="shared" si="0"/>
        <v>4</v>
      </c>
      <c r="B5" s="20" t="s">
        <v>528</v>
      </c>
      <c r="C5" s="18" t="s">
        <v>525</v>
      </c>
      <c r="D5" s="25" t="s">
        <v>529</v>
      </c>
      <c r="E5" s="25"/>
      <c r="F5" s="25"/>
      <c r="G5" s="25" t="s">
        <v>530</v>
      </c>
      <c r="H5" s="19" t="s">
        <v>520</v>
      </c>
      <c r="I5" s="23">
        <v>44386</v>
      </c>
      <c r="J5" s="18" t="s">
        <v>2318</v>
      </c>
      <c r="K5" s="18" t="s">
        <v>2320</v>
      </c>
    </row>
    <row r="6" spans="1:11">
      <c r="A6" s="19">
        <f t="shared" si="0"/>
        <v>5</v>
      </c>
      <c r="B6" s="20" t="s">
        <v>516</v>
      </c>
      <c r="C6" s="18" t="s">
        <v>532</v>
      </c>
      <c r="D6" s="25" t="s">
        <v>533</v>
      </c>
      <c r="E6" s="25"/>
      <c r="F6" s="25"/>
      <c r="G6" s="25" t="s">
        <v>534</v>
      </c>
      <c r="H6" s="19" t="s">
        <v>520</v>
      </c>
      <c r="I6" s="23">
        <v>44386</v>
      </c>
      <c r="J6" s="18" t="s">
        <v>2317</v>
      </c>
      <c r="K6" s="18" t="s">
        <v>2321</v>
      </c>
    </row>
    <row r="7" spans="1:11" s="24" customFormat="1">
      <c r="A7" s="19">
        <f t="shared" si="0"/>
        <v>6</v>
      </c>
      <c r="B7" s="20" t="s">
        <v>528</v>
      </c>
      <c r="C7" s="18" t="s">
        <v>532</v>
      </c>
      <c r="D7" s="25" t="s">
        <v>535</v>
      </c>
      <c r="E7" s="25"/>
      <c r="F7" s="25"/>
      <c r="G7" s="25" t="s">
        <v>536</v>
      </c>
      <c r="H7" s="19" t="s">
        <v>520</v>
      </c>
      <c r="I7" s="24">
        <v>44400</v>
      </c>
      <c r="J7" s="18" t="s">
        <v>2317</v>
      </c>
      <c r="K7" s="18" t="s">
        <v>2355</v>
      </c>
    </row>
    <row r="8" spans="1:11" s="24" customFormat="1">
      <c r="A8" s="19">
        <f t="shared" si="0"/>
        <v>7</v>
      </c>
      <c r="B8" s="20" t="s">
        <v>516</v>
      </c>
      <c r="C8" s="18" t="s">
        <v>538</v>
      </c>
      <c r="D8" s="25" t="s">
        <v>535</v>
      </c>
      <c r="E8" s="25"/>
      <c r="F8" s="25"/>
      <c r="G8" s="25" t="s">
        <v>539</v>
      </c>
      <c r="H8" s="19" t="s">
        <v>540</v>
      </c>
      <c r="I8" s="24">
        <v>44400</v>
      </c>
      <c r="J8" s="18" t="s">
        <v>2317</v>
      </c>
      <c r="K8" s="18" t="s">
        <v>2355</v>
      </c>
    </row>
    <row r="9" spans="1:11" s="24" customFormat="1">
      <c r="A9" s="19">
        <f t="shared" si="0"/>
        <v>8</v>
      </c>
      <c r="B9" s="20" t="s">
        <v>541</v>
      </c>
      <c r="C9" s="18" t="s">
        <v>525</v>
      </c>
      <c r="D9" s="25" t="s">
        <v>535</v>
      </c>
      <c r="E9" s="25"/>
      <c r="F9" s="25"/>
      <c r="G9" s="25" t="s">
        <v>542</v>
      </c>
      <c r="H9" s="19" t="s">
        <v>543</v>
      </c>
      <c r="I9" s="24">
        <v>44400</v>
      </c>
      <c r="J9" s="18" t="s">
        <v>2317</v>
      </c>
      <c r="K9" s="18" t="s">
        <v>2355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834950E6E8EC4987003F88DFC9B5CE" ma:contentTypeVersion="" ma:contentTypeDescription="建立新的文件。" ma:contentTypeScope="" ma:versionID="f8649297cceefdfdcd508960509e424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84b3c36135c6fbac31a56fab451a81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23ABAC-5ADE-4B05-A0DF-12C27A6518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CF24B9-937B-4235-B87C-941EC82989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CEBE2BD-442D-4802-9FEE-6BCA4E436C32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總表_20210731</vt:lpstr>
      <vt:lpstr>資料轉換_20210731</vt:lpstr>
      <vt:lpstr>報表驗證_20210731</vt:lpstr>
      <vt:lpstr>總表_資料轉換議題</vt:lpstr>
      <vt:lpstr>資料轉換處理紀錄</vt:lpstr>
      <vt:lpstr>議題分類</vt:lpstr>
      <vt:lpstr>總表_20210531</vt:lpstr>
      <vt:lpstr>資料轉換_20210531</vt:lpstr>
      <vt:lpstr>主要報表驗證_20210531</vt:lpstr>
      <vt:lpstr>次要報表驗證_20210531</vt:lpstr>
      <vt:lpstr>取消交易驗證+來源資料0筆</vt:lpstr>
      <vt:lpstr>總表_20201231</vt:lpstr>
      <vt:lpstr>資料轉換_20201231</vt:lpstr>
      <vt:lpstr>報表驗證_20201231</vt:lpstr>
      <vt:lpstr>20210531</vt:lpstr>
      <vt:lpstr>0731_data_functions_copy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ST1-ChihWei</cp:lastModifiedBy>
  <dcterms:created xsi:type="dcterms:W3CDTF">2020-10-12T01:58:26Z</dcterms:created>
  <dcterms:modified xsi:type="dcterms:W3CDTF">2021-08-13T08:04:16Z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0x0101002F834950E6E8EC4987003F88DFC9B5CE</vt:lpwstr>
  </property>
</Properties>
</file>