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hanna\Documents\GitHub\DataWrangling_IndividualProject\Proposal\"/>
    </mc:Choice>
  </mc:AlternateContent>
  <xr:revisionPtr revIDLastSave="0" documentId="8_{F3E2183F-90A5-4F0A-BFB7-1E5510393585}" xr6:coauthVersionLast="47" xr6:coauthVersionMax="47" xr10:uidLastSave="{00000000-0000-0000-0000-000000000000}"/>
  <bookViews>
    <workbookView xWindow="-110" yWindow="-110" windowWidth="19420" windowHeight="10300" tabRatio="1000" firstSheet="5" activeTab="16" xr2:uid="{00000000-000D-0000-FFFF-FFFF00000000}"/>
  </bookViews>
  <sheets>
    <sheet name="READ ME!" sheetId="4" r:id="rId1"/>
    <sheet name="Sample ID &amp; weight entry" sheetId="2" r:id="rId2"/>
    <sheet name="Calculated dry wght &amp; H2O" sheetId="1" r:id="rId3"/>
    <sheet name="Calculated PMN, DOCN, NO3, NH4" sheetId="3" r:id="rId4"/>
    <sheet name="PMC" sheetId="34" r:id="rId5"/>
    <sheet name="TC, TN and IC" sheetId="22" r:id="rId6"/>
    <sheet name="Water-filled pore space" sheetId="31" r:id="rId7"/>
    <sheet name="Bulk Density" sheetId="14" r:id="rId8"/>
    <sheet name="IC" sheetId="26" r:id="rId9"/>
    <sheet name="Wheat Yield 2021" sheetId="16" r:id="rId10"/>
    <sheet name="POXC" sheetId="15" r:id="rId11"/>
    <sheet name="Bioavailable N" sheetId="11" r:id="rId12"/>
    <sheet name="Texture" sheetId="28" r:id="rId13"/>
    <sheet name="FOR_POSTER" sheetId="27" r:id="rId14"/>
    <sheet name="PLFAs" sheetId="30" r:id="rId15"/>
    <sheet name="Treatment_Data_2021" sheetId="20" r:id="rId16"/>
    <sheet name="Enzymes" sheetId="21" r:id="rId17"/>
    <sheet name="Cleaned_Data" sheetId="18" r:id="rId18"/>
    <sheet name="Soil_Data" sheetId="36" r:id="rId19"/>
    <sheet name="Units" sheetId="29" r:id="rId20"/>
  </sheets>
  <externalReferences>
    <externalReference r:id="rId21"/>
  </externalReferences>
  <definedNames>
    <definedName name="_xlnm.Print_Area" localSheetId="1">'Sample ID &amp; weight entry'!$A$1:$M$22</definedName>
    <definedName name="_xlnm.Print_Titles" localSheetId="2">'Calculated dry wght &amp; H2O'!$1:$2</definedName>
    <definedName name="_xlnm.Print_Titles" localSheetId="1">'Sample ID &amp; weight entry'!$1:$2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34" l="1"/>
  <c r="F23" i="34" s="1"/>
  <c r="G23" i="34" s="1"/>
  <c r="H23" i="34" s="1"/>
  <c r="E24" i="34"/>
  <c r="F24" i="34" s="1"/>
  <c r="G24" i="34" s="1"/>
  <c r="H24" i="34" s="1"/>
  <c r="E25" i="34"/>
  <c r="F25" i="34" s="1"/>
  <c r="G25" i="34" s="1"/>
  <c r="H25" i="34" s="1"/>
  <c r="E26" i="34"/>
  <c r="F26" i="34" s="1"/>
  <c r="G26" i="34" s="1"/>
  <c r="H26" i="34" s="1"/>
  <c r="E27" i="34"/>
  <c r="F27" i="34" s="1"/>
  <c r="G27" i="34" s="1"/>
  <c r="H27" i="34" s="1"/>
  <c r="E28" i="34"/>
  <c r="F28" i="34" s="1"/>
  <c r="G28" i="34" s="1"/>
  <c r="H28" i="34" s="1"/>
  <c r="E29" i="34"/>
  <c r="F29" i="34" s="1"/>
  <c r="G29" i="34" s="1"/>
  <c r="H29" i="34" s="1"/>
  <c r="E30" i="34"/>
  <c r="F30" i="34" s="1"/>
  <c r="G30" i="34" s="1"/>
  <c r="H30" i="34" s="1"/>
  <c r="E31" i="34"/>
  <c r="F31" i="34" s="1"/>
  <c r="G31" i="34" s="1"/>
  <c r="H31" i="34" s="1"/>
  <c r="E32" i="34"/>
  <c r="F32" i="34" s="1"/>
  <c r="G32" i="34" s="1"/>
  <c r="H32" i="34" s="1"/>
  <c r="E33" i="34"/>
  <c r="F33" i="34" s="1"/>
  <c r="G33" i="34" s="1"/>
  <c r="H33" i="34" s="1"/>
  <c r="E34" i="34"/>
  <c r="F34" i="34" s="1"/>
  <c r="G34" i="34" s="1"/>
  <c r="H34" i="34" s="1"/>
  <c r="E35" i="34"/>
  <c r="F35" i="34" s="1"/>
  <c r="G35" i="34" s="1"/>
  <c r="H35" i="34" s="1"/>
  <c r="E36" i="34"/>
  <c r="F36" i="34" s="1"/>
  <c r="G36" i="34" s="1"/>
  <c r="H36" i="34" s="1"/>
  <c r="E37" i="34"/>
  <c r="F37" i="34" s="1"/>
  <c r="G37" i="34" s="1"/>
  <c r="H37" i="34" s="1"/>
  <c r="E38" i="34"/>
  <c r="F38" i="34" s="1"/>
  <c r="G38" i="34" s="1"/>
  <c r="H38" i="34" s="1"/>
  <c r="E39" i="34"/>
  <c r="F39" i="34" s="1"/>
  <c r="G39" i="34" s="1"/>
  <c r="H39" i="34" s="1"/>
  <c r="E40" i="34"/>
  <c r="F40" i="34" s="1"/>
  <c r="G40" i="34" s="1"/>
  <c r="H40" i="34" s="1"/>
  <c r="E41" i="34"/>
  <c r="F41" i="34" s="1"/>
  <c r="G41" i="34" s="1"/>
  <c r="H41" i="34" s="1"/>
  <c r="E42" i="34"/>
  <c r="F42" i="34" s="1"/>
  <c r="G42" i="34" s="1"/>
  <c r="H42" i="34" s="1"/>
  <c r="E43" i="34"/>
  <c r="F43" i="34" s="1"/>
  <c r="G43" i="34" s="1"/>
  <c r="H43" i="34" s="1"/>
  <c r="E44" i="34"/>
  <c r="F44" i="34" s="1"/>
  <c r="G44" i="34" s="1"/>
  <c r="H44" i="34" s="1"/>
  <c r="E45" i="34"/>
  <c r="F45" i="34" s="1"/>
  <c r="G45" i="34" s="1"/>
  <c r="H45" i="34" s="1"/>
  <c r="E46" i="34"/>
  <c r="F46" i="34" s="1"/>
  <c r="G46" i="34" s="1"/>
  <c r="H46" i="34" s="1"/>
  <c r="E47" i="34"/>
  <c r="F47" i="34" s="1"/>
  <c r="G47" i="34" s="1"/>
  <c r="H47" i="34" s="1"/>
  <c r="E48" i="34"/>
  <c r="F48" i="34" s="1"/>
  <c r="G48" i="34" s="1"/>
  <c r="H48" i="34" s="1"/>
  <c r="E49" i="34"/>
  <c r="F49" i="34" s="1"/>
  <c r="G49" i="34" s="1"/>
  <c r="H49" i="34" s="1"/>
  <c r="E50" i="34"/>
  <c r="F50" i="34" s="1"/>
  <c r="G50" i="34" s="1"/>
  <c r="H50" i="34" s="1"/>
  <c r="E51" i="34"/>
  <c r="F51" i="34" s="1"/>
  <c r="G51" i="34" s="1"/>
  <c r="H51" i="34" s="1"/>
  <c r="E52" i="34"/>
  <c r="F52" i="34" s="1"/>
  <c r="G52" i="34" s="1"/>
  <c r="H52" i="34" s="1"/>
  <c r="E53" i="34"/>
  <c r="F53" i="34" s="1"/>
  <c r="G53" i="34" s="1"/>
  <c r="H53" i="34" s="1"/>
  <c r="E54" i="34"/>
  <c r="F54" i="34" s="1"/>
  <c r="G54" i="34" s="1"/>
  <c r="H54" i="34" s="1"/>
  <c r="E55" i="34"/>
  <c r="F55" i="34" s="1"/>
  <c r="G55" i="34" s="1"/>
  <c r="H55" i="34" s="1"/>
  <c r="E56" i="34"/>
  <c r="F56" i="34" s="1"/>
  <c r="G56" i="34" s="1"/>
  <c r="H56" i="34" s="1"/>
  <c r="E57" i="34"/>
  <c r="F57" i="34" s="1"/>
  <c r="G57" i="34" s="1"/>
  <c r="H57" i="34" s="1"/>
  <c r="E58" i="34"/>
  <c r="F58" i="34" s="1"/>
  <c r="G58" i="34" s="1"/>
  <c r="H58" i="34" s="1"/>
  <c r="E59" i="34"/>
  <c r="F59" i="34" s="1"/>
  <c r="G59" i="34" s="1"/>
  <c r="H59" i="34" s="1"/>
  <c r="E60" i="34"/>
  <c r="F60" i="34" s="1"/>
  <c r="G60" i="34" s="1"/>
  <c r="H60" i="34" s="1"/>
  <c r="E61" i="34"/>
  <c r="F61" i="34" s="1"/>
  <c r="G61" i="34" s="1"/>
  <c r="H61" i="34" s="1"/>
  <c r="E62" i="34"/>
  <c r="F62" i="34" s="1"/>
  <c r="G62" i="34" s="1"/>
  <c r="H62" i="34" s="1"/>
  <c r="E63" i="34"/>
  <c r="F63" i="34" s="1"/>
  <c r="G63" i="34" s="1"/>
  <c r="H63" i="34" s="1"/>
  <c r="E64" i="34"/>
  <c r="F64" i="34" s="1"/>
  <c r="G64" i="34" s="1"/>
  <c r="H64" i="34" s="1"/>
  <c r="E65" i="34"/>
  <c r="F65" i="34" s="1"/>
  <c r="G65" i="34" s="1"/>
  <c r="H65" i="34" s="1"/>
  <c r="E66" i="34"/>
  <c r="F66" i="34" s="1"/>
  <c r="G66" i="34" s="1"/>
  <c r="H66" i="34" s="1"/>
  <c r="E67" i="34"/>
  <c r="F67" i="34" s="1"/>
  <c r="G67" i="34" s="1"/>
  <c r="H67" i="34" s="1"/>
  <c r="E68" i="34"/>
  <c r="F68" i="34" s="1"/>
  <c r="G68" i="34" s="1"/>
  <c r="H68" i="34" s="1"/>
  <c r="E69" i="34"/>
  <c r="F69" i="34" s="1"/>
  <c r="G69" i="34" s="1"/>
  <c r="H69" i="34" s="1"/>
  <c r="E70" i="34"/>
  <c r="F70" i="34" s="1"/>
  <c r="G70" i="34" s="1"/>
  <c r="H70" i="34" s="1"/>
  <c r="E71" i="34"/>
  <c r="F71" i="34" s="1"/>
  <c r="G71" i="34" s="1"/>
  <c r="H71" i="34" s="1"/>
  <c r="E72" i="34"/>
  <c r="F72" i="34" s="1"/>
  <c r="G72" i="34" s="1"/>
  <c r="H72" i="34" s="1"/>
  <c r="E73" i="34"/>
  <c r="F73" i="34" s="1"/>
  <c r="G73" i="34" s="1"/>
  <c r="H73" i="34" s="1"/>
  <c r="E74" i="34"/>
  <c r="F74" i="34" s="1"/>
  <c r="G74" i="34" s="1"/>
  <c r="H74" i="34" s="1"/>
  <c r="E75" i="34"/>
  <c r="F75" i="34" s="1"/>
  <c r="G75" i="34" s="1"/>
  <c r="H75" i="34" s="1"/>
  <c r="E76" i="34"/>
  <c r="F76" i="34" s="1"/>
  <c r="G76" i="34" s="1"/>
  <c r="H76" i="34" s="1"/>
  <c r="E77" i="34"/>
  <c r="F77" i="34" s="1"/>
  <c r="G77" i="34" s="1"/>
  <c r="H77" i="34" s="1"/>
  <c r="E78" i="34"/>
  <c r="F78" i="34" s="1"/>
  <c r="G78" i="34" s="1"/>
  <c r="H78" i="34" s="1"/>
  <c r="E79" i="34"/>
  <c r="F79" i="34" s="1"/>
  <c r="G79" i="34" s="1"/>
  <c r="H79" i="34" s="1"/>
  <c r="E80" i="34"/>
  <c r="F80" i="34" s="1"/>
  <c r="G80" i="34" s="1"/>
  <c r="H80" i="34" s="1"/>
  <c r="E81" i="34"/>
  <c r="F81" i="34" s="1"/>
  <c r="G81" i="34" s="1"/>
  <c r="H81" i="34" s="1"/>
  <c r="E82" i="34"/>
  <c r="F82" i="34" s="1"/>
  <c r="G82" i="34" s="1"/>
  <c r="H82" i="34" s="1"/>
  <c r="E83" i="34"/>
  <c r="F83" i="34" s="1"/>
  <c r="G83" i="34" s="1"/>
  <c r="H83" i="34" s="1"/>
  <c r="E84" i="34"/>
  <c r="F84" i="34" s="1"/>
  <c r="G84" i="34" s="1"/>
  <c r="H84" i="34" s="1"/>
  <c r="E85" i="34"/>
  <c r="F85" i="34" s="1"/>
  <c r="G85" i="34" s="1"/>
  <c r="H85" i="34" s="1"/>
  <c r="E86" i="34"/>
  <c r="F86" i="34" s="1"/>
  <c r="G86" i="34" s="1"/>
  <c r="H86" i="34" s="1"/>
  <c r="E87" i="34"/>
  <c r="F87" i="34" s="1"/>
  <c r="G87" i="34" s="1"/>
  <c r="H87" i="34" s="1"/>
  <c r="E88" i="34"/>
  <c r="F88" i="34" s="1"/>
  <c r="G88" i="34" s="1"/>
  <c r="H88" i="34" s="1"/>
  <c r="E89" i="34"/>
  <c r="F89" i="34" s="1"/>
  <c r="G89" i="34" s="1"/>
  <c r="H89" i="34" s="1"/>
  <c r="E90" i="34"/>
  <c r="F90" i="34" s="1"/>
  <c r="G90" i="34" s="1"/>
  <c r="H90" i="34" s="1"/>
  <c r="E91" i="34"/>
  <c r="F91" i="34" s="1"/>
  <c r="G91" i="34" s="1"/>
  <c r="H91" i="34" s="1"/>
  <c r="E92" i="34"/>
  <c r="F92" i="34" s="1"/>
  <c r="G92" i="34" s="1"/>
  <c r="H92" i="34" s="1"/>
  <c r="E93" i="34"/>
  <c r="F93" i="34" s="1"/>
  <c r="G93" i="34" s="1"/>
  <c r="H93" i="34" s="1"/>
  <c r="E94" i="34"/>
  <c r="F94" i="34" s="1"/>
  <c r="G94" i="34" s="1"/>
  <c r="H94" i="34" s="1"/>
  <c r="J11" i="34"/>
  <c r="F17" i="34"/>
  <c r="F18" i="34"/>
  <c r="E17" i="34"/>
  <c r="E18" i="34"/>
  <c r="E5" i="34"/>
  <c r="E6" i="34"/>
  <c r="E7" i="34"/>
  <c r="E22" i="34"/>
  <c r="E16" i="34"/>
  <c r="E15" i="34"/>
  <c r="M8" i="34"/>
  <c r="E4" i="34"/>
  <c r="E3" i="34"/>
  <c r="E2" i="34"/>
  <c r="K5" i="34" l="1"/>
  <c r="J5" i="34"/>
  <c r="F22" i="34" s="1"/>
  <c r="L5" i="34"/>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15" i="22"/>
  <c r="R2" i="18"/>
  <c r="I2" i="31" s="1"/>
  <c r="K132" i="31"/>
  <c r="J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52" i="31"/>
  <c r="J53" i="31"/>
  <c r="J54" i="31"/>
  <c r="J55" i="31"/>
  <c r="J56" i="31"/>
  <c r="J57" i="31"/>
  <c r="J58" i="31"/>
  <c r="J59" i="31"/>
  <c r="J60" i="31"/>
  <c r="J61" i="31"/>
  <c r="J62" i="31"/>
  <c r="J63" i="31"/>
  <c r="J64" i="31"/>
  <c r="J65" i="31"/>
  <c r="J66" i="31"/>
  <c r="J67" i="31"/>
  <c r="J68" i="31"/>
  <c r="J69" i="31"/>
  <c r="J70" i="31"/>
  <c r="J71" i="31"/>
  <c r="J72" i="31"/>
  <c r="J73" i="31"/>
  <c r="J74" i="31"/>
  <c r="J75" i="31"/>
  <c r="J76" i="31"/>
  <c r="J77" i="31"/>
  <c r="J78" i="31"/>
  <c r="J79" i="31"/>
  <c r="J80" i="31"/>
  <c r="J81" i="31"/>
  <c r="J82" i="31"/>
  <c r="J83" i="31"/>
  <c r="J84" i="31"/>
  <c r="J85" i="31"/>
  <c r="J86" i="31"/>
  <c r="J87" i="31"/>
  <c r="J88" i="31"/>
  <c r="J89" i="31"/>
  <c r="J90" i="31"/>
  <c r="J91" i="31"/>
  <c r="J92" i="31"/>
  <c r="J93" i="31"/>
  <c r="J94" i="31"/>
  <c r="J95" i="31"/>
  <c r="J96" i="31"/>
  <c r="J97" i="31"/>
  <c r="J98" i="31"/>
  <c r="J99" i="31"/>
  <c r="J100" i="31"/>
  <c r="J101" i="31"/>
  <c r="J102" i="31"/>
  <c r="J103" i="31"/>
  <c r="J104" i="31"/>
  <c r="J105" i="31"/>
  <c r="J106" i="31"/>
  <c r="J107" i="31"/>
  <c r="J108" i="31"/>
  <c r="J109" i="31"/>
  <c r="J110" i="31"/>
  <c r="J111" i="31"/>
  <c r="J112" i="31"/>
  <c r="J113" i="31"/>
  <c r="J114" i="31"/>
  <c r="J115" i="31"/>
  <c r="J116" i="31"/>
  <c r="J117" i="31"/>
  <c r="J118" i="31"/>
  <c r="J119" i="31"/>
  <c r="J120" i="31"/>
  <c r="J121" i="31"/>
  <c r="J122" i="31"/>
  <c r="J123" i="31"/>
  <c r="J124" i="31"/>
  <c r="J125" i="31"/>
  <c r="J126" i="31"/>
  <c r="J127" i="31"/>
  <c r="J128" i="31"/>
  <c r="J129" i="31"/>
  <c r="J130" i="31"/>
  <c r="J1" i="31"/>
  <c r="I18" i="31"/>
  <c r="I19" i="31"/>
  <c r="I20" i="31"/>
  <c r="I21" i="31"/>
  <c r="I22" i="31"/>
  <c r="I23" i="31"/>
  <c r="I24" i="31"/>
  <c r="G130" i="31"/>
  <c r="H130" i="31"/>
  <c r="I130" i="31"/>
  <c r="G131" i="31"/>
  <c r="H131" i="31"/>
  <c r="K131" i="31" s="1"/>
  <c r="I131" i="31"/>
  <c r="G119" i="31"/>
  <c r="H119" i="31"/>
  <c r="G120" i="31"/>
  <c r="H120" i="31"/>
  <c r="G121" i="31"/>
  <c r="H121" i="31"/>
  <c r="G122" i="31"/>
  <c r="H122" i="31"/>
  <c r="G123" i="31"/>
  <c r="H123" i="31"/>
  <c r="G124" i="31"/>
  <c r="H124" i="31"/>
  <c r="K124" i="31" s="1"/>
  <c r="G125" i="31"/>
  <c r="H125" i="31"/>
  <c r="G126" i="31"/>
  <c r="H126" i="31"/>
  <c r="G127" i="31"/>
  <c r="H127" i="31"/>
  <c r="G128" i="31"/>
  <c r="H128" i="31"/>
  <c r="G129" i="31"/>
  <c r="H129" i="31"/>
  <c r="G104" i="31"/>
  <c r="H104" i="31"/>
  <c r="K104" i="31" s="1"/>
  <c r="G105" i="31"/>
  <c r="H105" i="31"/>
  <c r="G106" i="31"/>
  <c r="H106" i="31"/>
  <c r="G107" i="31"/>
  <c r="H107" i="31"/>
  <c r="G108" i="31"/>
  <c r="H108" i="31"/>
  <c r="K108" i="31" s="1"/>
  <c r="G109" i="31"/>
  <c r="H109" i="31"/>
  <c r="G110" i="31"/>
  <c r="H110" i="31"/>
  <c r="G111" i="31"/>
  <c r="H111" i="31"/>
  <c r="G112" i="31"/>
  <c r="H112" i="31"/>
  <c r="K112" i="31" s="1"/>
  <c r="G113" i="31"/>
  <c r="H113" i="31"/>
  <c r="G114" i="31"/>
  <c r="H114" i="31"/>
  <c r="G115" i="31"/>
  <c r="H115" i="31"/>
  <c r="G116" i="31"/>
  <c r="H116" i="31"/>
  <c r="K116" i="31" s="1"/>
  <c r="G117" i="31"/>
  <c r="H117" i="31"/>
  <c r="G118" i="31"/>
  <c r="H118" i="31"/>
  <c r="G2" i="31"/>
  <c r="H2" i="31"/>
  <c r="G3" i="31"/>
  <c r="H3" i="31"/>
  <c r="G4" i="31"/>
  <c r="H4" i="31"/>
  <c r="K4" i="31" s="1"/>
  <c r="G5" i="31"/>
  <c r="H5" i="31"/>
  <c r="G6" i="31"/>
  <c r="H6" i="31"/>
  <c r="K6" i="31" s="1"/>
  <c r="G7" i="31"/>
  <c r="H7" i="31"/>
  <c r="G8" i="31"/>
  <c r="H8" i="31"/>
  <c r="G9" i="31"/>
  <c r="H9" i="31"/>
  <c r="G10" i="31"/>
  <c r="H10" i="31"/>
  <c r="G11" i="31"/>
  <c r="H11" i="31"/>
  <c r="K11" i="31" s="1"/>
  <c r="G12" i="31"/>
  <c r="H12" i="31"/>
  <c r="K12" i="31" s="1"/>
  <c r="G13" i="31"/>
  <c r="H13" i="31"/>
  <c r="G14" i="31"/>
  <c r="H14" i="31"/>
  <c r="K14" i="31" s="1"/>
  <c r="G15" i="31"/>
  <c r="H15" i="31"/>
  <c r="G16" i="31"/>
  <c r="H16" i="31"/>
  <c r="G17" i="31"/>
  <c r="H17" i="31"/>
  <c r="G18" i="31"/>
  <c r="H18" i="31"/>
  <c r="G19" i="31"/>
  <c r="H19" i="31"/>
  <c r="K19" i="31" s="1"/>
  <c r="G20" i="31"/>
  <c r="H20" i="31"/>
  <c r="K20" i="31" s="1"/>
  <c r="G21" i="31"/>
  <c r="H21" i="31"/>
  <c r="G22" i="31"/>
  <c r="H22" i="31"/>
  <c r="K22" i="31" s="1"/>
  <c r="G23" i="31"/>
  <c r="H23" i="31"/>
  <c r="G24" i="31"/>
  <c r="H24" i="31"/>
  <c r="G25" i="31"/>
  <c r="H25" i="31"/>
  <c r="I25" i="31"/>
  <c r="G26" i="31"/>
  <c r="H26" i="31"/>
  <c r="I26" i="31"/>
  <c r="G27" i="31"/>
  <c r="H27" i="31"/>
  <c r="I27" i="31"/>
  <c r="G28" i="31"/>
  <c r="H28" i="31"/>
  <c r="K28" i="31" s="1"/>
  <c r="I28" i="31"/>
  <c r="G29" i="31"/>
  <c r="H29" i="31"/>
  <c r="I29" i="31"/>
  <c r="G30" i="31"/>
  <c r="H30" i="31"/>
  <c r="I30" i="31"/>
  <c r="G31" i="31"/>
  <c r="H31" i="31"/>
  <c r="I31" i="31"/>
  <c r="G32" i="31"/>
  <c r="H32" i="31"/>
  <c r="I32" i="31"/>
  <c r="G33" i="31"/>
  <c r="H33" i="31"/>
  <c r="I33" i="31"/>
  <c r="G34" i="31"/>
  <c r="H34" i="31"/>
  <c r="G35" i="31"/>
  <c r="H35" i="31"/>
  <c r="K35" i="31" s="1"/>
  <c r="G36" i="31"/>
  <c r="H36" i="31"/>
  <c r="K36" i="31" s="1"/>
  <c r="G37" i="31"/>
  <c r="H37" i="31"/>
  <c r="K37" i="31" s="1"/>
  <c r="G38" i="31"/>
  <c r="H38" i="31"/>
  <c r="G39" i="31"/>
  <c r="H39" i="31"/>
  <c r="G40" i="31"/>
  <c r="H40" i="31"/>
  <c r="G41" i="31"/>
  <c r="H41" i="31"/>
  <c r="G42" i="31"/>
  <c r="H42" i="31"/>
  <c r="G43" i="31"/>
  <c r="H43" i="31"/>
  <c r="K43" i="31" s="1"/>
  <c r="G44" i="31"/>
  <c r="H44" i="31"/>
  <c r="K44" i="31" s="1"/>
  <c r="G45" i="31"/>
  <c r="H45" i="31"/>
  <c r="K45" i="31" s="1"/>
  <c r="G46" i="31"/>
  <c r="H46" i="31"/>
  <c r="G47" i="31"/>
  <c r="H47" i="31"/>
  <c r="G48" i="31"/>
  <c r="H48" i="31"/>
  <c r="G49" i="31"/>
  <c r="H49" i="31"/>
  <c r="G50" i="31"/>
  <c r="G51" i="31"/>
  <c r="H51" i="31"/>
  <c r="K51" i="31" s="1"/>
  <c r="G52" i="31"/>
  <c r="H52" i="31"/>
  <c r="K52" i="31" s="1"/>
  <c r="G53" i="31"/>
  <c r="H53" i="31"/>
  <c r="G54" i="31"/>
  <c r="H54" i="31"/>
  <c r="G55" i="31"/>
  <c r="H55" i="31"/>
  <c r="G56" i="31"/>
  <c r="H56" i="31"/>
  <c r="G57" i="31"/>
  <c r="H57" i="31"/>
  <c r="G58" i="31"/>
  <c r="H58" i="31"/>
  <c r="G59" i="31"/>
  <c r="H59" i="31"/>
  <c r="K59" i="31" s="1"/>
  <c r="G60" i="31"/>
  <c r="H60" i="31"/>
  <c r="K60" i="31" s="1"/>
  <c r="G61" i="31"/>
  <c r="H61" i="31"/>
  <c r="G62" i="31"/>
  <c r="H62" i="31"/>
  <c r="G63" i="31"/>
  <c r="H63" i="31"/>
  <c r="G64" i="31"/>
  <c r="H64" i="31"/>
  <c r="G65" i="31"/>
  <c r="H65" i="31"/>
  <c r="G66" i="31"/>
  <c r="H66" i="31"/>
  <c r="G67" i="31"/>
  <c r="H67" i="31"/>
  <c r="K67" i="31" s="1"/>
  <c r="G68" i="31"/>
  <c r="H68" i="31"/>
  <c r="K68" i="31" s="1"/>
  <c r="G69" i="31"/>
  <c r="H69" i="31"/>
  <c r="G70" i="31"/>
  <c r="H70" i="31"/>
  <c r="G71" i="31"/>
  <c r="H71" i="31"/>
  <c r="G72" i="31"/>
  <c r="H72" i="31"/>
  <c r="G73" i="31"/>
  <c r="H73" i="31"/>
  <c r="G74" i="31"/>
  <c r="H74" i="31"/>
  <c r="K74" i="31" s="1"/>
  <c r="G75" i="31"/>
  <c r="H75" i="31"/>
  <c r="K75" i="31" s="1"/>
  <c r="G76" i="31"/>
  <c r="H76" i="31"/>
  <c r="K76" i="31" s="1"/>
  <c r="G77" i="31"/>
  <c r="H77" i="31"/>
  <c r="G78" i="31"/>
  <c r="H78" i="31"/>
  <c r="G79" i="31"/>
  <c r="H79" i="31"/>
  <c r="G80" i="31"/>
  <c r="H80" i="31"/>
  <c r="G81" i="31"/>
  <c r="H81" i="31"/>
  <c r="G82" i="31"/>
  <c r="H82" i="31"/>
  <c r="G83" i="31"/>
  <c r="H83" i="31"/>
  <c r="K83" i="31" s="1"/>
  <c r="G84" i="31"/>
  <c r="H84" i="31"/>
  <c r="K84" i="31" s="1"/>
  <c r="G85" i="31"/>
  <c r="H85" i="31"/>
  <c r="G86" i="31"/>
  <c r="H86" i="31"/>
  <c r="G87" i="31"/>
  <c r="H87" i="31"/>
  <c r="G88" i="31"/>
  <c r="H88" i="31"/>
  <c r="G89" i="31"/>
  <c r="H89" i="31"/>
  <c r="G90" i="31"/>
  <c r="H90" i="31"/>
  <c r="G91" i="31"/>
  <c r="H91" i="31"/>
  <c r="K91" i="31" s="1"/>
  <c r="G92" i="31"/>
  <c r="H92" i="31"/>
  <c r="K92" i="31" s="1"/>
  <c r="G93" i="31"/>
  <c r="H93" i="31"/>
  <c r="G94" i="31"/>
  <c r="H94" i="31"/>
  <c r="G95" i="31"/>
  <c r="H95" i="31"/>
  <c r="G96" i="31"/>
  <c r="H96" i="31"/>
  <c r="G97" i="31"/>
  <c r="H97" i="31"/>
  <c r="G98" i="31"/>
  <c r="H98" i="31"/>
  <c r="G99" i="31"/>
  <c r="H99" i="31"/>
  <c r="K99" i="31" s="1"/>
  <c r="G100" i="31"/>
  <c r="H100" i="31"/>
  <c r="K100" i="31" s="1"/>
  <c r="G101" i="31"/>
  <c r="H101" i="31"/>
  <c r="G102" i="31"/>
  <c r="H102" i="31"/>
  <c r="G103" i="31"/>
  <c r="H103" i="31"/>
  <c r="I1" i="31"/>
  <c r="H1" i="31"/>
  <c r="G1" i="31"/>
  <c r="D11" i="28"/>
  <c r="C11" i="28"/>
  <c r="B11" i="28"/>
  <c r="N153" i="3"/>
  <c r="N150" i="3" s="1"/>
  <c r="O153" i="3"/>
  <c r="O151" i="3" s="1"/>
  <c r="G153" i="3"/>
  <c r="G150" i="3" s="1"/>
  <c r="F151" i="3"/>
  <c r="F150" i="3"/>
  <c r="F153" i="3"/>
  <c r="R3" i="18"/>
  <c r="I3" i="31" s="1"/>
  <c r="R4" i="18"/>
  <c r="I4" i="31" s="1"/>
  <c r="R5" i="18"/>
  <c r="I5" i="31" s="1"/>
  <c r="R6" i="18"/>
  <c r="I6" i="31" s="1"/>
  <c r="R7" i="18"/>
  <c r="I7" i="31" s="1"/>
  <c r="R8" i="18"/>
  <c r="I8" i="31" s="1"/>
  <c r="R9" i="18"/>
  <c r="I9" i="31" s="1"/>
  <c r="R10" i="18"/>
  <c r="I10" i="31" s="1"/>
  <c r="R11" i="18"/>
  <c r="I11" i="31" s="1"/>
  <c r="R12" i="18"/>
  <c r="I12" i="31" s="1"/>
  <c r="R13" i="18"/>
  <c r="I13" i="31" s="1"/>
  <c r="R14" i="18"/>
  <c r="I14" i="31" s="1"/>
  <c r="R15" i="18"/>
  <c r="I15" i="31" s="1"/>
  <c r="R16" i="18"/>
  <c r="I16" i="31" s="1"/>
  <c r="R17" i="18"/>
  <c r="I17" i="31" s="1"/>
  <c r="R34" i="18"/>
  <c r="I34" i="31" s="1"/>
  <c r="R35" i="18"/>
  <c r="I35" i="31" s="1"/>
  <c r="R36" i="18"/>
  <c r="I36" i="31" s="1"/>
  <c r="R37" i="18"/>
  <c r="I37" i="31" s="1"/>
  <c r="R38" i="18"/>
  <c r="I38" i="31" s="1"/>
  <c r="R39" i="18"/>
  <c r="I39" i="31" s="1"/>
  <c r="R40" i="18"/>
  <c r="I40" i="31" s="1"/>
  <c r="R41" i="18"/>
  <c r="I41" i="31" s="1"/>
  <c r="R42" i="18"/>
  <c r="I42" i="31" s="1"/>
  <c r="R43" i="18"/>
  <c r="I43" i="31" s="1"/>
  <c r="R44" i="18"/>
  <c r="I44" i="31" s="1"/>
  <c r="R45" i="18"/>
  <c r="I45" i="31" s="1"/>
  <c r="R46" i="18"/>
  <c r="I46" i="31" s="1"/>
  <c r="R47" i="18"/>
  <c r="I47" i="31" s="1"/>
  <c r="R48" i="18"/>
  <c r="I48" i="31" s="1"/>
  <c r="R49" i="18"/>
  <c r="I49" i="31" s="1"/>
  <c r="R50" i="18"/>
  <c r="I50" i="31" s="1"/>
  <c r="R51" i="18"/>
  <c r="I51" i="31" s="1"/>
  <c r="R52" i="18"/>
  <c r="I52" i="31" s="1"/>
  <c r="R53" i="18"/>
  <c r="I53" i="31" s="1"/>
  <c r="R54" i="18"/>
  <c r="I54" i="31" s="1"/>
  <c r="R55" i="18"/>
  <c r="I55" i="31" s="1"/>
  <c r="R56" i="18"/>
  <c r="I56" i="31" s="1"/>
  <c r="R57" i="18"/>
  <c r="I57" i="31" s="1"/>
  <c r="R58" i="18"/>
  <c r="I58" i="31" s="1"/>
  <c r="R59" i="18"/>
  <c r="I59" i="31" s="1"/>
  <c r="R60" i="18"/>
  <c r="I60" i="31" s="1"/>
  <c r="R61" i="18"/>
  <c r="I61" i="31" s="1"/>
  <c r="R62" i="18"/>
  <c r="I62" i="31" s="1"/>
  <c r="R63" i="18"/>
  <c r="I63" i="31" s="1"/>
  <c r="R64" i="18"/>
  <c r="I64" i="31" s="1"/>
  <c r="R65" i="18"/>
  <c r="I65" i="31" s="1"/>
  <c r="R66" i="18"/>
  <c r="I66" i="31" s="1"/>
  <c r="R67" i="18"/>
  <c r="I67" i="31" s="1"/>
  <c r="R68" i="18"/>
  <c r="I68" i="31" s="1"/>
  <c r="R69" i="18"/>
  <c r="I69" i="31" s="1"/>
  <c r="R70" i="18"/>
  <c r="I70" i="31" s="1"/>
  <c r="R71" i="18"/>
  <c r="I71" i="31" s="1"/>
  <c r="R72" i="18"/>
  <c r="I72" i="31" s="1"/>
  <c r="R73" i="18"/>
  <c r="I73" i="31" s="1"/>
  <c r="R74" i="18"/>
  <c r="I74" i="31" s="1"/>
  <c r="R75" i="18"/>
  <c r="I75" i="31" s="1"/>
  <c r="R76" i="18"/>
  <c r="I76" i="31" s="1"/>
  <c r="R77" i="18"/>
  <c r="I77" i="31" s="1"/>
  <c r="R78" i="18"/>
  <c r="I78" i="31" s="1"/>
  <c r="R79" i="18"/>
  <c r="I79" i="31" s="1"/>
  <c r="R80" i="18"/>
  <c r="I80" i="31" s="1"/>
  <c r="R81" i="18"/>
  <c r="I81" i="31" s="1"/>
  <c r="R82" i="18"/>
  <c r="I82" i="31" s="1"/>
  <c r="R83" i="18"/>
  <c r="I83" i="31" s="1"/>
  <c r="R84" i="18"/>
  <c r="I84" i="31" s="1"/>
  <c r="R85" i="18"/>
  <c r="I85" i="31" s="1"/>
  <c r="R86" i="18"/>
  <c r="I86" i="31" s="1"/>
  <c r="R87" i="18"/>
  <c r="I87" i="31" s="1"/>
  <c r="R88" i="18"/>
  <c r="I88" i="31" s="1"/>
  <c r="R89" i="18"/>
  <c r="I89" i="31" s="1"/>
  <c r="R90" i="18"/>
  <c r="I90" i="31" s="1"/>
  <c r="R91" i="18"/>
  <c r="I91" i="31" s="1"/>
  <c r="R92" i="18"/>
  <c r="I92" i="31" s="1"/>
  <c r="R93" i="18"/>
  <c r="I93" i="31" s="1"/>
  <c r="R94" i="18"/>
  <c r="I94" i="31" s="1"/>
  <c r="R95" i="18"/>
  <c r="I95" i="31" s="1"/>
  <c r="R96" i="18"/>
  <c r="I96" i="31" s="1"/>
  <c r="R97" i="18"/>
  <c r="I97" i="31" s="1"/>
  <c r="R98" i="18"/>
  <c r="I98" i="31" s="1"/>
  <c r="R99" i="18"/>
  <c r="I99" i="31" s="1"/>
  <c r="R100" i="18"/>
  <c r="I100" i="31" s="1"/>
  <c r="R101" i="18"/>
  <c r="I101" i="31" s="1"/>
  <c r="R102" i="18"/>
  <c r="I102" i="31" s="1"/>
  <c r="R103" i="18"/>
  <c r="I103" i="31" s="1"/>
  <c r="R104" i="18"/>
  <c r="I104" i="31" s="1"/>
  <c r="R105" i="18"/>
  <c r="I105" i="31" s="1"/>
  <c r="R106" i="18"/>
  <c r="I106" i="31" s="1"/>
  <c r="R107" i="18"/>
  <c r="I107" i="31" s="1"/>
  <c r="R108" i="18"/>
  <c r="I108" i="31" s="1"/>
  <c r="R109" i="18"/>
  <c r="I109" i="31" s="1"/>
  <c r="R110" i="18"/>
  <c r="I110" i="31" s="1"/>
  <c r="R111" i="18"/>
  <c r="I111" i="31" s="1"/>
  <c r="R112" i="18"/>
  <c r="I112" i="31" s="1"/>
  <c r="R113" i="18"/>
  <c r="I113" i="31" s="1"/>
  <c r="R114" i="18"/>
  <c r="I114" i="31" s="1"/>
  <c r="R115" i="18"/>
  <c r="I115" i="31" s="1"/>
  <c r="R116" i="18"/>
  <c r="I116" i="31" s="1"/>
  <c r="R117" i="18"/>
  <c r="I117" i="31" s="1"/>
  <c r="R118" i="18"/>
  <c r="I118" i="31" s="1"/>
  <c r="R119" i="18"/>
  <c r="I119" i="31" s="1"/>
  <c r="R120" i="18"/>
  <c r="I120" i="31" s="1"/>
  <c r="R121" i="18"/>
  <c r="I121" i="31" s="1"/>
  <c r="R122" i="18"/>
  <c r="I122" i="31" s="1"/>
  <c r="R123" i="18"/>
  <c r="I123" i="31" s="1"/>
  <c r="R124" i="18"/>
  <c r="I124" i="31" s="1"/>
  <c r="R125" i="18"/>
  <c r="I125" i="31" s="1"/>
  <c r="R126" i="18"/>
  <c r="I126" i="31" s="1"/>
  <c r="R127" i="18"/>
  <c r="I127" i="31" s="1"/>
  <c r="R128" i="18"/>
  <c r="I128" i="31" s="1"/>
  <c r="R129" i="18"/>
  <c r="I129" i="31" s="1"/>
  <c r="D107" i="26"/>
  <c r="E104" i="26" s="1"/>
  <c r="E100" i="26"/>
  <c r="G100" i="26" s="1"/>
  <c r="E96" i="26"/>
  <c r="G96" i="26" s="1"/>
  <c r="E92" i="26"/>
  <c r="G92" i="26" s="1"/>
  <c r="E88" i="26"/>
  <c r="G88" i="26" s="1"/>
  <c r="E83" i="26"/>
  <c r="G83" i="26" s="1"/>
  <c r="E82" i="26"/>
  <c r="G78" i="26"/>
  <c r="E78" i="26"/>
  <c r="E70" i="26"/>
  <c r="G70" i="26" s="1"/>
  <c r="H70" i="26" s="1"/>
  <c r="G67" i="26"/>
  <c r="H67" i="26" s="1"/>
  <c r="E67" i="26"/>
  <c r="E62" i="26"/>
  <c r="G62" i="26" s="1"/>
  <c r="H62" i="26" s="1"/>
  <c r="G59" i="26"/>
  <c r="H59" i="26" s="1"/>
  <c r="E59" i="26"/>
  <c r="E55" i="26"/>
  <c r="G55" i="26" s="1"/>
  <c r="H55" i="26" s="1"/>
  <c r="E54" i="26"/>
  <c r="G54" i="26" s="1"/>
  <c r="H54" i="26" s="1"/>
  <c r="E53" i="26"/>
  <c r="G53" i="26" s="1"/>
  <c r="H53" i="26" s="1"/>
  <c r="G52" i="26"/>
  <c r="H52" i="26" s="1"/>
  <c r="E52" i="26"/>
  <c r="G51" i="26"/>
  <c r="H51" i="26" s="1"/>
  <c r="E51" i="26"/>
  <c r="G50" i="26"/>
  <c r="H50" i="26" s="1"/>
  <c r="E50" i="26"/>
  <c r="E49" i="26"/>
  <c r="G49" i="26" s="1"/>
  <c r="H49" i="26" s="1"/>
  <c r="H48" i="26"/>
  <c r="G48" i="26"/>
  <c r="E48" i="26"/>
  <c r="E47" i="26"/>
  <c r="G47" i="26" s="1"/>
  <c r="H47" i="26" s="1"/>
  <c r="E46" i="26"/>
  <c r="G46" i="26" s="1"/>
  <c r="H46" i="26" s="1"/>
  <c r="E45" i="26"/>
  <c r="G45" i="26" s="1"/>
  <c r="H45" i="26" s="1"/>
  <c r="G44" i="26"/>
  <c r="H44" i="26" s="1"/>
  <c r="E44" i="26"/>
  <c r="G43" i="26"/>
  <c r="H43" i="26" s="1"/>
  <c r="E43" i="26"/>
  <c r="G42" i="26"/>
  <c r="H42" i="26" s="1"/>
  <c r="E42" i="26"/>
  <c r="H41" i="26"/>
  <c r="G41" i="26"/>
  <c r="E41" i="26"/>
  <c r="H40" i="26"/>
  <c r="G40" i="26"/>
  <c r="E40" i="26"/>
  <c r="E39" i="26"/>
  <c r="G39" i="26" s="1"/>
  <c r="H39" i="26" s="1"/>
  <c r="E38" i="26"/>
  <c r="G38" i="26" s="1"/>
  <c r="H38" i="26" s="1"/>
  <c r="E37" i="26"/>
  <c r="G37" i="26" s="1"/>
  <c r="H37" i="26" s="1"/>
  <c r="G36" i="26"/>
  <c r="H36" i="26" s="1"/>
  <c r="E36" i="26"/>
  <c r="G35" i="26"/>
  <c r="H35" i="26" s="1"/>
  <c r="E35" i="26"/>
  <c r="G34" i="26"/>
  <c r="H34" i="26" s="1"/>
  <c r="E34" i="26"/>
  <c r="H33" i="26"/>
  <c r="G33" i="26"/>
  <c r="E33" i="26"/>
  <c r="H32" i="26"/>
  <c r="G32" i="26"/>
  <c r="E32" i="26"/>
  <c r="E31" i="26"/>
  <c r="G31" i="26" s="1"/>
  <c r="H31" i="26" s="1"/>
  <c r="E30" i="26"/>
  <c r="G30" i="26" s="1"/>
  <c r="H30" i="26" s="1"/>
  <c r="E29" i="26"/>
  <c r="G29" i="26" s="1"/>
  <c r="H29" i="26" s="1"/>
  <c r="G28" i="26"/>
  <c r="H28" i="26" s="1"/>
  <c r="E28" i="26"/>
  <c r="G27" i="26"/>
  <c r="H27" i="26" s="1"/>
  <c r="E27" i="26"/>
  <c r="G26" i="26"/>
  <c r="H26" i="26" s="1"/>
  <c r="E26" i="26"/>
  <c r="H25" i="26"/>
  <c r="G25" i="26"/>
  <c r="E25" i="26"/>
  <c r="H24" i="26"/>
  <c r="G24" i="26"/>
  <c r="E24" i="26"/>
  <c r="E23" i="26"/>
  <c r="G23" i="26" s="1"/>
  <c r="H23" i="26" s="1"/>
  <c r="E22" i="26"/>
  <c r="G22" i="26" s="1"/>
  <c r="H22" i="26" s="1"/>
  <c r="E21" i="26"/>
  <c r="G21" i="26" s="1"/>
  <c r="H21" i="26" s="1"/>
  <c r="E20" i="26"/>
  <c r="G20" i="26" s="1"/>
  <c r="H20" i="26" s="1"/>
  <c r="G19" i="26"/>
  <c r="H19" i="26" s="1"/>
  <c r="E19" i="26"/>
  <c r="G18" i="26"/>
  <c r="H18" i="26" s="1"/>
  <c r="E18" i="26"/>
  <c r="G17" i="26"/>
  <c r="H17" i="26" s="1"/>
  <c r="E17" i="26"/>
  <c r="H16" i="26"/>
  <c r="G16" i="26"/>
  <c r="E16" i="26"/>
  <c r="E15" i="26"/>
  <c r="G15" i="26" s="1"/>
  <c r="H15" i="26" s="1"/>
  <c r="E14" i="26"/>
  <c r="G14" i="26" s="1"/>
  <c r="H14" i="26" s="1"/>
  <c r="E13" i="26"/>
  <c r="G13" i="26" s="1"/>
  <c r="H13" i="26" s="1"/>
  <c r="E12" i="26"/>
  <c r="G12" i="26" s="1"/>
  <c r="H12" i="26" s="1"/>
  <c r="G11" i="26"/>
  <c r="H11" i="26" s="1"/>
  <c r="E11" i="26"/>
  <c r="G10" i="26"/>
  <c r="H10" i="26" s="1"/>
  <c r="E10" i="26"/>
  <c r="G9" i="26"/>
  <c r="H9" i="26" s="1"/>
  <c r="E9" i="26"/>
  <c r="H8" i="26"/>
  <c r="G8" i="26"/>
  <c r="E8" i="26"/>
  <c r="E7" i="26"/>
  <c r="G7" i="26" s="1"/>
  <c r="H7" i="26" s="1"/>
  <c r="E6" i="26"/>
  <c r="G6" i="26" s="1"/>
  <c r="H6" i="26" s="1"/>
  <c r="E5" i="26"/>
  <c r="G5" i="26" s="1"/>
  <c r="H5" i="26" s="1"/>
  <c r="E4" i="26"/>
  <c r="G4" i="26" s="1"/>
  <c r="H4" i="26" s="1"/>
  <c r="G3" i="26"/>
  <c r="H3" i="26" s="1"/>
  <c r="E3" i="26"/>
  <c r="E2" i="26"/>
  <c r="G2" i="26" s="1"/>
  <c r="H2" i="26" s="1"/>
  <c r="J6" i="3"/>
  <c r="K6" i="3"/>
  <c r="J7" i="3"/>
  <c r="K7" i="3"/>
  <c r="J8" i="3"/>
  <c r="K8" i="3"/>
  <c r="J9" i="3"/>
  <c r="K9" i="3"/>
  <c r="J10" i="3"/>
  <c r="K10" i="3"/>
  <c r="J11" i="3"/>
  <c r="K11" i="3"/>
  <c r="J12" i="3"/>
  <c r="K12" i="3"/>
  <c r="J13" i="3"/>
  <c r="K13" i="3"/>
  <c r="J14" i="3"/>
  <c r="K14" i="3"/>
  <c r="J15" i="3"/>
  <c r="K15" i="3"/>
  <c r="J16" i="3"/>
  <c r="K16" i="3"/>
  <c r="J17" i="3"/>
  <c r="K17" i="3"/>
  <c r="J18" i="3"/>
  <c r="K18" i="3"/>
  <c r="J19" i="3"/>
  <c r="K19" i="3"/>
  <c r="J20" i="3"/>
  <c r="K20" i="3"/>
  <c r="J21" i="3"/>
  <c r="K21" i="3"/>
  <c r="J22" i="3"/>
  <c r="K22" i="3"/>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J58" i="3"/>
  <c r="K58" i="3"/>
  <c r="J59" i="3"/>
  <c r="K59"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S105" i="3" s="1"/>
  <c r="J106" i="3"/>
  <c r="K106" i="3"/>
  <c r="J107" i="3"/>
  <c r="K107" i="3"/>
  <c r="J108" i="3"/>
  <c r="K108" i="3"/>
  <c r="J109" i="3"/>
  <c r="K109" i="3"/>
  <c r="J110" i="3"/>
  <c r="K110" i="3"/>
  <c r="J111" i="3"/>
  <c r="K111" i="3"/>
  <c r="J112" i="3"/>
  <c r="K112" i="3"/>
  <c r="J113" i="3"/>
  <c r="K113" i="3"/>
  <c r="J114" i="3"/>
  <c r="K114" i="3"/>
  <c r="J115" i="3"/>
  <c r="K115" i="3"/>
  <c r="J116" i="3"/>
  <c r="K116" i="3"/>
  <c r="J117" i="3"/>
  <c r="K117" i="3"/>
  <c r="S117" i="3" s="1"/>
  <c r="J118" i="3"/>
  <c r="K118" i="3"/>
  <c r="J119" i="3"/>
  <c r="K119" i="3"/>
  <c r="J120" i="3"/>
  <c r="K120" i="3"/>
  <c r="J121" i="3"/>
  <c r="K121" i="3"/>
  <c r="S121" i="3" s="1"/>
  <c r="J122" i="3"/>
  <c r="K122" i="3"/>
  <c r="J123" i="3"/>
  <c r="K123" i="3"/>
  <c r="S123" i="3" s="1"/>
  <c r="J124" i="3"/>
  <c r="K124" i="3"/>
  <c r="J125" i="3"/>
  <c r="K125" i="3"/>
  <c r="J126" i="3"/>
  <c r="K126" i="3"/>
  <c r="J127" i="3"/>
  <c r="K127" i="3"/>
  <c r="J128" i="3"/>
  <c r="K128" i="3"/>
  <c r="J129" i="3"/>
  <c r="K129" i="3"/>
  <c r="S129" i="3" s="1"/>
  <c r="J130" i="3"/>
  <c r="K130" i="3"/>
  <c r="J131" i="3"/>
  <c r="K131" i="3"/>
  <c r="J132" i="3"/>
  <c r="K132" i="3"/>
  <c r="J133" i="3"/>
  <c r="K133" i="3"/>
  <c r="S133" i="3" s="1"/>
  <c r="J134" i="3"/>
  <c r="K134" i="3"/>
  <c r="J135" i="3"/>
  <c r="K135" i="3"/>
  <c r="J136" i="3"/>
  <c r="K136" i="3"/>
  <c r="S136" i="3" s="1"/>
  <c r="J137" i="3"/>
  <c r="K137" i="3"/>
  <c r="J138" i="3"/>
  <c r="K138" i="3"/>
  <c r="J139" i="3"/>
  <c r="K139" i="3"/>
  <c r="J140" i="3"/>
  <c r="K140" i="3"/>
  <c r="J141" i="3"/>
  <c r="K141" i="3"/>
  <c r="S141" i="3" s="1"/>
  <c r="J142" i="3"/>
  <c r="K142" i="3"/>
  <c r="J143" i="3"/>
  <c r="K143" i="3"/>
  <c r="J144" i="3"/>
  <c r="K144" i="3"/>
  <c r="J145" i="3"/>
  <c r="K145" i="3"/>
  <c r="S145" i="3" s="1"/>
  <c r="J146" i="3"/>
  <c r="K146" i="3"/>
  <c r="J147" i="3"/>
  <c r="K147" i="3"/>
  <c r="J148" i="3"/>
  <c r="K148" i="3"/>
  <c r="P148" i="3"/>
  <c r="P85" i="3"/>
  <c r="Q85" i="3"/>
  <c r="P86" i="3"/>
  <c r="Q86" i="3"/>
  <c r="P87" i="3"/>
  <c r="Q87" i="3"/>
  <c r="P88" i="3"/>
  <c r="Q88" i="3"/>
  <c r="P89" i="3"/>
  <c r="Q89" i="3"/>
  <c r="P90" i="3"/>
  <c r="Q90" i="3"/>
  <c r="P91" i="3"/>
  <c r="Q91" i="3"/>
  <c r="P92" i="3"/>
  <c r="Q92" i="3"/>
  <c r="P93" i="3"/>
  <c r="Q93" i="3"/>
  <c r="P94" i="3"/>
  <c r="Q94" i="3"/>
  <c r="P95" i="3"/>
  <c r="Q95" i="3"/>
  <c r="P96" i="3"/>
  <c r="Q96" i="3"/>
  <c r="P97" i="3"/>
  <c r="Q97" i="3"/>
  <c r="P98" i="3"/>
  <c r="Q98" i="3"/>
  <c r="P99" i="3"/>
  <c r="Q99" i="3"/>
  <c r="P100" i="3"/>
  <c r="Q100" i="3"/>
  <c r="S100" i="3" s="1"/>
  <c r="P101" i="3"/>
  <c r="Q101" i="3"/>
  <c r="P102" i="3"/>
  <c r="Q102" i="3"/>
  <c r="P103" i="3"/>
  <c r="Q103" i="3"/>
  <c r="P104" i="3"/>
  <c r="Q104" i="3"/>
  <c r="P105" i="3"/>
  <c r="Q105" i="3"/>
  <c r="P106" i="3"/>
  <c r="Q106" i="3"/>
  <c r="P107" i="3"/>
  <c r="Q107" i="3"/>
  <c r="P108" i="3"/>
  <c r="Q108" i="3"/>
  <c r="P109" i="3"/>
  <c r="Q109" i="3"/>
  <c r="P110" i="3"/>
  <c r="Q110" i="3"/>
  <c r="P111" i="3"/>
  <c r="Q111" i="3"/>
  <c r="P112" i="3"/>
  <c r="Q112" i="3"/>
  <c r="P113" i="3"/>
  <c r="Q113" i="3"/>
  <c r="P114" i="3"/>
  <c r="Q114" i="3"/>
  <c r="P115" i="3"/>
  <c r="Q115" i="3"/>
  <c r="P116" i="3"/>
  <c r="Q116" i="3"/>
  <c r="P117" i="3"/>
  <c r="Q117" i="3"/>
  <c r="P118" i="3"/>
  <c r="Q118" i="3"/>
  <c r="P119" i="3"/>
  <c r="Q119" i="3"/>
  <c r="P120" i="3"/>
  <c r="Q120" i="3"/>
  <c r="P121" i="3"/>
  <c r="Q121" i="3"/>
  <c r="P122" i="3"/>
  <c r="Q122" i="3"/>
  <c r="P123" i="3"/>
  <c r="Q123" i="3"/>
  <c r="P124" i="3"/>
  <c r="Q124" i="3"/>
  <c r="P125" i="3"/>
  <c r="Q125" i="3"/>
  <c r="P126" i="3"/>
  <c r="Q126" i="3"/>
  <c r="P127" i="3"/>
  <c r="R127" i="3" s="1"/>
  <c r="Q127" i="3"/>
  <c r="S127" i="3" s="1"/>
  <c r="P128" i="3"/>
  <c r="Q128" i="3"/>
  <c r="P129" i="3"/>
  <c r="Q129" i="3"/>
  <c r="P130" i="3"/>
  <c r="Q130" i="3"/>
  <c r="P131" i="3"/>
  <c r="Q131" i="3"/>
  <c r="P132" i="3"/>
  <c r="Q132" i="3"/>
  <c r="P133" i="3"/>
  <c r="Q133" i="3"/>
  <c r="P134" i="3"/>
  <c r="Q134" i="3"/>
  <c r="P135" i="3"/>
  <c r="Q135" i="3"/>
  <c r="P136" i="3"/>
  <c r="Q136" i="3"/>
  <c r="P137" i="3"/>
  <c r="Q137" i="3"/>
  <c r="P138" i="3"/>
  <c r="Q138" i="3"/>
  <c r="P139" i="3"/>
  <c r="Q139" i="3"/>
  <c r="P140" i="3"/>
  <c r="Q140" i="3"/>
  <c r="P141" i="3"/>
  <c r="Q141" i="3"/>
  <c r="P142" i="3"/>
  <c r="Q142" i="3"/>
  <c r="P143" i="3"/>
  <c r="Q143" i="3"/>
  <c r="P144" i="3"/>
  <c r="Q144" i="3"/>
  <c r="P145" i="3"/>
  <c r="Q145" i="3"/>
  <c r="P146" i="3"/>
  <c r="Q146" i="3"/>
  <c r="P147" i="3"/>
  <c r="Q147" i="3"/>
  <c r="Q148" i="3"/>
  <c r="R85" i="3"/>
  <c r="S85" i="3"/>
  <c r="R86" i="3"/>
  <c r="S86" i="3"/>
  <c r="R87" i="3"/>
  <c r="S87" i="3"/>
  <c r="R88" i="3"/>
  <c r="S88" i="3"/>
  <c r="R89" i="3"/>
  <c r="S89" i="3"/>
  <c r="R90" i="3"/>
  <c r="S90" i="3"/>
  <c r="R91" i="3"/>
  <c r="S91" i="3"/>
  <c r="R92" i="3"/>
  <c r="S92" i="3"/>
  <c r="R93" i="3"/>
  <c r="S93" i="3"/>
  <c r="R94" i="3"/>
  <c r="S94" i="3"/>
  <c r="R95" i="3"/>
  <c r="S95" i="3"/>
  <c r="R96" i="3"/>
  <c r="S96" i="3"/>
  <c r="R97" i="3"/>
  <c r="S97" i="3"/>
  <c r="R98" i="3"/>
  <c r="S98" i="3"/>
  <c r="R99" i="3"/>
  <c r="S99" i="3"/>
  <c r="R100" i="3"/>
  <c r="R101" i="3"/>
  <c r="R102" i="3"/>
  <c r="S102" i="3"/>
  <c r="R103" i="3"/>
  <c r="S103" i="3"/>
  <c r="R104" i="3"/>
  <c r="S104" i="3"/>
  <c r="R105" i="3"/>
  <c r="R106" i="3"/>
  <c r="S106" i="3"/>
  <c r="R107" i="3"/>
  <c r="S107" i="3"/>
  <c r="R108" i="3"/>
  <c r="S108" i="3"/>
  <c r="R109" i="3"/>
  <c r="R110" i="3"/>
  <c r="S110" i="3"/>
  <c r="R111" i="3"/>
  <c r="S111" i="3"/>
  <c r="R112" i="3"/>
  <c r="S112" i="3"/>
  <c r="R113" i="3"/>
  <c r="R114" i="3"/>
  <c r="S114" i="3"/>
  <c r="R115" i="3"/>
  <c r="S115" i="3"/>
  <c r="R116" i="3"/>
  <c r="S116" i="3"/>
  <c r="R117" i="3"/>
  <c r="R118" i="3"/>
  <c r="S118" i="3"/>
  <c r="R119" i="3"/>
  <c r="S119" i="3"/>
  <c r="R120" i="3"/>
  <c r="S120" i="3"/>
  <c r="R121" i="3"/>
  <c r="R122" i="3"/>
  <c r="S122" i="3"/>
  <c r="R123" i="3"/>
  <c r="R124" i="3"/>
  <c r="S124" i="3"/>
  <c r="R125" i="3"/>
  <c r="R126" i="3"/>
  <c r="S126" i="3"/>
  <c r="R128" i="3"/>
  <c r="S128" i="3"/>
  <c r="R129" i="3"/>
  <c r="R130" i="3"/>
  <c r="S130" i="3"/>
  <c r="R131" i="3"/>
  <c r="S131" i="3"/>
  <c r="R132" i="3"/>
  <c r="S132" i="3"/>
  <c r="R133" i="3"/>
  <c r="R134" i="3"/>
  <c r="S134" i="3"/>
  <c r="R135" i="3"/>
  <c r="S135" i="3"/>
  <c r="R136" i="3"/>
  <c r="R137" i="3"/>
  <c r="R138" i="3"/>
  <c r="S138" i="3"/>
  <c r="R139" i="3"/>
  <c r="S139" i="3"/>
  <c r="R140" i="3"/>
  <c r="S140" i="3"/>
  <c r="R141" i="3"/>
  <c r="R142" i="3"/>
  <c r="S142" i="3"/>
  <c r="R143" i="3"/>
  <c r="S143" i="3"/>
  <c r="R144" i="3"/>
  <c r="S144" i="3"/>
  <c r="R145" i="3"/>
  <c r="R146" i="3"/>
  <c r="S146" i="3"/>
  <c r="R147" i="3"/>
  <c r="S147" i="3"/>
  <c r="S148" i="3"/>
  <c r="S6" i="3"/>
  <c r="R6" i="3"/>
  <c r="P6" i="3"/>
  <c r="P54" i="3"/>
  <c r="C158" i="15"/>
  <c r="C161" i="15" s="1"/>
  <c r="E161" i="15"/>
  <c r="D161" i="15"/>
  <c r="G162" i="15"/>
  <c r="H29" i="15"/>
  <c r="H11" i="15"/>
  <c r="C38" i="15"/>
  <c r="C56" i="15"/>
  <c r="H20" i="15"/>
  <c r="H14" i="15"/>
  <c r="C147" i="15"/>
  <c r="G147" i="15" s="1"/>
  <c r="C150" i="15"/>
  <c r="G150" i="15" s="1"/>
  <c r="C151" i="15"/>
  <c r="G151" i="15" s="1"/>
  <c r="C152" i="15"/>
  <c r="G152" i="15" s="1"/>
  <c r="C154" i="15"/>
  <c r="G154" i="15" s="1"/>
  <c r="C155" i="15"/>
  <c r="G155" i="15" s="1"/>
  <c r="C156" i="15"/>
  <c r="G156" i="15" s="1"/>
  <c r="G158" i="15"/>
  <c r="C159" i="15"/>
  <c r="G159" i="15" s="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F27" i="15"/>
  <c r="F26" i="15"/>
  <c r="C129" i="15"/>
  <c r="C130" i="15"/>
  <c r="C131" i="15"/>
  <c r="C132" i="15"/>
  <c r="C133" i="15"/>
  <c r="C134" i="15"/>
  <c r="C135" i="15"/>
  <c r="C136" i="15"/>
  <c r="C137" i="15"/>
  <c r="C138" i="15"/>
  <c r="C139" i="15"/>
  <c r="C140" i="15"/>
  <c r="C141" i="15"/>
  <c r="C142" i="15"/>
  <c r="C143" i="15"/>
  <c r="C144" i="15"/>
  <c r="C128" i="15"/>
  <c r="C100" i="15"/>
  <c r="C101" i="15"/>
  <c r="C104" i="15"/>
  <c r="C105" i="15"/>
  <c r="C109" i="15"/>
  <c r="C110" i="15"/>
  <c r="C111" i="15"/>
  <c r="C112" i="15"/>
  <c r="C113" i="15"/>
  <c r="C114" i="15"/>
  <c r="C115" i="15"/>
  <c r="C116" i="15"/>
  <c r="C117" i="15"/>
  <c r="C118" i="15"/>
  <c r="C119" i="15"/>
  <c r="C120" i="15"/>
  <c r="C121" i="15"/>
  <c r="C122" i="15"/>
  <c r="C123" i="15"/>
  <c r="C124" i="15"/>
  <c r="C125" i="15"/>
  <c r="C126" i="15"/>
  <c r="C127" i="15"/>
  <c r="C99" i="15"/>
  <c r="C75" i="15"/>
  <c r="C76" i="15"/>
  <c r="C77" i="15"/>
  <c r="C78" i="15"/>
  <c r="C79" i="15"/>
  <c r="C81" i="15"/>
  <c r="C82" i="15"/>
  <c r="C84" i="15"/>
  <c r="C85" i="15"/>
  <c r="C87" i="15"/>
  <c r="C90" i="15"/>
  <c r="C93" i="15"/>
  <c r="C94" i="15"/>
  <c r="C95" i="15"/>
  <c r="C96" i="15"/>
  <c r="C98" i="15"/>
  <c r="C74" i="15"/>
  <c r="C26" i="15"/>
  <c r="C73" i="15"/>
  <c r="C64" i="15"/>
  <c r="C65" i="15"/>
  <c r="C66" i="15"/>
  <c r="C67" i="15"/>
  <c r="C68" i="15"/>
  <c r="C69" i="15"/>
  <c r="C70" i="15"/>
  <c r="C71" i="15"/>
  <c r="C72" i="15"/>
  <c r="C63" i="15"/>
  <c r="C39" i="15"/>
  <c r="C40" i="15"/>
  <c r="C41" i="15"/>
  <c r="C42" i="15"/>
  <c r="C43" i="15"/>
  <c r="C44" i="15"/>
  <c r="C45" i="15"/>
  <c r="C46" i="15"/>
  <c r="C47" i="15"/>
  <c r="C48" i="15"/>
  <c r="C49" i="15"/>
  <c r="C50" i="15"/>
  <c r="C51" i="15"/>
  <c r="C52" i="15"/>
  <c r="C53" i="15"/>
  <c r="C54" i="15"/>
  <c r="C55" i="15"/>
  <c r="C57" i="15"/>
  <c r="C58" i="15"/>
  <c r="C59" i="15"/>
  <c r="C60" i="15"/>
  <c r="C61" i="15"/>
  <c r="C62" i="15"/>
  <c r="C27" i="15"/>
  <c r="C28" i="15"/>
  <c r="C29" i="15"/>
  <c r="C30" i="15"/>
  <c r="C33" i="15"/>
  <c r="C36" i="15"/>
  <c r="C37" i="15"/>
  <c r="C23" i="15"/>
  <c r="C3" i="15"/>
  <c r="G11" i="15" s="1"/>
  <c r="C4" i="15"/>
  <c r="C6" i="15"/>
  <c r="C7" i="15"/>
  <c r="C8" i="15"/>
  <c r="C9" i="15"/>
  <c r="C13" i="15"/>
  <c r="C14" i="15"/>
  <c r="C16" i="15"/>
  <c r="C17" i="15"/>
  <c r="C19" i="15"/>
  <c r="C22" i="15"/>
  <c r="L109" i="1"/>
  <c r="H109" i="1" s="1"/>
  <c r="M109" i="1"/>
  <c r="A4" i="1"/>
  <c r="B4" i="1"/>
  <c r="C4" i="1"/>
  <c r="D4" i="1"/>
  <c r="F4" i="1"/>
  <c r="G4" i="1"/>
  <c r="I4" i="1"/>
  <c r="J4" i="1"/>
  <c r="K4" i="1"/>
  <c r="L4" i="1"/>
  <c r="M4" i="1" s="1"/>
  <c r="N4" i="1"/>
  <c r="O4" i="1"/>
  <c r="P4" i="1" s="1"/>
  <c r="Q4" i="1"/>
  <c r="R4" i="1"/>
  <c r="S4" i="1" s="1"/>
  <c r="A5" i="1"/>
  <c r="B5" i="1"/>
  <c r="C5" i="1"/>
  <c r="D5" i="1"/>
  <c r="F5" i="1"/>
  <c r="G5" i="1"/>
  <c r="I5" i="1"/>
  <c r="J5" i="1"/>
  <c r="K5" i="1"/>
  <c r="L5" i="1"/>
  <c r="M5" i="1" s="1"/>
  <c r="N5" i="1"/>
  <c r="O5" i="1"/>
  <c r="Q5" i="1"/>
  <c r="R5" i="1"/>
  <c r="A6" i="1"/>
  <c r="B6" i="1"/>
  <c r="C6" i="1"/>
  <c r="D6" i="1"/>
  <c r="E6" i="1" s="1"/>
  <c r="F6" i="1"/>
  <c r="G6" i="1"/>
  <c r="I6" i="1"/>
  <c r="L6" i="1" s="1"/>
  <c r="M6" i="1" s="1"/>
  <c r="J6" i="1"/>
  <c r="K6" i="1"/>
  <c r="N6" i="1"/>
  <c r="O6" i="1"/>
  <c r="Q6" i="1"/>
  <c r="S6" i="1" s="1"/>
  <c r="R6" i="1"/>
  <c r="A7" i="1"/>
  <c r="B7" i="1"/>
  <c r="C7" i="1"/>
  <c r="D7" i="1"/>
  <c r="F7" i="1"/>
  <c r="G7" i="1"/>
  <c r="I7" i="1"/>
  <c r="J7" i="1"/>
  <c r="L7" i="1" s="1"/>
  <c r="K7" i="1"/>
  <c r="N7" i="1"/>
  <c r="P7" i="1" s="1"/>
  <c r="O7" i="1"/>
  <c r="Q7" i="1"/>
  <c r="R7" i="1"/>
  <c r="A8" i="1"/>
  <c r="B8" i="1"/>
  <c r="C8" i="1"/>
  <c r="D8" i="1"/>
  <c r="F8" i="1"/>
  <c r="G8" i="1"/>
  <c r="I8" i="1"/>
  <c r="J8" i="1"/>
  <c r="K8" i="1"/>
  <c r="L8" i="1" s="1"/>
  <c r="N8" i="1"/>
  <c r="O8" i="1"/>
  <c r="Q8" i="1"/>
  <c r="R8" i="1"/>
  <c r="S8" i="1"/>
  <c r="A9" i="1"/>
  <c r="B9" i="1"/>
  <c r="C9" i="1"/>
  <c r="D9" i="1"/>
  <c r="F9" i="1"/>
  <c r="G9" i="1"/>
  <c r="H9" i="1"/>
  <c r="I9" i="1"/>
  <c r="J9" i="1"/>
  <c r="K9" i="1"/>
  <c r="L9" i="1" s="1"/>
  <c r="N9" i="1"/>
  <c r="O9" i="1"/>
  <c r="P9" i="1"/>
  <c r="Q9" i="1"/>
  <c r="R9" i="1"/>
  <c r="A10" i="1"/>
  <c r="B10" i="1"/>
  <c r="C10" i="1"/>
  <c r="D10" i="1"/>
  <c r="E10" i="1"/>
  <c r="F10" i="1"/>
  <c r="G10" i="1"/>
  <c r="I10" i="1"/>
  <c r="J10" i="1"/>
  <c r="L10" i="1" s="1"/>
  <c r="M10" i="1" s="1"/>
  <c r="K10" i="1"/>
  <c r="N10" i="1"/>
  <c r="O10" i="1"/>
  <c r="Q10" i="1"/>
  <c r="R10" i="1"/>
  <c r="A11" i="1"/>
  <c r="B11" i="1"/>
  <c r="C11" i="1"/>
  <c r="D11" i="1"/>
  <c r="F11" i="1"/>
  <c r="G11" i="1"/>
  <c r="I11" i="1"/>
  <c r="J11" i="1"/>
  <c r="L11" i="1" s="1"/>
  <c r="M11" i="1" s="1"/>
  <c r="E11" i="1" s="1"/>
  <c r="K11" i="1"/>
  <c r="N11" i="1"/>
  <c r="P11" i="1" s="1"/>
  <c r="O11" i="1"/>
  <c r="Q11" i="1"/>
  <c r="R11" i="1"/>
  <c r="A12" i="1"/>
  <c r="B12" i="1"/>
  <c r="C12" i="1"/>
  <c r="D12" i="1"/>
  <c r="E12" i="1" s="1"/>
  <c r="F12" i="1"/>
  <c r="G12" i="1"/>
  <c r="H12" i="1" s="1"/>
  <c r="I12" i="1"/>
  <c r="J12" i="1"/>
  <c r="K12" i="1"/>
  <c r="L12" i="1"/>
  <c r="M12" i="1" s="1"/>
  <c r="N12" i="1"/>
  <c r="O12" i="1"/>
  <c r="P12" i="1" s="1"/>
  <c r="Q12" i="1"/>
  <c r="R12" i="1"/>
  <c r="S12" i="1" s="1"/>
  <c r="A13" i="1"/>
  <c r="B13" i="1"/>
  <c r="C13" i="1"/>
  <c r="D13" i="1"/>
  <c r="E13" i="1" s="1"/>
  <c r="F13" i="1"/>
  <c r="G13" i="1"/>
  <c r="H13" i="1" s="1"/>
  <c r="I13" i="1"/>
  <c r="J13" i="1"/>
  <c r="K13" i="1"/>
  <c r="L13" i="1"/>
  <c r="M13" i="1" s="1"/>
  <c r="N13" i="1"/>
  <c r="O13" i="1"/>
  <c r="P13" i="1" s="1"/>
  <c r="Q13" i="1"/>
  <c r="S13" i="1" s="1"/>
  <c r="R13" i="1"/>
  <c r="A14" i="1"/>
  <c r="B14" i="1"/>
  <c r="C14" i="1"/>
  <c r="D14" i="1"/>
  <c r="F14" i="1"/>
  <c r="H14" i="1" s="1"/>
  <c r="G14" i="1"/>
  <c r="I14" i="1"/>
  <c r="L14" i="1" s="1"/>
  <c r="M14" i="1" s="1"/>
  <c r="J14" i="1"/>
  <c r="K14" i="1"/>
  <c r="N14" i="1"/>
  <c r="O14" i="1"/>
  <c r="Q14" i="1"/>
  <c r="R14" i="1"/>
  <c r="A15" i="1"/>
  <c r="B15" i="1"/>
  <c r="C15" i="1"/>
  <c r="D15" i="1"/>
  <c r="F15" i="1"/>
  <c r="G15" i="1"/>
  <c r="I15" i="1"/>
  <c r="J15" i="1"/>
  <c r="L15" i="1" s="1"/>
  <c r="K15" i="1"/>
  <c r="N15" i="1"/>
  <c r="O15" i="1"/>
  <c r="Q15" i="1"/>
  <c r="R15" i="1"/>
  <c r="A16" i="1"/>
  <c r="B16" i="1"/>
  <c r="C16" i="1"/>
  <c r="D16" i="1"/>
  <c r="F16" i="1"/>
  <c r="G16" i="1"/>
  <c r="I16" i="1"/>
  <c r="J16" i="1"/>
  <c r="K16" i="1"/>
  <c r="L16" i="1" s="1"/>
  <c r="N16" i="1"/>
  <c r="O16" i="1"/>
  <c r="Q16" i="1"/>
  <c r="R16" i="1"/>
  <c r="S16" i="1"/>
  <c r="A17" i="1"/>
  <c r="B17" i="1"/>
  <c r="C17" i="1"/>
  <c r="D17" i="1"/>
  <c r="F17" i="1"/>
  <c r="G17" i="1"/>
  <c r="H17" i="1"/>
  <c r="I17" i="1"/>
  <c r="J17" i="1"/>
  <c r="K17" i="1"/>
  <c r="L17" i="1"/>
  <c r="S17" i="1" s="1"/>
  <c r="M17" i="1"/>
  <c r="E17" i="1" s="1"/>
  <c r="N17" i="1"/>
  <c r="O17" i="1"/>
  <c r="P17" i="1"/>
  <c r="Q17" i="1"/>
  <c r="R17" i="1"/>
  <c r="A18" i="1"/>
  <c r="B18" i="1"/>
  <c r="C18" i="1"/>
  <c r="D18" i="1"/>
  <c r="E18" i="1"/>
  <c r="F18" i="1"/>
  <c r="G18" i="1"/>
  <c r="I18" i="1"/>
  <c r="J18" i="1"/>
  <c r="L18" i="1" s="1"/>
  <c r="K18" i="1"/>
  <c r="M18" i="1"/>
  <c r="N18" i="1"/>
  <c r="O18" i="1"/>
  <c r="Q18" i="1"/>
  <c r="S18" i="1" s="1"/>
  <c r="R18" i="1"/>
  <c r="A19" i="1"/>
  <c r="B19" i="1"/>
  <c r="C19" i="1"/>
  <c r="D19" i="1"/>
  <c r="F19" i="1"/>
  <c r="H19" i="1" s="1"/>
  <c r="G19" i="1"/>
  <c r="I19" i="1"/>
  <c r="J19" i="1"/>
  <c r="L19" i="1" s="1"/>
  <c r="M19" i="1" s="1"/>
  <c r="E19" i="1" s="1"/>
  <c r="K19" i="1"/>
  <c r="N19" i="1"/>
  <c r="O19" i="1"/>
  <c r="Q19" i="1"/>
  <c r="R19" i="1"/>
  <c r="S19" i="1" s="1"/>
  <c r="A20" i="1"/>
  <c r="B20" i="1"/>
  <c r="C20" i="1"/>
  <c r="D20" i="1"/>
  <c r="F20" i="1"/>
  <c r="G20" i="1"/>
  <c r="H20" i="1" s="1"/>
  <c r="I20" i="1"/>
  <c r="J20" i="1"/>
  <c r="K20" i="1"/>
  <c r="L20" i="1"/>
  <c r="S20" i="1" s="1"/>
  <c r="N20" i="1"/>
  <c r="O20" i="1"/>
  <c r="P20" i="1" s="1"/>
  <c r="Q20" i="1"/>
  <c r="R20" i="1"/>
  <c r="A21" i="1"/>
  <c r="B21" i="1"/>
  <c r="C21" i="1"/>
  <c r="D21" i="1"/>
  <c r="F21" i="1"/>
  <c r="G21" i="1"/>
  <c r="I21" i="1"/>
  <c r="J21" i="1"/>
  <c r="K21" i="1"/>
  <c r="L21" i="1"/>
  <c r="N21" i="1"/>
  <c r="O21" i="1"/>
  <c r="Q21" i="1"/>
  <c r="R21" i="1"/>
  <c r="A22" i="1"/>
  <c r="B22" i="1"/>
  <c r="C22" i="1"/>
  <c r="D22" i="1"/>
  <c r="F22" i="1"/>
  <c r="G22" i="1"/>
  <c r="I22" i="1"/>
  <c r="L22" i="1" s="1"/>
  <c r="M22" i="1" s="1"/>
  <c r="E22" i="1" s="1"/>
  <c r="J22" i="1"/>
  <c r="K22" i="1"/>
  <c r="N22" i="1"/>
  <c r="O22" i="1"/>
  <c r="Q22" i="1"/>
  <c r="S22" i="1" s="1"/>
  <c r="R22" i="1"/>
  <c r="A23" i="1"/>
  <c r="B23" i="1"/>
  <c r="C23" i="1"/>
  <c r="D23" i="1"/>
  <c r="F23" i="1"/>
  <c r="G23" i="1"/>
  <c r="I23" i="1"/>
  <c r="J23" i="1"/>
  <c r="L23" i="1" s="1"/>
  <c r="K23" i="1"/>
  <c r="N23" i="1"/>
  <c r="P23" i="1" s="1"/>
  <c r="O23" i="1"/>
  <c r="Q23" i="1"/>
  <c r="R23" i="1"/>
  <c r="A24" i="1"/>
  <c r="B24" i="1"/>
  <c r="C24" i="1"/>
  <c r="D24" i="1"/>
  <c r="F24" i="1"/>
  <c r="G24" i="1"/>
  <c r="I24" i="1"/>
  <c r="J24" i="1"/>
  <c r="K24" i="1"/>
  <c r="L24" i="1" s="1"/>
  <c r="N24" i="1"/>
  <c r="O24" i="1"/>
  <c r="Q24" i="1"/>
  <c r="R24" i="1"/>
  <c r="S24" i="1"/>
  <c r="A25" i="1"/>
  <c r="B25" i="1"/>
  <c r="C25" i="1"/>
  <c r="D25" i="1"/>
  <c r="F25" i="1"/>
  <c r="G25" i="1"/>
  <c r="H25" i="1"/>
  <c r="I25" i="1"/>
  <c r="J25" i="1"/>
  <c r="K25" i="1"/>
  <c r="L25" i="1"/>
  <c r="S25" i="1" s="1"/>
  <c r="M25" i="1"/>
  <c r="E25" i="1" s="1"/>
  <c r="N25" i="1"/>
  <c r="O25" i="1"/>
  <c r="P25" i="1"/>
  <c r="Q25" i="1"/>
  <c r="R25" i="1"/>
  <c r="A26" i="1"/>
  <c r="B26" i="1"/>
  <c r="C26" i="1"/>
  <c r="D26" i="1"/>
  <c r="F26" i="1"/>
  <c r="G26" i="1"/>
  <c r="I26" i="1"/>
  <c r="J26" i="1"/>
  <c r="L26" i="1" s="1"/>
  <c r="K26" i="1"/>
  <c r="M26" i="1"/>
  <c r="E26" i="1" s="1"/>
  <c r="N26" i="1"/>
  <c r="O26" i="1"/>
  <c r="Q26" i="1"/>
  <c r="S26" i="1" s="1"/>
  <c r="R26" i="1"/>
  <c r="A27" i="1"/>
  <c r="B27" i="1"/>
  <c r="C27" i="1"/>
  <c r="D27" i="1"/>
  <c r="F27" i="1"/>
  <c r="G27" i="1"/>
  <c r="I27" i="1"/>
  <c r="J27" i="1"/>
  <c r="L27" i="1" s="1"/>
  <c r="M27" i="1" s="1"/>
  <c r="E27" i="1" s="1"/>
  <c r="K27" i="1"/>
  <c r="N27" i="1"/>
  <c r="O27" i="1"/>
  <c r="Q27" i="1"/>
  <c r="R27" i="1"/>
  <c r="A28" i="1"/>
  <c r="B28" i="1"/>
  <c r="C28" i="1"/>
  <c r="D28" i="1"/>
  <c r="F28" i="1"/>
  <c r="G28" i="1"/>
  <c r="H28" i="1" s="1"/>
  <c r="I28" i="1"/>
  <c r="J28" i="1"/>
  <c r="K28" i="1"/>
  <c r="L28" i="1"/>
  <c r="S28" i="1" s="1"/>
  <c r="N28" i="1"/>
  <c r="O28" i="1"/>
  <c r="P28" i="1" s="1"/>
  <c r="Q28" i="1"/>
  <c r="R28" i="1"/>
  <c r="A29" i="1"/>
  <c r="B29" i="1"/>
  <c r="C29" i="1"/>
  <c r="D29" i="1"/>
  <c r="F29" i="1"/>
  <c r="G29" i="1"/>
  <c r="I29" i="1"/>
  <c r="J29" i="1"/>
  <c r="K29" i="1"/>
  <c r="L29" i="1"/>
  <c r="N29" i="1"/>
  <c r="O29" i="1"/>
  <c r="Q29" i="1"/>
  <c r="S29" i="1" s="1"/>
  <c r="R29" i="1"/>
  <c r="A30" i="1"/>
  <c r="B30" i="1"/>
  <c r="C30" i="1"/>
  <c r="D30" i="1"/>
  <c r="F30" i="1"/>
  <c r="G30" i="1"/>
  <c r="I30" i="1"/>
  <c r="L30" i="1" s="1"/>
  <c r="M30" i="1" s="1"/>
  <c r="E30" i="1" s="1"/>
  <c r="J30" i="1"/>
  <c r="K30" i="1"/>
  <c r="N30" i="1"/>
  <c r="O30" i="1"/>
  <c r="Q30" i="1"/>
  <c r="R30" i="1"/>
  <c r="A31" i="1"/>
  <c r="B31" i="1"/>
  <c r="C31" i="1"/>
  <c r="D31" i="1"/>
  <c r="F31" i="1"/>
  <c r="G31" i="1"/>
  <c r="I31" i="1"/>
  <c r="J31" i="1"/>
  <c r="L31" i="1" s="1"/>
  <c r="K31" i="1"/>
  <c r="N31" i="1"/>
  <c r="P31" i="1" s="1"/>
  <c r="O31" i="1"/>
  <c r="Q31" i="1"/>
  <c r="R31" i="1"/>
  <c r="A32" i="1"/>
  <c r="B32" i="1"/>
  <c r="C32" i="1"/>
  <c r="D32" i="1"/>
  <c r="F32" i="1"/>
  <c r="G32" i="1"/>
  <c r="I32" i="1"/>
  <c r="J32" i="1"/>
  <c r="K32" i="1"/>
  <c r="L32" i="1" s="1"/>
  <c r="N32" i="1"/>
  <c r="O32" i="1"/>
  <c r="Q32" i="1"/>
  <c r="R32" i="1"/>
  <c r="A33" i="1"/>
  <c r="B33" i="1"/>
  <c r="C33" i="1"/>
  <c r="D33" i="1"/>
  <c r="F33" i="1"/>
  <c r="G33" i="1"/>
  <c r="H33" i="1"/>
  <c r="I33" i="1"/>
  <c r="J33" i="1"/>
  <c r="K33" i="1"/>
  <c r="L33" i="1"/>
  <c r="S33" i="1" s="1"/>
  <c r="M33" i="1"/>
  <c r="E33" i="1" s="1"/>
  <c r="N33" i="1"/>
  <c r="O33" i="1"/>
  <c r="P33" i="1"/>
  <c r="Q33" i="1"/>
  <c r="R33" i="1"/>
  <c r="A34" i="1"/>
  <c r="B34" i="1"/>
  <c r="C34" i="1"/>
  <c r="D34" i="1"/>
  <c r="E34" i="1"/>
  <c r="F34" i="1"/>
  <c r="G34" i="1"/>
  <c r="I34" i="1"/>
  <c r="J34" i="1"/>
  <c r="L34" i="1" s="1"/>
  <c r="K34" i="1"/>
  <c r="M34" i="1"/>
  <c r="N34" i="1"/>
  <c r="O34" i="1"/>
  <c r="Q34" i="1"/>
  <c r="S34" i="1" s="1"/>
  <c r="R34" i="1"/>
  <c r="A35" i="1"/>
  <c r="B35" i="1"/>
  <c r="C35" i="1"/>
  <c r="D35" i="1"/>
  <c r="F35" i="1"/>
  <c r="H35" i="1" s="1"/>
  <c r="G35" i="1"/>
  <c r="I35" i="1"/>
  <c r="J35" i="1"/>
  <c r="L35" i="1" s="1"/>
  <c r="M35" i="1" s="1"/>
  <c r="E35" i="1" s="1"/>
  <c r="K35" i="1"/>
  <c r="N35" i="1"/>
  <c r="O35" i="1"/>
  <c r="Q35" i="1"/>
  <c r="R35" i="1"/>
  <c r="S35" i="1" s="1"/>
  <c r="A36" i="1"/>
  <c r="B36" i="1"/>
  <c r="C36" i="1"/>
  <c r="D36" i="1"/>
  <c r="F36" i="1"/>
  <c r="G36" i="1"/>
  <c r="H36" i="1" s="1"/>
  <c r="I36" i="1"/>
  <c r="J36" i="1"/>
  <c r="K36" i="1"/>
  <c r="L36" i="1"/>
  <c r="S36" i="1" s="1"/>
  <c r="N36" i="1"/>
  <c r="O36" i="1"/>
  <c r="P36" i="1" s="1"/>
  <c r="Q36" i="1"/>
  <c r="R36" i="1"/>
  <c r="A37" i="1"/>
  <c r="B37" i="1"/>
  <c r="C37" i="1"/>
  <c r="D37" i="1"/>
  <c r="F37" i="1"/>
  <c r="G37" i="1"/>
  <c r="I37" i="1"/>
  <c r="J37" i="1"/>
  <c r="K37" i="1"/>
  <c r="L37" i="1"/>
  <c r="N37" i="1"/>
  <c r="O37" i="1"/>
  <c r="Q37" i="1"/>
  <c r="R37" i="1"/>
  <c r="A38" i="1"/>
  <c r="B38" i="1"/>
  <c r="C38" i="1"/>
  <c r="D38" i="1"/>
  <c r="F38" i="1"/>
  <c r="H38" i="1" s="1"/>
  <c r="G38" i="1"/>
  <c r="I38" i="1"/>
  <c r="L38" i="1" s="1"/>
  <c r="M38" i="1" s="1"/>
  <c r="E38" i="1" s="1"/>
  <c r="J38" i="1"/>
  <c r="K38" i="1"/>
  <c r="N38" i="1"/>
  <c r="P38" i="1" s="1"/>
  <c r="O38" i="1"/>
  <c r="Q38" i="1"/>
  <c r="S38" i="1" s="1"/>
  <c r="R38" i="1"/>
  <c r="A39" i="1"/>
  <c r="B39" i="1"/>
  <c r="C39" i="1"/>
  <c r="D39" i="1"/>
  <c r="F39" i="1"/>
  <c r="H39" i="1" s="1"/>
  <c r="G39" i="1"/>
  <c r="I39" i="1"/>
  <c r="J39" i="1"/>
  <c r="L39" i="1" s="1"/>
  <c r="K39" i="1"/>
  <c r="N39" i="1"/>
  <c r="O39" i="1"/>
  <c r="Q39" i="1"/>
  <c r="R39" i="1"/>
  <c r="A40" i="1"/>
  <c r="B40" i="1"/>
  <c r="C40" i="1"/>
  <c r="D40" i="1"/>
  <c r="F40" i="1"/>
  <c r="G40" i="1"/>
  <c r="I40" i="1"/>
  <c r="J40" i="1"/>
  <c r="K40" i="1"/>
  <c r="L40" i="1" s="1"/>
  <c r="S40" i="1" s="1"/>
  <c r="N40" i="1"/>
  <c r="O40" i="1"/>
  <c r="Q40" i="1"/>
  <c r="R40" i="1"/>
  <c r="A41" i="1"/>
  <c r="B41" i="1"/>
  <c r="C41" i="1"/>
  <c r="D41" i="1"/>
  <c r="F41" i="1"/>
  <c r="G41" i="1"/>
  <c r="H41" i="1"/>
  <c r="I41" i="1"/>
  <c r="J41" i="1"/>
  <c r="K41" i="1"/>
  <c r="L41" i="1"/>
  <c r="S41" i="1" s="1"/>
  <c r="M41" i="1"/>
  <c r="E41" i="1" s="1"/>
  <c r="N41" i="1"/>
  <c r="O41" i="1"/>
  <c r="P41" i="1"/>
  <c r="Q41" i="1"/>
  <c r="R41" i="1"/>
  <c r="A42" i="1"/>
  <c r="B42" i="1"/>
  <c r="C42" i="1"/>
  <c r="D42" i="1"/>
  <c r="F42" i="1"/>
  <c r="G42" i="1"/>
  <c r="I42" i="1"/>
  <c r="J42" i="1"/>
  <c r="L42" i="1" s="1"/>
  <c r="K42" i="1"/>
  <c r="N42" i="1"/>
  <c r="O42" i="1"/>
  <c r="Q42" i="1"/>
  <c r="R42" i="1"/>
  <c r="A43" i="1"/>
  <c r="B43" i="1"/>
  <c r="C43" i="1"/>
  <c r="D43" i="1"/>
  <c r="F43" i="1"/>
  <c r="H43" i="1" s="1"/>
  <c r="G43" i="1"/>
  <c r="I43" i="1"/>
  <c r="J43" i="1"/>
  <c r="L43" i="1" s="1"/>
  <c r="M43" i="1" s="1"/>
  <c r="E43" i="1" s="1"/>
  <c r="K43" i="1"/>
  <c r="N43" i="1"/>
  <c r="P43" i="1" s="1"/>
  <c r="O43" i="1"/>
  <c r="Q43" i="1"/>
  <c r="R43" i="1"/>
  <c r="S43" i="1" s="1"/>
  <c r="A44" i="1"/>
  <c r="B44" i="1"/>
  <c r="C44" i="1"/>
  <c r="D44" i="1"/>
  <c r="F44" i="1"/>
  <c r="G44" i="1"/>
  <c r="H44" i="1" s="1"/>
  <c r="I44" i="1"/>
  <c r="J44" i="1"/>
  <c r="K44" i="1"/>
  <c r="L44" i="1"/>
  <c r="S44" i="1" s="1"/>
  <c r="N44" i="1"/>
  <c r="O44" i="1"/>
  <c r="P44" i="1" s="1"/>
  <c r="Q44" i="1"/>
  <c r="R44" i="1"/>
  <c r="A45" i="1"/>
  <c r="B45" i="1"/>
  <c r="C45" i="1"/>
  <c r="D45" i="1"/>
  <c r="F45" i="1"/>
  <c r="G45" i="1"/>
  <c r="I45" i="1"/>
  <c r="J45" i="1"/>
  <c r="K45" i="1"/>
  <c r="L45" i="1"/>
  <c r="N45" i="1"/>
  <c r="O45" i="1"/>
  <c r="Q45" i="1"/>
  <c r="R45" i="1"/>
  <c r="A46" i="1"/>
  <c r="B46" i="1"/>
  <c r="C46" i="1"/>
  <c r="D46" i="1"/>
  <c r="F46" i="1"/>
  <c r="H46" i="1" s="1"/>
  <c r="G46" i="1"/>
  <c r="I46" i="1"/>
  <c r="L46" i="1" s="1"/>
  <c r="M46" i="1" s="1"/>
  <c r="E46" i="1" s="1"/>
  <c r="J46" i="1"/>
  <c r="K46" i="1"/>
  <c r="N46" i="1"/>
  <c r="P46" i="1" s="1"/>
  <c r="O46" i="1"/>
  <c r="Q46" i="1"/>
  <c r="S46" i="1" s="1"/>
  <c r="R46" i="1"/>
  <c r="A47" i="1"/>
  <c r="B47" i="1"/>
  <c r="C47" i="1"/>
  <c r="D47" i="1"/>
  <c r="F47" i="1"/>
  <c r="G47" i="1"/>
  <c r="I47" i="1"/>
  <c r="J47" i="1"/>
  <c r="L47" i="1" s="1"/>
  <c r="K47" i="1"/>
  <c r="N47" i="1"/>
  <c r="O47" i="1"/>
  <c r="Q47" i="1"/>
  <c r="R47" i="1"/>
  <c r="A48" i="1"/>
  <c r="B48" i="1"/>
  <c r="C48" i="1"/>
  <c r="D48" i="1"/>
  <c r="F48" i="1"/>
  <c r="G48" i="1"/>
  <c r="I48" i="1"/>
  <c r="J48" i="1"/>
  <c r="K48" i="1"/>
  <c r="L48" i="1" s="1"/>
  <c r="S48" i="1" s="1"/>
  <c r="N48" i="1"/>
  <c r="O48" i="1"/>
  <c r="Q48" i="1"/>
  <c r="R48" i="1"/>
  <c r="A49" i="1"/>
  <c r="B49" i="1"/>
  <c r="C49" i="1"/>
  <c r="D49" i="1"/>
  <c r="F49" i="1"/>
  <c r="G49" i="1"/>
  <c r="H49" i="1"/>
  <c r="I49" i="1"/>
  <c r="J49" i="1"/>
  <c r="K49" i="1"/>
  <c r="L49" i="1"/>
  <c r="S49" i="1" s="1"/>
  <c r="M49" i="1"/>
  <c r="E49" i="1" s="1"/>
  <c r="N49" i="1"/>
  <c r="O49" i="1"/>
  <c r="P49" i="1"/>
  <c r="Q49" i="1"/>
  <c r="R49" i="1"/>
  <c r="A50" i="1"/>
  <c r="B50" i="1"/>
  <c r="C50" i="1"/>
  <c r="D50" i="1"/>
  <c r="F50" i="1"/>
  <c r="G50" i="1"/>
  <c r="I50" i="1"/>
  <c r="J50" i="1"/>
  <c r="L50" i="1" s="1"/>
  <c r="K50" i="1"/>
  <c r="M50" i="1"/>
  <c r="E50" i="1" s="1"/>
  <c r="N50" i="1"/>
  <c r="O50" i="1"/>
  <c r="Q50" i="1"/>
  <c r="R50" i="1"/>
  <c r="A51" i="1"/>
  <c r="B51" i="1"/>
  <c r="C51" i="1"/>
  <c r="D51" i="1"/>
  <c r="F51" i="1"/>
  <c r="H51" i="1" s="1"/>
  <c r="G51" i="1"/>
  <c r="I51" i="1"/>
  <c r="J51" i="1"/>
  <c r="L51" i="1" s="1"/>
  <c r="M51" i="1" s="1"/>
  <c r="E51" i="1" s="1"/>
  <c r="K51" i="1"/>
  <c r="N51" i="1"/>
  <c r="P51" i="1" s="1"/>
  <c r="O51" i="1"/>
  <c r="Q51" i="1"/>
  <c r="R51" i="1"/>
  <c r="S51" i="1" s="1"/>
  <c r="A52" i="1"/>
  <c r="B52" i="1"/>
  <c r="C52" i="1"/>
  <c r="D52" i="1"/>
  <c r="F52" i="1"/>
  <c r="G52" i="1"/>
  <c r="H52" i="1" s="1"/>
  <c r="I52" i="1"/>
  <c r="J52" i="1"/>
  <c r="K52" i="1"/>
  <c r="L52" i="1"/>
  <c r="S52" i="1" s="1"/>
  <c r="N52" i="1"/>
  <c r="O52" i="1"/>
  <c r="P52" i="1" s="1"/>
  <c r="Q52" i="1"/>
  <c r="R52" i="1"/>
  <c r="A53" i="1"/>
  <c r="B53" i="1"/>
  <c r="C53" i="1"/>
  <c r="D53" i="1"/>
  <c r="F53" i="1"/>
  <c r="G53" i="1"/>
  <c r="I53" i="1"/>
  <c r="J53" i="1"/>
  <c r="K53" i="1"/>
  <c r="L53" i="1"/>
  <c r="N53" i="1"/>
  <c r="O53" i="1"/>
  <c r="Q53" i="1"/>
  <c r="R53" i="1"/>
  <c r="A54" i="1"/>
  <c r="B54" i="1"/>
  <c r="C54" i="1"/>
  <c r="D54" i="1"/>
  <c r="F54" i="1"/>
  <c r="H54" i="1" s="1"/>
  <c r="G54" i="1"/>
  <c r="I54" i="1"/>
  <c r="L54" i="1" s="1"/>
  <c r="M54" i="1" s="1"/>
  <c r="E54" i="1" s="1"/>
  <c r="J54" i="1"/>
  <c r="K54" i="1"/>
  <c r="N54" i="1"/>
  <c r="P54" i="1" s="1"/>
  <c r="O54" i="1"/>
  <c r="Q54" i="1"/>
  <c r="S54" i="1" s="1"/>
  <c r="R54" i="1"/>
  <c r="A55" i="1"/>
  <c r="B55" i="1"/>
  <c r="C55" i="1"/>
  <c r="D55" i="1"/>
  <c r="F55" i="1"/>
  <c r="H55" i="1" s="1"/>
  <c r="G55" i="1"/>
  <c r="I55" i="1"/>
  <c r="J55" i="1"/>
  <c r="L55" i="1" s="1"/>
  <c r="K55" i="1"/>
  <c r="N55" i="1"/>
  <c r="O55" i="1"/>
  <c r="Q55" i="1"/>
  <c r="R55" i="1"/>
  <c r="A56" i="1"/>
  <c r="B56" i="1"/>
  <c r="C56" i="1"/>
  <c r="D56" i="1"/>
  <c r="F56" i="1"/>
  <c r="G56" i="1"/>
  <c r="I56" i="1"/>
  <c r="J56" i="1"/>
  <c r="K56" i="1"/>
  <c r="L56" i="1" s="1"/>
  <c r="N56" i="1"/>
  <c r="O56" i="1"/>
  <c r="Q56" i="1"/>
  <c r="R56" i="1"/>
  <c r="S56" i="1"/>
  <c r="A57" i="1"/>
  <c r="B57" i="1"/>
  <c r="C57" i="1"/>
  <c r="D57" i="1"/>
  <c r="F57" i="1"/>
  <c r="G57" i="1"/>
  <c r="H57" i="1"/>
  <c r="I57" i="1"/>
  <c r="J57" i="1"/>
  <c r="K57" i="1"/>
  <c r="L57" i="1"/>
  <c r="S57" i="1" s="1"/>
  <c r="M57" i="1"/>
  <c r="E57" i="1" s="1"/>
  <c r="N57" i="1"/>
  <c r="O57" i="1"/>
  <c r="P57" i="1"/>
  <c r="Q57" i="1"/>
  <c r="R57" i="1"/>
  <c r="A58" i="1"/>
  <c r="B58" i="1"/>
  <c r="C58" i="1"/>
  <c r="D58" i="1"/>
  <c r="F58" i="1"/>
  <c r="G58" i="1"/>
  <c r="I58" i="1"/>
  <c r="J58" i="1"/>
  <c r="L58" i="1" s="1"/>
  <c r="K58" i="1"/>
  <c r="N58" i="1"/>
  <c r="O58" i="1"/>
  <c r="Q58" i="1"/>
  <c r="R58" i="1"/>
  <c r="A59" i="1"/>
  <c r="B59" i="1"/>
  <c r="C59" i="1"/>
  <c r="D59" i="1"/>
  <c r="F59" i="1"/>
  <c r="G59" i="1"/>
  <c r="I59" i="1"/>
  <c r="J59" i="1"/>
  <c r="L59" i="1" s="1"/>
  <c r="K59" i="1"/>
  <c r="N59" i="1"/>
  <c r="O59" i="1"/>
  <c r="Q59" i="1"/>
  <c r="R59" i="1"/>
  <c r="A60" i="1"/>
  <c r="B60" i="1"/>
  <c r="C60" i="1"/>
  <c r="D60" i="1"/>
  <c r="F60" i="1"/>
  <c r="G60" i="1"/>
  <c r="H60" i="1" s="1"/>
  <c r="I60" i="1"/>
  <c r="J60" i="1"/>
  <c r="K60" i="1"/>
  <c r="L60" i="1"/>
  <c r="S60" i="1" s="1"/>
  <c r="N60" i="1"/>
  <c r="O60" i="1"/>
  <c r="P60" i="1" s="1"/>
  <c r="Q60" i="1"/>
  <c r="R60" i="1"/>
  <c r="A61" i="1"/>
  <c r="B61" i="1"/>
  <c r="C61" i="1"/>
  <c r="D61" i="1"/>
  <c r="F61" i="1"/>
  <c r="G61" i="1"/>
  <c r="I61" i="1"/>
  <c r="J61" i="1"/>
  <c r="K61" i="1"/>
  <c r="L61" i="1"/>
  <c r="N61" i="1"/>
  <c r="O61" i="1"/>
  <c r="Q61" i="1"/>
  <c r="S61" i="1" s="1"/>
  <c r="R61" i="1"/>
  <c r="A62" i="1"/>
  <c r="B62" i="1"/>
  <c r="C62" i="1"/>
  <c r="D62" i="1"/>
  <c r="F62" i="1"/>
  <c r="G62" i="1"/>
  <c r="I62" i="1"/>
  <c r="L62" i="1" s="1"/>
  <c r="M62" i="1" s="1"/>
  <c r="E62" i="1" s="1"/>
  <c r="J62" i="1"/>
  <c r="K62" i="1"/>
  <c r="N62" i="1"/>
  <c r="O62" i="1"/>
  <c r="Q62" i="1"/>
  <c r="R62" i="1"/>
  <c r="A63" i="1"/>
  <c r="B63" i="1"/>
  <c r="C63" i="1"/>
  <c r="D63" i="1"/>
  <c r="F63" i="1"/>
  <c r="H63" i="1" s="1"/>
  <c r="G63" i="1"/>
  <c r="I63" i="1"/>
  <c r="J63" i="1"/>
  <c r="L63" i="1" s="1"/>
  <c r="K63" i="1"/>
  <c r="N63" i="1"/>
  <c r="P63" i="1" s="1"/>
  <c r="O63" i="1"/>
  <c r="Q63" i="1"/>
  <c r="R63" i="1"/>
  <c r="A64" i="1"/>
  <c r="B64" i="1"/>
  <c r="C64" i="1"/>
  <c r="D64" i="1"/>
  <c r="F64" i="1"/>
  <c r="G64" i="1"/>
  <c r="I64" i="1"/>
  <c r="J64" i="1"/>
  <c r="K64" i="1"/>
  <c r="L64" i="1" s="1"/>
  <c r="N64" i="1"/>
  <c r="O64" i="1"/>
  <c r="Q64" i="1"/>
  <c r="R64" i="1"/>
  <c r="A65" i="1"/>
  <c r="B65" i="1"/>
  <c r="C65" i="1"/>
  <c r="D65" i="1"/>
  <c r="F65" i="1"/>
  <c r="G65" i="1"/>
  <c r="H65" i="1"/>
  <c r="I65" i="1"/>
  <c r="J65" i="1"/>
  <c r="K65" i="1"/>
  <c r="L65" i="1"/>
  <c r="S65" i="1" s="1"/>
  <c r="M65" i="1"/>
  <c r="E65" i="1" s="1"/>
  <c r="N65" i="1"/>
  <c r="O65" i="1"/>
  <c r="P65" i="1"/>
  <c r="Q65" i="1"/>
  <c r="R65" i="1"/>
  <c r="A66" i="1"/>
  <c r="B66" i="1"/>
  <c r="C66" i="1"/>
  <c r="D66" i="1"/>
  <c r="F66" i="1"/>
  <c r="G66" i="1"/>
  <c r="I66" i="1"/>
  <c r="J66" i="1"/>
  <c r="L66" i="1" s="1"/>
  <c r="M66" i="1" s="1"/>
  <c r="E66" i="1" s="1"/>
  <c r="K66" i="1"/>
  <c r="N66" i="1"/>
  <c r="O66" i="1"/>
  <c r="Q66" i="1"/>
  <c r="S66" i="1" s="1"/>
  <c r="R66" i="1"/>
  <c r="A67" i="1"/>
  <c r="B67" i="1"/>
  <c r="C67" i="1"/>
  <c r="D67" i="1"/>
  <c r="F67" i="1"/>
  <c r="G67" i="1"/>
  <c r="I67" i="1"/>
  <c r="J67" i="1"/>
  <c r="L67" i="1" s="1"/>
  <c r="M67" i="1" s="1"/>
  <c r="E67" i="1" s="1"/>
  <c r="K67" i="1"/>
  <c r="N67" i="1"/>
  <c r="P67" i="1" s="1"/>
  <c r="O67" i="1"/>
  <c r="Q67" i="1"/>
  <c r="R67" i="1"/>
  <c r="A68" i="1"/>
  <c r="B68" i="1"/>
  <c r="C68" i="1"/>
  <c r="D68" i="1"/>
  <c r="F68" i="1"/>
  <c r="G68" i="1"/>
  <c r="I68" i="1"/>
  <c r="J68" i="1"/>
  <c r="K68" i="1"/>
  <c r="L68" i="1"/>
  <c r="N68" i="1"/>
  <c r="O68" i="1"/>
  <c r="Q68" i="1"/>
  <c r="R68" i="1"/>
  <c r="A69" i="1"/>
  <c r="B69" i="1"/>
  <c r="C69" i="1"/>
  <c r="D69" i="1"/>
  <c r="F69" i="1"/>
  <c r="G69" i="1"/>
  <c r="I69" i="1"/>
  <c r="L69" i="1" s="1"/>
  <c r="J69" i="1"/>
  <c r="K69" i="1"/>
  <c r="N69" i="1"/>
  <c r="O69" i="1"/>
  <c r="Q69" i="1"/>
  <c r="R69" i="1"/>
  <c r="A70" i="1"/>
  <c r="B70" i="1"/>
  <c r="C70" i="1"/>
  <c r="D70" i="1"/>
  <c r="F70" i="1"/>
  <c r="G70" i="1"/>
  <c r="I70" i="1"/>
  <c r="L70" i="1" s="1"/>
  <c r="M70" i="1" s="1"/>
  <c r="E70" i="1" s="1"/>
  <c r="J70" i="1"/>
  <c r="K70" i="1"/>
  <c r="N70" i="1"/>
  <c r="P70" i="1" s="1"/>
  <c r="O70" i="1"/>
  <c r="Q70" i="1"/>
  <c r="R70" i="1"/>
  <c r="A71" i="1"/>
  <c r="B71" i="1"/>
  <c r="C71" i="1"/>
  <c r="D71" i="1"/>
  <c r="F71" i="1"/>
  <c r="G71" i="1"/>
  <c r="I71" i="1"/>
  <c r="J71" i="1"/>
  <c r="K71" i="1"/>
  <c r="N71" i="1"/>
  <c r="O71" i="1"/>
  <c r="Q71" i="1"/>
  <c r="R71" i="1"/>
  <c r="A72" i="1"/>
  <c r="B72" i="1"/>
  <c r="C72" i="1"/>
  <c r="D72" i="1"/>
  <c r="F72" i="1"/>
  <c r="G72" i="1"/>
  <c r="H72" i="1"/>
  <c r="I72" i="1"/>
  <c r="J72" i="1"/>
  <c r="K72" i="1"/>
  <c r="L72" i="1" s="1"/>
  <c r="M72" i="1" s="1"/>
  <c r="N72" i="1"/>
  <c r="O72" i="1"/>
  <c r="P72" i="1"/>
  <c r="Q72" i="1"/>
  <c r="R72" i="1"/>
  <c r="S72" i="1"/>
  <c r="A73" i="1"/>
  <c r="B73" i="1"/>
  <c r="C73" i="1"/>
  <c r="D73" i="1"/>
  <c r="F73" i="1"/>
  <c r="G73" i="1"/>
  <c r="H73" i="1"/>
  <c r="I73" i="1"/>
  <c r="J73" i="1"/>
  <c r="K73" i="1"/>
  <c r="L73" i="1"/>
  <c r="S73" i="1" s="1"/>
  <c r="M73" i="1"/>
  <c r="E73" i="1" s="1"/>
  <c r="N73" i="1"/>
  <c r="O73" i="1"/>
  <c r="P73" i="1"/>
  <c r="Q73" i="1"/>
  <c r="R73" i="1"/>
  <c r="A74" i="1"/>
  <c r="B74" i="1"/>
  <c r="C74" i="1"/>
  <c r="D74" i="1"/>
  <c r="F74" i="1"/>
  <c r="G74" i="1"/>
  <c r="I74" i="1"/>
  <c r="J74" i="1"/>
  <c r="L74" i="1" s="1"/>
  <c r="K74" i="1"/>
  <c r="N74" i="1"/>
  <c r="O74" i="1"/>
  <c r="Q74" i="1"/>
  <c r="R74" i="1"/>
  <c r="A75" i="1"/>
  <c r="B75" i="1"/>
  <c r="C75" i="1"/>
  <c r="D75" i="1"/>
  <c r="F75" i="1"/>
  <c r="H75" i="1" s="1"/>
  <c r="G75" i="1"/>
  <c r="I75" i="1"/>
  <c r="J75" i="1"/>
  <c r="L75" i="1" s="1"/>
  <c r="M75" i="1" s="1"/>
  <c r="E75" i="1" s="1"/>
  <c r="K75" i="1"/>
  <c r="N75" i="1"/>
  <c r="P75" i="1" s="1"/>
  <c r="O75" i="1"/>
  <c r="Q75" i="1"/>
  <c r="R75" i="1"/>
  <c r="S75" i="1" s="1"/>
  <c r="A76" i="1"/>
  <c r="B76" i="1"/>
  <c r="C76" i="1"/>
  <c r="D76" i="1"/>
  <c r="F76" i="1"/>
  <c r="G76" i="1"/>
  <c r="H76" i="1" s="1"/>
  <c r="I76" i="1"/>
  <c r="J76" i="1"/>
  <c r="K76" i="1"/>
  <c r="L76" i="1"/>
  <c r="N76" i="1"/>
  <c r="O76" i="1"/>
  <c r="Q76" i="1"/>
  <c r="R76" i="1"/>
  <c r="A77" i="1"/>
  <c r="B77" i="1"/>
  <c r="C77" i="1"/>
  <c r="D77" i="1"/>
  <c r="F77" i="1"/>
  <c r="G77" i="1"/>
  <c r="I77" i="1"/>
  <c r="L77" i="1" s="1"/>
  <c r="J77" i="1"/>
  <c r="K77" i="1"/>
  <c r="N77" i="1"/>
  <c r="O77" i="1"/>
  <c r="Q77" i="1"/>
  <c r="R77" i="1"/>
  <c r="A78" i="1"/>
  <c r="B78" i="1"/>
  <c r="C78" i="1"/>
  <c r="D78" i="1"/>
  <c r="F78" i="1"/>
  <c r="H78" i="1" s="1"/>
  <c r="G78" i="1"/>
  <c r="I78" i="1"/>
  <c r="L78" i="1" s="1"/>
  <c r="M78" i="1" s="1"/>
  <c r="E78" i="1" s="1"/>
  <c r="J78" i="1"/>
  <c r="K78" i="1"/>
  <c r="N78" i="1"/>
  <c r="P78" i="1" s="1"/>
  <c r="O78" i="1"/>
  <c r="Q78" i="1"/>
  <c r="S78" i="1" s="1"/>
  <c r="R78" i="1"/>
  <c r="A79" i="1"/>
  <c r="B79" i="1"/>
  <c r="C79" i="1"/>
  <c r="D79" i="1"/>
  <c r="E79" i="1" s="1"/>
  <c r="F79" i="1"/>
  <c r="G79" i="1"/>
  <c r="I79" i="1"/>
  <c r="J79" i="1"/>
  <c r="L79" i="1" s="1"/>
  <c r="M79" i="1" s="1"/>
  <c r="K79" i="1"/>
  <c r="N79" i="1"/>
  <c r="O79" i="1"/>
  <c r="Q79" i="1"/>
  <c r="R79" i="1"/>
  <c r="A80" i="1"/>
  <c r="B80" i="1"/>
  <c r="C80" i="1"/>
  <c r="D80" i="1"/>
  <c r="F80" i="1"/>
  <c r="G80" i="1"/>
  <c r="I80" i="1"/>
  <c r="J80" i="1"/>
  <c r="K80" i="1"/>
  <c r="L80" i="1" s="1"/>
  <c r="M80" i="1" s="1"/>
  <c r="N80" i="1"/>
  <c r="O80" i="1"/>
  <c r="Q80" i="1"/>
  <c r="R80" i="1"/>
  <c r="A81" i="1"/>
  <c r="B81" i="1"/>
  <c r="C81" i="1"/>
  <c r="D81" i="1"/>
  <c r="F81" i="1"/>
  <c r="G81" i="1"/>
  <c r="H81" i="1"/>
  <c r="I81" i="1"/>
  <c r="J81" i="1"/>
  <c r="K81" i="1"/>
  <c r="L81" i="1"/>
  <c r="S81" i="1" s="1"/>
  <c r="M81" i="1"/>
  <c r="E81" i="1" s="1"/>
  <c r="N81" i="1"/>
  <c r="O81" i="1"/>
  <c r="P81" i="1"/>
  <c r="Q81" i="1"/>
  <c r="R81" i="1"/>
  <c r="A82" i="1"/>
  <c r="B82" i="1"/>
  <c r="C82" i="1"/>
  <c r="D82" i="1"/>
  <c r="F82" i="1"/>
  <c r="G82" i="1"/>
  <c r="I82" i="1"/>
  <c r="J82" i="1"/>
  <c r="L82" i="1" s="1"/>
  <c r="M82" i="1" s="1"/>
  <c r="E82" i="1" s="1"/>
  <c r="K82" i="1"/>
  <c r="N82" i="1"/>
  <c r="O82" i="1"/>
  <c r="Q82" i="1"/>
  <c r="R82" i="1"/>
  <c r="A83" i="1"/>
  <c r="B83" i="1"/>
  <c r="C83" i="1"/>
  <c r="D83" i="1"/>
  <c r="F83" i="1"/>
  <c r="H83" i="1" s="1"/>
  <c r="G83" i="1"/>
  <c r="I83" i="1"/>
  <c r="J83" i="1"/>
  <c r="L83" i="1" s="1"/>
  <c r="M83" i="1" s="1"/>
  <c r="E83" i="1" s="1"/>
  <c r="K83" i="1"/>
  <c r="N83" i="1"/>
  <c r="O83" i="1"/>
  <c r="Q83" i="1"/>
  <c r="R83" i="1"/>
  <c r="S83" i="1" s="1"/>
  <c r="A84" i="1"/>
  <c r="B84" i="1"/>
  <c r="C84" i="1"/>
  <c r="D84" i="1"/>
  <c r="F84" i="1"/>
  <c r="G84" i="1"/>
  <c r="I84" i="1"/>
  <c r="J84" i="1"/>
  <c r="K84" i="1"/>
  <c r="L84" i="1"/>
  <c r="N84" i="1"/>
  <c r="O84" i="1"/>
  <c r="P84" i="1" s="1"/>
  <c r="Q84" i="1"/>
  <c r="R84" i="1"/>
  <c r="A85" i="1"/>
  <c r="B85" i="1"/>
  <c r="C85" i="1"/>
  <c r="D85" i="1"/>
  <c r="F85" i="1"/>
  <c r="G85" i="1"/>
  <c r="I85" i="1"/>
  <c r="J85" i="1"/>
  <c r="K85" i="1"/>
  <c r="L85" i="1"/>
  <c r="N85" i="1"/>
  <c r="O85" i="1"/>
  <c r="Q85" i="1"/>
  <c r="R85" i="1"/>
  <c r="A86" i="1"/>
  <c r="B86" i="1"/>
  <c r="C86" i="1"/>
  <c r="D86" i="1"/>
  <c r="F86" i="1"/>
  <c r="G86" i="1"/>
  <c r="I86" i="1"/>
  <c r="J86" i="1"/>
  <c r="K86" i="1"/>
  <c r="N86" i="1"/>
  <c r="O86" i="1"/>
  <c r="Q86" i="1"/>
  <c r="R86" i="1"/>
  <c r="A87" i="1"/>
  <c r="B87" i="1"/>
  <c r="C87" i="1"/>
  <c r="D87" i="1"/>
  <c r="F87" i="1"/>
  <c r="G87" i="1"/>
  <c r="I87" i="1"/>
  <c r="J87" i="1"/>
  <c r="L87" i="1" s="1"/>
  <c r="M87" i="1" s="1"/>
  <c r="K87" i="1"/>
  <c r="N87" i="1"/>
  <c r="P87" i="1" s="1"/>
  <c r="O87" i="1"/>
  <c r="Q87" i="1"/>
  <c r="R87" i="1"/>
  <c r="A88" i="1"/>
  <c r="B88" i="1"/>
  <c r="C88" i="1"/>
  <c r="D88" i="1"/>
  <c r="E88" i="1" s="1"/>
  <c r="F88" i="1"/>
  <c r="G88" i="1"/>
  <c r="I88" i="1"/>
  <c r="J88" i="1"/>
  <c r="K88" i="1"/>
  <c r="L88" i="1" s="1"/>
  <c r="M88" i="1" s="1"/>
  <c r="N88" i="1"/>
  <c r="O88" i="1"/>
  <c r="P88" i="1"/>
  <c r="Q88" i="1"/>
  <c r="R88" i="1"/>
  <c r="A89" i="1"/>
  <c r="B89" i="1"/>
  <c r="C89" i="1"/>
  <c r="D89" i="1"/>
  <c r="F89" i="1"/>
  <c r="G89" i="1"/>
  <c r="H89" i="1"/>
  <c r="I89" i="1"/>
  <c r="J89" i="1"/>
  <c r="K89" i="1"/>
  <c r="L89" i="1"/>
  <c r="M89" i="1"/>
  <c r="E89" i="1" s="1"/>
  <c r="N89" i="1"/>
  <c r="O89" i="1"/>
  <c r="P89" i="1"/>
  <c r="Q89" i="1"/>
  <c r="S89" i="1" s="1"/>
  <c r="R89" i="1"/>
  <c r="A90" i="1"/>
  <c r="B90" i="1"/>
  <c r="C90" i="1"/>
  <c r="D90" i="1"/>
  <c r="F90" i="1"/>
  <c r="G90" i="1"/>
  <c r="I90" i="1"/>
  <c r="J90" i="1"/>
  <c r="L90" i="1" s="1"/>
  <c r="K90" i="1"/>
  <c r="M90" i="1"/>
  <c r="E90" i="1" s="1"/>
  <c r="N90" i="1"/>
  <c r="O90" i="1"/>
  <c r="Q90" i="1"/>
  <c r="R90" i="1"/>
  <c r="A91" i="1"/>
  <c r="B91" i="1"/>
  <c r="C91" i="1"/>
  <c r="D91" i="1"/>
  <c r="F91" i="1"/>
  <c r="G91" i="1"/>
  <c r="I91" i="1"/>
  <c r="J91" i="1"/>
  <c r="L91" i="1" s="1"/>
  <c r="M91" i="1" s="1"/>
  <c r="K91" i="1"/>
  <c r="N91" i="1"/>
  <c r="O91" i="1"/>
  <c r="Q91" i="1"/>
  <c r="R91" i="1"/>
  <c r="A92" i="1"/>
  <c r="B92" i="1"/>
  <c r="C92" i="1"/>
  <c r="D92" i="1"/>
  <c r="F92" i="1"/>
  <c r="G92" i="1"/>
  <c r="H92" i="1" s="1"/>
  <c r="I92" i="1"/>
  <c r="J92" i="1"/>
  <c r="K92" i="1"/>
  <c r="L92" i="1"/>
  <c r="N92" i="1"/>
  <c r="O92" i="1"/>
  <c r="P92" i="1" s="1"/>
  <c r="Q92" i="1"/>
  <c r="R92" i="1"/>
  <c r="A93" i="1"/>
  <c r="B93" i="1"/>
  <c r="C93" i="1"/>
  <c r="D93" i="1"/>
  <c r="F93" i="1"/>
  <c r="G93" i="1"/>
  <c r="I93" i="1"/>
  <c r="L93" i="1" s="1"/>
  <c r="J93" i="1"/>
  <c r="K93" i="1"/>
  <c r="N93" i="1"/>
  <c r="O93" i="1"/>
  <c r="Q93" i="1"/>
  <c r="S93" i="1" s="1"/>
  <c r="R93" i="1"/>
  <c r="A94" i="1"/>
  <c r="B94" i="1"/>
  <c r="C94" i="1"/>
  <c r="D94" i="1"/>
  <c r="F94" i="1"/>
  <c r="G94" i="1"/>
  <c r="I94" i="1"/>
  <c r="J94" i="1"/>
  <c r="K94" i="1"/>
  <c r="N94" i="1"/>
  <c r="O94" i="1"/>
  <c r="Q94" i="1"/>
  <c r="R94" i="1"/>
  <c r="A95" i="1"/>
  <c r="B95" i="1"/>
  <c r="C95" i="1"/>
  <c r="D95" i="1"/>
  <c r="F95" i="1"/>
  <c r="H95" i="1" s="1"/>
  <c r="G95" i="1"/>
  <c r="I95" i="1"/>
  <c r="J95" i="1"/>
  <c r="L95" i="1" s="1"/>
  <c r="M95" i="1" s="1"/>
  <c r="K95" i="1"/>
  <c r="N95" i="1"/>
  <c r="P95" i="1" s="1"/>
  <c r="O95" i="1"/>
  <c r="Q95" i="1"/>
  <c r="R95" i="1"/>
  <c r="S95" i="1" s="1"/>
  <c r="A96" i="1"/>
  <c r="B96" i="1"/>
  <c r="C96" i="1"/>
  <c r="D96" i="1"/>
  <c r="F96" i="1"/>
  <c r="G96" i="1"/>
  <c r="I96" i="1"/>
  <c r="J96" i="1"/>
  <c r="K96" i="1"/>
  <c r="L96" i="1" s="1"/>
  <c r="N96" i="1"/>
  <c r="O96" i="1"/>
  <c r="P96" i="1" s="1"/>
  <c r="Q96" i="1"/>
  <c r="R96" i="1"/>
  <c r="A97" i="1"/>
  <c r="B97" i="1"/>
  <c r="C97" i="1"/>
  <c r="D97" i="1"/>
  <c r="F97" i="1"/>
  <c r="G97" i="1"/>
  <c r="I97" i="1"/>
  <c r="J97" i="1"/>
  <c r="K97" i="1"/>
  <c r="L97" i="1"/>
  <c r="M97" i="1" s="1"/>
  <c r="N97" i="1"/>
  <c r="O97" i="1"/>
  <c r="Q97" i="1"/>
  <c r="R97" i="1"/>
  <c r="S97" i="1"/>
  <c r="A98" i="1"/>
  <c r="B98" i="1"/>
  <c r="C98" i="1"/>
  <c r="D98" i="1"/>
  <c r="F98" i="1"/>
  <c r="G98" i="1"/>
  <c r="I98" i="1"/>
  <c r="J98" i="1"/>
  <c r="K98" i="1"/>
  <c r="N98" i="1"/>
  <c r="O98" i="1"/>
  <c r="Q98" i="1"/>
  <c r="R98" i="1"/>
  <c r="A99" i="1"/>
  <c r="B99" i="1"/>
  <c r="C99" i="1"/>
  <c r="D99" i="1"/>
  <c r="F99" i="1"/>
  <c r="G99" i="1"/>
  <c r="I99" i="1"/>
  <c r="J99" i="1"/>
  <c r="K99" i="1"/>
  <c r="N99" i="1"/>
  <c r="O99" i="1"/>
  <c r="Q99" i="1"/>
  <c r="R99" i="1"/>
  <c r="A100" i="1"/>
  <c r="B100" i="1"/>
  <c r="C100" i="1"/>
  <c r="D100" i="1"/>
  <c r="F100" i="1"/>
  <c r="G100" i="1"/>
  <c r="H100" i="1"/>
  <c r="I100" i="1"/>
  <c r="J100" i="1"/>
  <c r="K100" i="1"/>
  <c r="L100" i="1" s="1"/>
  <c r="M100" i="1" s="1"/>
  <c r="N100" i="1"/>
  <c r="O100" i="1"/>
  <c r="P100" i="1" s="1"/>
  <c r="Q100" i="1"/>
  <c r="R100" i="1"/>
  <c r="S100" i="1" s="1"/>
  <c r="A101" i="1"/>
  <c r="B101" i="1"/>
  <c r="C101" i="1"/>
  <c r="D101" i="1"/>
  <c r="F101" i="1"/>
  <c r="G101" i="1"/>
  <c r="I101" i="1"/>
  <c r="L101" i="1" s="1"/>
  <c r="M101" i="1" s="1"/>
  <c r="J101" i="1"/>
  <c r="K101" i="1"/>
  <c r="N101" i="1"/>
  <c r="O101" i="1"/>
  <c r="Q101" i="1"/>
  <c r="R101" i="1"/>
  <c r="A102" i="1"/>
  <c r="B102" i="1"/>
  <c r="C102" i="1"/>
  <c r="D102" i="1"/>
  <c r="F102" i="1"/>
  <c r="G102" i="1"/>
  <c r="I102" i="1"/>
  <c r="J102" i="1"/>
  <c r="L102" i="1" s="1"/>
  <c r="K102" i="1"/>
  <c r="M102" i="1"/>
  <c r="N102" i="1"/>
  <c r="O102" i="1"/>
  <c r="Q102" i="1"/>
  <c r="R102" i="1"/>
  <c r="A103" i="1"/>
  <c r="B103" i="1"/>
  <c r="C103" i="1"/>
  <c r="D103" i="1"/>
  <c r="F103" i="1"/>
  <c r="G103" i="1"/>
  <c r="I103" i="1"/>
  <c r="J103" i="1"/>
  <c r="K103" i="1"/>
  <c r="N103" i="1"/>
  <c r="O103" i="1"/>
  <c r="Q103" i="1"/>
  <c r="R103" i="1"/>
  <c r="A104" i="1"/>
  <c r="B104" i="1"/>
  <c r="C104" i="1"/>
  <c r="D104" i="1"/>
  <c r="F104" i="1"/>
  <c r="G104" i="1"/>
  <c r="I104" i="1"/>
  <c r="J104" i="1"/>
  <c r="K104" i="1"/>
  <c r="L104" i="1" s="1"/>
  <c r="P104" i="1" s="1"/>
  <c r="N104" i="1"/>
  <c r="O104" i="1"/>
  <c r="Q104" i="1"/>
  <c r="R104" i="1"/>
  <c r="A105" i="1"/>
  <c r="B105" i="1"/>
  <c r="C105" i="1"/>
  <c r="D105" i="1"/>
  <c r="F105" i="1"/>
  <c r="G105" i="1"/>
  <c r="I105" i="1"/>
  <c r="J105" i="1"/>
  <c r="K105" i="1"/>
  <c r="L105" i="1" s="1"/>
  <c r="M105" i="1" s="1"/>
  <c r="E105" i="1" s="1"/>
  <c r="N105" i="1"/>
  <c r="O105" i="1"/>
  <c r="Q105" i="1"/>
  <c r="R105" i="1"/>
  <c r="A106" i="1"/>
  <c r="B106" i="1"/>
  <c r="C106" i="1"/>
  <c r="D106" i="1"/>
  <c r="F106" i="1"/>
  <c r="G106" i="1"/>
  <c r="I106" i="1"/>
  <c r="J106" i="1"/>
  <c r="L106" i="1" s="1"/>
  <c r="M106" i="1" s="1"/>
  <c r="E106" i="1" s="1"/>
  <c r="K106" i="1"/>
  <c r="N106" i="1"/>
  <c r="P106" i="1" s="1"/>
  <c r="O106" i="1"/>
  <c r="Q106" i="1"/>
  <c r="R106" i="1"/>
  <c r="A107" i="1"/>
  <c r="B107" i="1"/>
  <c r="C107" i="1"/>
  <c r="D107" i="1"/>
  <c r="F107" i="1"/>
  <c r="G107" i="1"/>
  <c r="I107" i="1"/>
  <c r="J107" i="1"/>
  <c r="L107" i="1" s="1"/>
  <c r="M107" i="1" s="1"/>
  <c r="E107" i="1" s="1"/>
  <c r="K107" i="1"/>
  <c r="N107" i="1"/>
  <c r="O107" i="1"/>
  <c r="Q107" i="1"/>
  <c r="R107" i="1"/>
  <c r="S107" i="1" s="1"/>
  <c r="A108" i="1"/>
  <c r="B108" i="1"/>
  <c r="C108" i="1"/>
  <c r="D108" i="1"/>
  <c r="F108" i="1"/>
  <c r="G108" i="1"/>
  <c r="I108" i="1"/>
  <c r="J108" i="1"/>
  <c r="L108" i="1" s="1"/>
  <c r="M108" i="1" s="1"/>
  <c r="K108" i="1"/>
  <c r="N108" i="1"/>
  <c r="O108" i="1"/>
  <c r="Q108" i="1"/>
  <c r="R108" i="1"/>
  <c r="A109" i="1"/>
  <c r="B109" i="1"/>
  <c r="C109" i="1"/>
  <c r="D109" i="1"/>
  <c r="F109" i="1"/>
  <c r="G109" i="1"/>
  <c r="I109" i="1"/>
  <c r="J109" i="1"/>
  <c r="K109" i="1"/>
  <c r="N109" i="1"/>
  <c r="O109" i="1"/>
  <c r="Q109" i="1"/>
  <c r="R109" i="1"/>
  <c r="A110" i="1"/>
  <c r="B110" i="1"/>
  <c r="C110" i="1"/>
  <c r="D110" i="1"/>
  <c r="E110" i="1" s="1"/>
  <c r="F110" i="1"/>
  <c r="H110" i="1" s="1"/>
  <c r="G110" i="1"/>
  <c r="I110" i="1"/>
  <c r="J110" i="1"/>
  <c r="L110" i="1" s="1"/>
  <c r="M110" i="1" s="1"/>
  <c r="K110" i="1"/>
  <c r="N110" i="1"/>
  <c r="O110" i="1"/>
  <c r="Q110" i="1"/>
  <c r="R110" i="1"/>
  <c r="A111" i="1"/>
  <c r="B111" i="1"/>
  <c r="C111" i="1"/>
  <c r="D111" i="1"/>
  <c r="F111" i="1"/>
  <c r="G111" i="1"/>
  <c r="I111" i="1"/>
  <c r="J111" i="1"/>
  <c r="K111" i="1"/>
  <c r="N111" i="1"/>
  <c r="O111" i="1"/>
  <c r="Q111" i="1"/>
  <c r="R111" i="1"/>
  <c r="A112" i="1"/>
  <c r="B112" i="1"/>
  <c r="C112" i="1"/>
  <c r="D112" i="1"/>
  <c r="F112" i="1"/>
  <c r="G112" i="1"/>
  <c r="I112" i="1"/>
  <c r="L112" i="1" s="1"/>
  <c r="J112" i="1"/>
  <c r="K112" i="1"/>
  <c r="N112" i="1"/>
  <c r="P112" i="1" s="1"/>
  <c r="O112" i="1"/>
  <c r="Q112" i="1"/>
  <c r="R112" i="1"/>
  <c r="A113" i="1"/>
  <c r="B113" i="1"/>
  <c r="C113" i="1"/>
  <c r="D113" i="1"/>
  <c r="F113" i="1"/>
  <c r="G113" i="1"/>
  <c r="I113" i="1"/>
  <c r="J113" i="1"/>
  <c r="K113" i="1"/>
  <c r="L113" i="1" s="1"/>
  <c r="N113" i="1"/>
  <c r="O113" i="1"/>
  <c r="Q113" i="1"/>
  <c r="R113" i="1"/>
  <c r="A114" i="1"/>
  <c r="B114" i="1"/>
  <c r="C114" i="1"/>
  <c r="D114" i="1"/>
  <c r="F114" i="1"/>
  <c r="G114" i="1"/>
  <c r="I114" i="1"/>
  <c r="J114" i="1"/>
  <c r="K114" i="1"/>
  <c r="N114" i="1"/>
  <c r="O114" i="1"/>
  <c r="Q114" i="1"/>
  <c r="R114" i="1"/>
  <c r="A115" i="1"/>
  <c r="B115" i="1"/>
  <c r="C115" i="1"/>
  <c r="D115" i="1"/>
  <c r="F115" i="1"/>
  <c r="G115" i="1"/>
  <c r="I115" i="1"/>
  <c r="J115" i="1"/>
  <c r="L115" i="1" s="1"/>
  <c r="M115" i="1" s="1"/>
  <c r="E115" i="1" s="1"/>
  <c r="K115" i="1"/>
  <c r="N115" i="1"/>
  <c r="O115" i="1"/>
  <c r="Q115" i="1"/>
  <c r="R115" i="1"/>
  <c r="A116" i="1"/>
  <c r="B116" i="1"/>
  <c r="C116" i="1"/>
  <c r="D116" i="1"/>
  <c r="F116" i="1"/>
  <c r="G116" i="1"/>
  <c r="I116" i="1"/>
  <c r="J116" i="1"/>
  <c r="K116" i="1"/>
  <c r="L116" i="1" s="1"/>
  <c r="H116" i="1" s="1"/>
  <c r="N116" i="1"/>
  <c r="O116" i="1"/>
  <c r="Q116" i="1"/>
  <c r="R116" i="1"/>
  <c r="A117" i="1"/>
  <c r="B117" i="1"/>
  <c r="C117" i="1"/>
  <c r="D117" i="1"/>
  <c r="F117" i="1"/>
  <c r="G117" i="1"/>
  <c r="I117" i="1"/>
  <c r="J117" i="1"/>
  <c r="L117" i="1" s="1"/>
  <c r="K117" i="1"/>
  <c r="M117" i="1"/>
  <c r="E117" i="1" s="1"/>
  <c r="N117" i="1"/>
  <c r="O117" i="1"/>
  <c r="Q117" i="1"/>
  <c r="R117" i="1"/>
  <c r="A118" i="1"/>
  <c r="B118" i="1"/>
  <c r="C118" i="1"/>
  <c r="D118" i="1"/>
  <c r="F118" i="1"/>
  <c r="H118" i="1" s="1"/>
  <c r="G118" i="1"/>
  <c r="I118" i="1"/>
  <c r="J118" i="1"/>
  <c r="L118" i="1" s="1"/>
  <c r="M118" i="1" s="1"/>
  <c r="E118" i="1" s="1"/>
  <c r="K118" i="1"/>
  <c r="N118" i="1"/>
  <c r="P118" i="1" s="1"/>
  <c r="O118" i="1"/>
  <c r="Q118" i="1"/>
  <c r="R118" i="1"/>
  <c r="A119" i="1"/>
  <c r="B119" i="1"/>
  <c r="C119" i="1"/>
  <c r="D119" i="1"/>
  <c r="F119" i="1"/>
  <c r="G119" i="1"/>
  <c r="H119" i="1"/>
  <c r="I119" i="1"/>
  <c r="J119" i="1"/>
  <c r="K119" i="1"/>
  <c r="L119" i="1" s="1"/>
  <c r="N119" i="1"/>
  <c r="O119" i="1"/>
  <c r="P119" i="1"/>
  <c r="Q119" i="1"/>
  <c r="R119" i="1"/>
  <c r="A120" i="1"/>
  <c r="B120" i="1"/>
  <c r="C120" i="1"/>
  <c r="D120" i="1"/>
  <c r="F120" i="1"/>
  <c r="G120" i="1"/>
  <c r="I120" i="1"/>
  <c r="J120" i="1"/>
  <c r="L120" i="1" s="1"/>
  <c r="M120" i="1" s="1"/>
  <c r="E120" i="1" s="1"/>
  <c r="K120" i="1"/>
  <c r="N120" i="1"/>
  <c r="O120" i="1"/>
  <c r="Q120" i="1"/>
  <c r="S120" i="1" s="1"/>
  <c r="R120" i="1"/>
  <c r="A121" i="1"/>
  <c r="B121" i="1"/>
  <c r="C121" i="1"/>
  <c r="D121" i="1"/>
  <c r="F121" i="1"/>
  <c r="G121" i="1"/>
  <c r="I121" i="1"/>
  <c r="J121" i="1"/>
  <c r="L121" i="1" s="1"/>
  <c r="M121" i="1" s="1"/>
  <c r="E121" i="1" s="1"/>
  <c r="K121" i="1"/>
  <c r="N121" i="1"/>
  <c r="P121" i="1" s="1"/>
  <c r="O121" i="1"/>
  <c r="Q121" i="1"/>
  <c r="R121" i="1"/>
  <c r="A122" i="1"/>
  <c r="B122" i="1"/>
  <c r="C122" i="1"/>
  <c r="D122" i="1"/>
  <c r="E122" i="1" s="1"/>
  <c r="F122" i="1"/>
  <c r="G122" i="1"/>
  <c r="H122" i="1" s="1"/>
  <c r="I122" i="1"/>
  <c r="J122" i="1"/>
  <c r="L122" i="1" s="1"/>
  <c r="M122" i="1" s="1"/>
  <c r="K122" i="1"/>
  <c r="N122" i="1"/>
  <c r="O122" i="1"/>
  <c r="P122" i="1" s="1"/>
  <c r="Q122" i="1"/>
  <c r="R122" i="1"/>
  <c r="S122" i="1" s="1"/>
  <c r="A123" i="1"/>
  <c r="B123" i="1"/>
  <c r="C123" i="1"/>
  <c r="D123" i="1"/>
  <c r="F123" i="1"/>
  <c r="G123" i="1"/>
  <c r="I123" i="1"/>
  <c r="J123" i="1"/>
  <c r="K123" i="1"/>
  <c r="L123" i="1"/>
  <c r="M123" i="1" s="1"/>
  <c r="N123" i="1"/>
  <c r="O123" i="1"/>
  <c r="Q123" i="1"/>
  <c r="S123" i="1" s="1"/>
  <c r="R123" i="1"/>
  <c r="A124" i="1"/>
  <c r="B124" i="1"/>
  <c r="C124" i="1"/>
  <c r="D124" i="1"/>
  <c r="F124" i="1"/>
  <c r="G124" i="1"/>
  <c r="I124" i="1"/>
  <c r="L124" i="1" s="1"/>
  <c r="M124" i="1" s="1"/>
  <c r="J124" i="1"/>
  <c r="K124" i="1"/>
  <c r="N124" i="1"/>
  <c r="O124" i="1"/>
  <c r="Q124" i="1"/>
  <c r="R124" i="1"/>
  <c r="A125" i="1"/>
  <c r="B125" i="1"/>
  <c r="C125" i="1"/>
  <c r="D125" i="1"/>
  <c r="E125" i="1" s="1"/>
  <c r="F125" i="1"/>
  <c r="H125" i="1" s="1"/>
  <c r="G125" i="1"/>
  <c r="I125" i="1"/>
  <c r="J125" i="1"/>
  <c r="L125" i="1" s="1"/>
  <c r="M125" i="1" s="1"/>
  <c r="K125" i="1"/>
  <c r="N125" i="1"/>
  <c r="P125" i="1" s="1"/>
  <c r="O125" i="1"/>
  <c r="Q125" i="1"/>
  <c r="S125" i="1" s="1"/>
  <c r="R125" i="1"/>
  <c r="A126" i="1"/>
  <c r="B126" i="1"/>
  <c r="C126" i="1"/>
  <c r="D126" i="1"/>
  <c r="F126" i="1"/>
  <c r="H126" i="1" s="1"/>
  <c r="G126" i="1"/>
  <c r="I126" i="1"/>
  <c r="J126" i="1"/>
  <c r="K126" i="1"/>
  <c r="L126" i="1" s="1"/>
  <c r="M126" i="1" s="1"/>
  <c r="N126" i="1"/>
  <c r="P126" i="1" s="1"/>
  <c r="O126" i="1"/>
  <c r="Q126" i="1"/>
  <c r="R126" i="1"/>
  <c r="A127" i="1"/>
  <c r="B127" i="1"/>
  <c r="C127" i="1"/>
  <c r="D127" i="1"/>
  <c r="F127" i="1"/>
  <c r="G127" i="1"/>
  <c r="H127" i="1"/>
  <c r="I127" i="1"/>
  <c r="J127" i="1"/>
  <c r="K127" i="1"/>
  <c r="L127" i="1" s="1"/>
  <c r="P127" i="1" s="1"/>
  <c r="N127" i="1"/>
  <c r="O127" i="1"/>
  <c r="Q127" i="1"/>
  <c r="R127" i="1"/>
  <c r="A128" i="1"/>
  <c r="B128" i="1"/>
  <c r="C128" i="1"/>
  <c r="D128" i="1"/>
  <c r="F128" i="1"/>
  <c r="G128" i="1"/>
  <c r="I128" i="1"/>
  <c r="J128" i="1"/>
  <c r="L128" i="1" s="1"/>
  <c r="K128" i="1"/>
  <c r="M128" i="1"/>
  <c r="E128" i="1" s="1"/>
  <c r="N128" i="1"/>
  <c r="O128" i="1"/>
  <c r="Q128" i="1"/>
  <c r="R128" i="1"/>
  <c r="A129" i="1"/>
  <c r="B129" i="1"/>
  <c r="C129" i="1"/>
  <c r="D129" i="1"/>
  <c r="F129" i="1"/>
  <c r="H129" i="1" s="1"/>
  <c r="G129" i="1"/>
  <c r="I129" i="1"/>
  <c r="J129" i="1"/>
  <c r="L129" i="1" s="1"/>
  <c r="M129" i="1" s="1"/>
  <c r="E129" i="1" s="1"/>
  <c r="K129" i="1"/>
  <c r="N129" i="1"/>
  <c r="P129" i="1" s="1"/>
  <c r="O129" i="1"/>
  <c r="Q129" i="1"/>
  <c r="R129" i="1"/>
  <c r="S129" i="1" s="1"/>
  <c r="A130" i="1"/>
  <c r="B130" i="1"/>
  <c r="C130" i="1"/>
  <c r="D130" i="1"/>
  <c r="E130" i="1" s="1"/>
  <c r="F130" i="1"/>
  <c r="G130" i="1"/>
  <c r="H130" i="1" s="1"/>
  <c r="I130" i="1"/>
  <c r="J130" i="1"/>
  <c r="L130" i="1" s="1"/>
  <c r="M130" i="1" s="1"/>
  <c r="K130" i="1"/>
  <c r="N130" i="1"/>
  <c r="O130" i="1"/>
  <c r="Q130" i="1"/>
  <c r="R130" i="1"/>
  <c r="A131" i="1"/>
  <c r="B131" i="1"/>
  <c r="C131" i="1"/>
  <c r="D131" i="1"/>
  <c r="F131" i="1"/>
  <c r="G131" i="1"/>
  <c r="I131" i="1"/>
  <c r="J131" i="1"/>
  <c r="K131" i="1"/>
  <c r="L131" i="1"/>
  <c r="M131" i="1" s="1"/>
  <c r="N131" i="1"/>
  <c r="O131" i="1"/>
  <c r="Q131" i="1"/>
  <c r="R131" i="1"/>
  <c r="A132" i="1"/>
  <c r="B132" i="1"/>
  <c r="C132" i="1"/>
  <c r="D132" i="1"/>
  <c r="E132" i="1" s="1"/>
  <c r="F132" i="1"/>
  <c r="H132" i="1" s="1"/>
  <c r="G132" i="1"/>
  <c r="I132" i="1"/>
  <c r="L132" i="1" s="1"/>
  <c r="M132" i="1" s="1"/>
  <c r="J132" i="1"/>
  <c r="K132" i="1"/>
  <c r="N132" i="1"/>
  <c r="P132" i="1" s="1"/>
  <c r="O132" i="1"/>
  <c r="Q132" i="1"/>
  <c r="S132" i="1" s="1"/>
  <c r="R132" i="1"/>
  <c r="A133" i="1"/>
  <c r="B133" i="1"/>
  <c r="C133" i="1"/>
  <c r="D133" i="1"/>
  <c r="E133" i="1" s="1"/>
  <c r="F133" i="1"/>
  <c r="G133" i="1"/>
  <c r="I133" i="1"/>
  <c r="J133" i="1"/>
  <c r="L133" i="1" s="1"/>
  <c r="M133" i="1" s="1"/>
  <c r="K133" i="1"/>
  <c r="N133" i="1"/>
  <c r="O133" i="1"/>
  <c r="Q133" i="1"/>
  <c r="S133" i="1" s="1"/>
  <c r="R133" i="1"/>
  <c r="A134" i="1"/>
  <c r="B134" i="1"/>
  <c r="C134" i="1"/>
  <c r="D134" i="1"/>
  <c r="F134" i="1"/>
  <c r="G134" i="1"/>
  <c r="I134" i="1"/>
  <c r="J134" i="1"/>
  <c r="K134" i="1"/>
  <c r="L134" i="1" s="1"/>
  <c r="M134" i="1" s="1"/>
  <c r="N134" i="1"/>
  <c r="O134" i="1"/>
  <c r="Q134" i="1"/>
  <c r="R134" i="1"/>
  <c r="A135" i="1"/>
  <c r="B135" i="1"/>
  <c r="C135" i="1"/>
  <c r="D135" i="1"/>
  <c r="F135" i="1"/>
  <c r="G135" i="1"/>
  <c r="I135" i="1"/>
  <c r="J135" i="1"/>
  <c r="K135" i="1"/>
  <c r="L135" i="1" s="1"/>
  <c r="N135" i="1"/>
  <c r="O135" i="1"/>
  <c r="P135" i="1"/>
  <c r="Q135" i="1"/>
  <c r="R135" i="1"/>
  <c r="A136" i="1"/>
  <c r="B136" i="1"/>
  <c r="C136" i="1"/>
  <c r="D136" i="1"/>
  <c r="E136" i="1"/>
  <c r="F136" i="1"/>
  <c r="G136" i="1"/>
  <c r="I136" i="1"/>
  <c r="J136" i="1"/>
  <c r="L136" i="1" s="1"/>
  <c r="K136" i="1"/>
  <c r="M136" i="1"/>
  <c r="N136" i="1"/>
  <c r="O136" i="1"/>
  <c r="Q136" i="1"/>
  <c r="S136" i="1" s="1"/>
  <c r="R136" i="1"/>
  <c r="A137" i="1"/>
  <c r="B137" i="1"/>
  <c r="C137" i="1"/>
  <c r="D137" i="1"/>
  <c r="F137" i="1"/>
  <c r="H137" i="1" s="1"/>
  <c r="G137" i="1"/>
  <c r="I137" i="1"/>
  <c r="J137" i="1"/>
  <c r="L137" i="1" s="1"/>
  <c r="M137" i="1" s="1"/>
  <c r="E137" i="1" s="1"/>
  <c r="K137" i="1"/>
  <c r="N137" i="1"/>
  <c r="O137" i="1"/>
  <c r="Q137" i="1"/>
  <c r="R137" i="1"/>
  <c r="S137" i="1" s="1"/>
  <c r="A138" i="1"/>
  <c r="B138" i="1"/>
  <c r="C138" i="1"/>
  <c r="D138" i="1"/>
  <c r="F138" i="1"/>
  <c r="G138" i="1"/>
  <c r="I138" i="1"/>
  <c r="J138" i="1"/>
  <c r="L138" i="1" s="1"/>
  <c r="M138" i="1" s="1"/>
  <c r="K138" i="1"/>
  <c r="N138" i="1"/>
  <c r="O138" i="1"/>
  <c r="Q138" i="1"/>
  <c r="R138" i="1"/>
  <c r="A139" i="1"/>
  <c r="B139" i="1"/>
  <c r="C139" i="1"/>
  <c r="D139" i="1"/>
  <c r="E139" i="1" s="1"/>
  <c r="F139" i="1"/>
  <c r="G139" i="1"/>
  <c r="H139" i="1" s="1"/>
  <c r="I139" i="1"/>
  <c r="J139" i="1"/>
  <c r="K139" i="1"/>
  <c r="L139" i="1"/>
  <c r="M139" i="1" s="1"/>
  <c r="N139" i="1"/>
  <c r="O139" i="1"/>
  <c r="P139" i="1" s="1"/>
  <c r="Q139" i="1"/>
  <c r="S139" i="1" s="1"/>
  <c r="R139" i="1"/>
  <c r="A140" i="1"/>
  <c r="B140" i="1"/>
  <c r="C140" i="1"/>
  <c r="D140" i="1"/>
  <c r="F140" i="1"/>
  <c r="H140" i="1" s="1"/>
  <c r="G140" i="1"/>
  <c r="I140" i="1"/>
  <c r="L140" i="1" s="1"/>
  <c r="M140" i="1" s="1"/>
  <c r="J140" i="1"/>
  <c r="K140" i="1"/>
  <c r="N140" i="1"/>
  <c r="O140" i="1"/>
  <c r="Q140" i="1"/>
  <c r="R140" i="1"/>
  <c r="A141" i="1"/>
  <c r="B141" i="1"/>
  <c r="C141" i="1"/>
  <c r="D141" i="1"/>
  <c r="F141" i="1"/>
  <c r="G141" i="1"/>
  <c r="I141" i="1"/>
  <c r="J141" i="1"/>
  <c r="L141" i="1" s="1"/>
  <c r="M141" i="1" s="1"/>
  <c r="K141" i="1"/>
  <c r="N141" i="1"/>
  <c r="O141" i="1"/>
  <c r="Q141" i="1"/>
  <c r="R141" i="1"/>
  <c r="A142" i="1"/>
  <c r="B142" i="1"/>
  <c r="C142" i="1"/>
  <c r="D142" i="1"/>
  <c r="F142" i="1"/>
  <c r="G142" i="1"/>
  <c r="I142" i="1"/>
  <c r="J142" i="1"/>
  <c r="K142" i="1"/>
  <c r="L142" i="1" s="1"/>
  <c r="M142" i="1" s="1"/>
  <c r="N142" i="1"/>
  <c r="O142" i="1"/>
  <c r="Q142" i="1"/>
  <c r="R142" i="1"/>
  <c r="A143" i="1"/>
  <c r="B143" i="1"/>
  <c r="C143" i="1"/>
  <c r="D143" i="1"/>
  <c r="F143" i="1"/>
  <c r="G143" i="1"/>
  <c r="H143" i="1"/>
  <c r="I143" i="1"/>
  <c r="J143" i="1"/>
  <c r="K143" i="1"/>
  <c r="L143" i="1"/>
  <c r="S143" i="1" s="1"/>
  <c r="N143" i="1"/>
  <c r="O143" i="1"/>
  <c r="P143" i="1"/>
  <c r="Q143" i="1"/>
  <c r="R143" i="1"/>
  <c r="A144" i="1"/>
  <c r="B144" i="1"/>
  <c r="C144" i="1"/>
  <c r="D144" i="1"/>
  <c r="E144" i="1"/>
  <c r="F144" i="1"/>
  <c r="G144" i="1"/>
  <c r="I144" i="1"/>
  <c r="J144" i="1"/>
  <c r="L144" i="1" s="1"/>
  <c r="K144" i="1"/>
  <c r="M144" i="1"/>
  <c r="N144" i="1"/>
  <c r="O144" i="1"/>
  <c r="Q144" i="1"/>
  <c r="S144" i="1" s="1"/>
  <c r="R144" i="1"/>
  <c r="A145" i="1"/>
  <c r="B145" i="1"/>
  <c r="C145" i="1"/>
  <c r="D145" i="1"/>
  <c r="F145" i="1"/>
  <c r="G145" i="1"/>
  <c r="I145" i="1"/>
  <c r="J145" i="1"/>
  <c r="L145" i="1" s="1"/>
  <c r="M145" i="1" s="1"/>
  <c r="E145" i="1" s="1"/>
  <c r="K145" i="1"/>
  <c r="N145" i="1"/>
  <c r="O145" i="1"/>
  <c r="Q145" i="1"/>
  <c r="R145" i="1"/>
  <c r="A146" i="1"/>
  <c r="B146" i="1"/>
  <c r="C146" i="1"/>
  <c r="D146" i="1"/>
  <c r="F146" i="1"/>
  <c r="G146" i="1"/>
  <c r="I146" i="1"/>
  <c r="J146" i="1"/>
  <c r="L146" i="1" s="1"/>
  <c r="K146" i="1"/>
  <c r="N146" i="1"/>
  <c r="O146" i="1"/>
  <c r="P146" i="1" s="1"/>
  <c r="Q146" i="1"/>
  <c r="R146" i="1"/>
  <c r="A147" i="1"/>
  <c r="B147" i="1"/>
  <c r="C147" i="1"/>
  <c r="D147" i="1"/>
  <c r="F147" i="1"/>
  <c r="G147" i="1"/>
  <c r="I147" i="1"/>
  <c r="J147" i="1"/>
  <c r="K147" i="1"/>
  <c r="L147" i="1"/>
  <c r="N147" i="1"/>
  <c r="O147" i="1"/>
  <c r="Q147" i="1"/>
  <c r="R147" i="1"/>
  <c r="A148" i="1"/>
  <c r="B148" i="1"/>
  <c r="C148" i="1"/>
  <c r="D148" i="1"/>
  <c r="F148" i="1"/>
  <c r="G148" i="1"/>
  <c r="I148" i="1"/>
  <c r="L148" i="1" s="1"/>
  <c r="M148" i="1" s="1"/>
  <c r="E148" i="1" s="1"/>
  <c r="J148" i="1"/>
  <c r="K148" i="1"/>
  <c r="N148" i="1"/>
  <c r="O148" i="1"/>
  <c r="Q148" i="1"/>
  <c r="S148" i="1" s="1"/>
  <c r="R148" i="1"/>
  <c r="A149" i="1"/>
  <c r="B149" i="1"/>
  <c r="C149" i="1"/>
  <c r="D149" i="1"/>
  <c r="E149" i="1" s="1"/>
  <c r="F149" i="1"/>
  <c r="G149" i="1"/>
  <c r="I149" i="1"/>
  <c r="J149" i="1"/>
  <c r="L149" i="1" s="1"/>
  <c r="M149" i="1" s="1"/>
  <c r="K149" i="1"/>
  <c r="N149" i="1"/>
  <c r="P149" i="1" s="1"/>
  <c r="O149" i="1"/>
  <c r="Q149" i="1"/>
  <c r="S149" i="1" s="1"/>
  <c r="R149" i="1"/>
  <c r="A150" i="1"/>
  <c r="B150" i="1"/>
  <c r="C150" i="1"/>
  <c r="D150" i="1"/>
  <c r="E150" i="1" s="1"/>
  <c r="F150" i="1"/>
  <c r="H150" i="1" s="1"/>
  <c r="G150" i="1"/>
  <c r="I150" i="1"/>
  <c r="J150" i="1"/>
  <c r="K150" i="1"/>
  <c r="L150" i="1" s="1"/>
  <c r="M150" i="1" s="1"/>
  <c r="N150" i="1"/>
  <c r="P150" i="1" s="1"/>
  <c r="O150" i="1"/>
  <c r="Q150" i="1"/>
  <c r="R150" i="1"/>
  <c r="S150" i="1"/>
  <c r="A151" i="1"/>
  <c r="B151" i="1"/>
  <c r="C151" i="1"/>
  <c r="D151" i="1"/>
  <c r="F151" i="1"/>
  <c r="G151" i="1"/>
  <c r="H151" i="1"/>
  <c r="I151" i="1"/>
  <c r="J151" i="1"/>
  <c r="K151" i="1"/>
  <c r="L151" i="1"/>
  <c r="S151" i="1" s="1"/>
  <c r="N151" i="1"/>
  <c r="O151" i="1"/>
  <c r="P151" i="1"/>
  <c r="Q151" i="1"/>
  <c r="R151" i="1"/>
  <c r="M41" i="16"/>
  <c r="N42"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319" i="16"/>
  <c r="A320" i="16"/>
  <c r="A321" i="16"/>
  <c r="A322" i="16"/>
  <c r="A323" i="16"/>
  <c r="A324" i="16"/>
  <c r="A325" i="16"/>
  <c r="A326" i="16"/>
  <c r="A327" i="16"/>
  <c r="A328" i="16"/>
  <c r="A329"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2" i="16"/>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146" i="11"/>
  <c r="D2" i="11"/>
  <c r="B144" i="11"/>
  <c r="B145" i="11"/>
  <c r="B146" i="11"/>
  <c r="B147" i="11"/>
  <c r="B148"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G3" i="14"/>
  <c r="G4" i="14"/>
  <c r="G5" i="14"/>
  <c r="G6" i="14"/>
  <c r="G7" i="14"/>
  <c r="G8" i="14"/>
  <c r="G9" i="14"/>
  <c r="G10" i="14"/>
  <c r="G11" i="14"/>
  <c r="G12" i="14"/>
  <c r="G13" i="14"/>
  <c r="G14" i="14"/>
  <c r="G15" i="14"/>
  <c r="G16" i="14"/>
  <c r="G17" i="14"/>
  <c r="G18" i="14"/>
  <c r="G19" i="14"/>
  <c r="G20" i="14"/>
  <c r="G21"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2" i="14"/>
  <c r="J4" i="14"/>
  <c r="K101" i="31" l="1"/>
  <c r="L101" i="31" s="1"/>
  <c r="K93" i="31"/>
  <c r="K85" i="31"/>
  <c r="K77" i="31"/>
  <c r="K69" i="31"/>
  <c r="K61" i="31"/>
  <c r="K53" i="31"/>
  <c r="M58" i="1"/>
  <c r="E58" i="1" s="1"/>
  <c r="K60" i="3"/>
  <c r="M59" i="1"/>
  <c r="E59" i="1" s="1"/>
  <c r="J61" i="3"/>
  <c r="K3" i="31"/>
  <c r="L3" i="31" s="1"/>
  <c r="K29" i="31"/>
  <c r="K126" i="31"/>
  <c r="L126" i="31" s="1"/>
  <c r="K102" i="31"/>
  <c r="L102" i="31" s="1"/>
  <c r="K94" i="31"/>
  <c r="L94" i="31" s="1"/>
  <c r="K86" i="31"/>
  <c r="L86" i="31" s="1"/>
  <c r="K78" i="31"/>
  <c r="L78" i="31" s="1"/>
  <c r="K70" i="31"/>
  <c r="L70" i="31" s="1"/>
  <c r="K62" i="31"/>
  <c r="L62" i="31" s="1"/>
  <c r="K54" i="31"/>
  <c r="L54" i="31" s="1"/>
  <c r="K46" i="31"/>
  <c r="L46" i="31" s="1"/>
  <c r="K38" i="31"/>
  <c r="L38" i="31" s="1"/>
  <c r="K21" i="31"/>
  <c r="K13" i="31"/>
  <c r="L13" i="31" s="1"/>
  <c r="K5" i="31"/>
  <c r="L5" i="31" s="1"/>
  <c r="K118" i="31"/>
  <c r="L118" i="31" s="1"/>
  <c r="K110" i="31"/>
  <c r="L110" i="31" s="1"/>
  <c r="K30" i="31"/>
  <c r="K27" i="31"/>
  <c r="K117" i="31"/>
  <c r="L117" i="31" s="1"/>
  <c r="K109" i="31"/>
  <c r="L109" i="31" s="1"/>
  <c r="L11" i="31"/>
  <c r="F16" i="34"/>
  <c r="F15" i="34"/>
  <c r="G22" i="34" s="1"/>
  <c r="H22" i="34" s="1"/>
  <c r="L108" i="31"/>
  <c r="K31" i="31"/>
  <c r="K125" i="31"/>
  <c r="L125" i="31" s="1"/>
  <c r="K97" i="31"/>
  <c r="L97" i="31" s="1"/>
  <c r="K89" i="31"/>
  <c r="L89" i="31" s="1"/>
  <c r="K81" i="31"/>
  <c r="L81" i="31" s="1"/>
  <c r="K73" i="31"/>
  <c r="L73" i="31" s="1"/>
  <c r="K65" i="31"/>
  <c r="L65" i="31" s="1"/>
  <c r="K57" i="31"/>
  <c r="L57" i="31" s="1"/>
  <c r="K49" i="31"/>
  <c r="L49" i="31" s="1"/>
  <c r="K41" i="31"/>
  <c r="L41" i="31" s="1"/>
  <c r="L85" i="31"/>
  <c r="K33" i="31"/>
  <c r="K25" i="31"/>
  <c r="K17" i="31"/>
  <c r="L17" i="31" s="1"/>
  <c r="K115" i="31"/>
  <c r="L115" i="31" s="1"/>
  <c r="K107" i="31"/>
  <c r="L107" i="31" s="1"/>
  <c r="L100" i="31"/>
  <c r="K96" i="31"/>
  <c r="L96" i="31" s="1"/>
  <c r="K88" i="31"/>
  <c r="L88" i="31" s="1"/>
  <c r="K80" i="31"/>
  <c r="L80" i="31" s="1"/>
  <c r="K72" i="31"/>
  <c r="L72" i="31" s="1"/>
  <c r="K64" i="31"/>
  <c r="L64" i="31" s="1"/>
  <c r="K56" i="31"/>
  <c r="L56" i="31" s="1"/>
  <c r="K48" i="31"/>
  <c r="L48" i="31" s="1"/>
  <c r="K40" i="31"/>
  <c r="L40" i="31" s="1"/>
  <c r="L36" i="31"/>
  <c r="K9" i="31"/>
  <c r="L9" i="31" s="1"/>
  <c r="K24" i="31"/>
  <c r="K16" i="31"/>
  <c r="L16" i="31" s="1"/>
  <c r="K128" i="31"/>
  <c r="L128" i="31" s="1"/>
  <c r="K120" i="31"/>
  <c r="L120" i="31" s="1"/>
  <c r="K103" i="31"/>
  <c r="L103" i="31" s="1"/>
  <c r="K95" i="31"/>
  <c r="L95" i="31" s="1"/>
  <c r="K87" i="31"/>
  <c r="L87" i="31" s="1"/>
  <c r="K79" i="31"/>
  <c r="L79" i="31" s="1"/>
  <c r="K71" i="31"/>
  <c r="L71" i="31" s="1"/>
  <c r="K63" i="31"/>
  <c r="L63" i="31" s="1"/>
  <c r="K55" i="31"/>
  <c r="L55" i="31" s="1"/>
  <c r="L51" i="31"/>
  <c r="K47" i="31"/>
  <c r="L47" i="31" s="1"/>
  <c r="K39" i="31"/>
  <c r="L39" i="31" s="1"/>
  <c r="K32" i="31"/>
  <c r="K8" i="31"/>
  <c r="L8" i="31" s="1"/>
  <c r="K23" i="31"/>
  <c r="K15" i="31"/>
  <c r="L15" i="31" s="1"/>
  <c r="K127" i="31"/>
  <c r="L127" i="31" s="1"/>
  <c r="K123" i="31"/>
  <c r="L123" i="31" s="1"/>
  <c r="K119" i="31"/>
  <c r="L119" i="31" s="1"/>
  <c r="K7" i="31"/>
  <c r="L7" i="31" s="1"/>
  <c r="L92" i="31"/>
  <c r="L77" i="31"/>
  <c r="K66" i="31"/>
  <c r="L66" i="31" s="1"/>
  <c r="L43" i="31"/>
  <c r="K2" i="31"/>
  <c r="L2" i="31" s="1"/>
  <c r="L112" i="31"/>
  <c r="L104" i="31"/>
  <c r="K58" i="31"/>
  <c r="L58" i="31" s="1"/>
  <c r="K122" i="31"/>
  <c r="L122" i="31" s="1"/>
  <c r="L74" i="31"/>
  <c r="K50" i="31"/>
  <c r="L50" i="31" s="1"/>
  <c r="K129" i="31"/>
  <c r="L129" i="31" s="1"/>
  <c r="K111" i="31"/>
  <c r="L111" i="31" s="1"/>
  <c r="K42" i="31"/>
  <c r="L42" i="31" s="1"/>
  <c r="K114" i="31"/>
  <c r="L114" i="31" s="1"/>
  <c r="K121" i="31"/>
  <c r="L121" i="31" s="1"/>
  <c r="K98" i="31"/>
  <c r="L98" i="31" s="1"/>
  <c r="K34" i="31"/>
  <c r="L34" i="31" s="1"/>
  <c r="K26" i="31"/>
  <c r="K106" i="31"/>
  <c r="L106" i="31" s="1"/>
  <c r="K90" i="31"/>
  <c r="L90" i="31" s="1"/>
  <c r="K18" i="31"/>
  <c r="K113" i="31"/>
  <c r="L113" i="31" s="1"/>
  <c r="L124" i="31"/>
  <c r="L93" i="31"/>
  <c r="K82" i="31"/>
  <c r="L82" i="31" s="1"/>
  <c r="L59" i="31"/>
  <c r="L44" i="31"/>
  <c r="K10" i="31"/>
  <c r="L10" i="31" s="1"/>
  <c r="L6" i="31"/>
  <c r="L116" i="31"/>
  <c r="K105" i="31"/>
  <c r="L105" i="31" s="1"/>
  <c r="L99" i="31"/>
  <c r="L84" i="31"/>
  <c r="L69" i="31"/>
  <c r="L35" i="31"/>
  <c r="L91" i="31"/>
  <c r="L76" i="31"/>
  <c r="L61" i="31"/>
  <c r="L12" i="31"/>
  <c r="L83" i="31"/>
  <c r="L68" i="31"/>
  <c r="L53" i="31"/>
  <c r="L4" i="31"/>
  <c r="L75" i="31"/>
  <c r="L60" i="31"/>
  <c r="L45" i="31"/>
  <c r="L67" i="31"/>
  <c r="L52" i="31"/>
  <c r="L37" i="31"/>
  <c r="L14" i="31"/>
  <c r="N151" i="3"/>
  <c r="O150" i="3"/>
  <c r="G151" i="3"/>
  <c r="E57" i="26"/>
  <c r="G57" i="26" s="1"/>
  <c r="H57" i="26" s="1"/>
  <c r="E65" i="26"/>
  <c r="G65" i="26" s="1"/>
  <c r="H65" i="26" s="1"/>
  <c r="E73" i="26"/>
  <c r="G73" i="26" s="1"/>
  <c r="H73" i="26" s="1"/>
  <c r="E79" i="26"/>
  <c r="G79" i="26" s="1"/>
  <c r="E60" i="26"/>
  <c r="G60" i="26" s="1"/>
  <c r="H60" i="26" s="1"/>
  <c r="E68" i="26"/>
  <c r="G68" i="26" s="1"/>
  <c r="H68" i="26" s="1"/>
  <c r="E85" i="26"/>
  <c r="G85" i="26" s="1"/>
  <c r="E89" i="26"/>
  <c r="G89" i="26" s="1"/>
  <c r="E93" i="26"/>
  <c r="G93" i="26" s="1"/>
  <c r="E97" i="26"/>
  <c r="G97" i="26" s="1"/>
  <c r="E101" i="26"/>
  <c r="G101" i="26" s="1"/>
  <c r="E63" i="26"/>
  <c r="G63" i="26" s="1"/>
  <c r="H63" i="26" s="1"/>
  <c r="E71" i="26"/>
  <c r="G71" i="26" s="1"/>
  <c r="H71" i="26" s="1"/>
  <c r="E80" i="26"/>
  <c r="G80" i="26" s="1"/>
  <c r="E58" i="26"/>
  <c r="G58" i="26" s="1"/>
  <c r="H58" i="26" s="1"/>
  <c r="E66" i="26"/>
  <c r="G66" i="26" s="1"/>
  <c r="H66" i="26" s="1"/>
  <c r="E74" i="26"/>
  <c r="G74" i="26" s="1"/>
  <c r="H74" i="26" s="1"/>
  <c r="E86" i="26"/>
  <c r="G86" i="26" s="1"/>
  <c r="E90" i="26"/>
  <c r="G90" i="26" s="1"/>
  <c r="E94" i="26"/>
  <c r="G94" i="26" s="1"/>
  <c r="E98" i="26"/>
  <c r="G98" i="26" s="1"/>
  <c r="E102" i="26"/>
  <c r="E61" i="26"/>
  <c r="G61" i="26" s="1"/>
  <c r="H61" i="26" s="1"/>
  <c r="E69" i="26"/>
  <c r="G69" i="26" s="1"/>
  <c r="H69" i="26" s="1"/>
  <c r="E81" i="26"/>
  <c r="G81" i="26" s="1"/>
  <c r="E103" i="26"/>
  <c r="E56" i="26"/>
  <c r="G56" i="26" s="1"/>
  <c r="H56" i="26" s="1"/>
  <c r="E64" i="26"/>
  <c r="G64" i="26" s="1"/>
  <c r="H64" i="26" s="1"/>
  <c r="E72" i="26"/>
  <c r="G72" i="26" s="1"/>
  <c r="H72" i="26" s="1"/>
  <c r="E87" i="26"/>
  <c r="G87" i="26" s="1"/>
  <c r="E91" i="26"/>
  <c r="G91" i="26" s="1"/>
  <c r="E95" i="26"/>
  <c r="G95" i="26" s="1"/>
  <c r="E99" i="26"/>
  <c r="G99" i="26" s="1"/>
  <c r="R148" i="3"/>
  <c r="S125" i="3"/>
  <c r="S113" i="3"/>
  <c r="S109" i="3"/>
  <c r="S137" i="3"/>
  <c r="S101" i="3"/>
  <c r="D3" i="15"/>
  <c r="E154" i="15"/>
  <c r="E152" i="15"/>
  <c r="E159" i="15"/>
  <c r="E150" i="15"/>
  <c r="E151" i="15"/>
  <c r="E158" i="15"/>
  <c r="E147" i="15"/>
  <c r="E156" i="15"/>
  <c r="E155" i="15"/>
  <c r="G23" i="15"/>
  <c r="G14" i="15"/>
  <c r="G20" i="15"/>
  <c r="D69" i="15"/>
  <c r="G17" i="15"/>
  <c r="D138" i="15"/>
  <c r="D122" i="15"/>
  <c r="D77" i="15"/>
  <c r="D61" i="15"/>
  <c r="D141" i="15"/>
  <c r="D133" i="15"/>
  <c r="D125" i="15"/>
  <c r="D117" i="15"/>
  <c r="D109" i="15"/>
  <c r="D95" i="15"/>
  <c r="D81" i="15"/>
  <c r="D72" i="15"/>
  <c r="D64" i="15"/>
  <c r="D56" i="15"/>
  <c r="D48" i="15"/>
  <c r="D40" i="15"/>
  <c r="D28" i="15"/>
  <c r="D14" i="15"/>
  <c r="D101" i="15"/>
  <c r="D37" i="15"/>
  <c r="D140" i="15"/>
  <c r="D132" i="15"/>
  <c r="D124" i="15"/>
  <c r="D116" i="15"/>
  <c r="D105" i="15"/>
  <c r="D94" i="15"/>
  <c r="D79" i="15"/>
  <c r="D71" i="15"/>
  <c r="D63" i="15"/>
  <c r="D55" i="15"/>
  <c r="D47" i="15"/>
  <c r="D39" i="15"/>
  <c r="D27" i="15"/>
  <c r="D13" i="15"/>
  <c r="D45" i="15"/>
  <c r="D139" i="15"/>
  <c r="D131" i="15"/>
  <c r="D123" i="15"/>
  <c r="D115" i="15"/>
  <c r="D104" i="15"/>
  <c r="D93" i="15"/>
  <c r="D78" i="15"/>
  <c r="D70" i="15"/>
  <c r="D62" i="15"/>
  <c r="D54" i="15"/>
  <c r="D46" i="15"/>
  <c r="D38" i="15"/>
  <c r="D26" i="15"/>
  <c r="D9" i="15"/>
  <c r="D130" i="15"/>
  <c r="D90" i="15"/>
  <c r="D8" i="15"/>
  <c r="D2" i="15"/>
  <c r="D137" i="15"/>
  <c r="D129" i="15"/>
  <c r="D121" i="15"/>
  <c r="D113" i="15"/>
  <c r="D100" i="15"/>
  <c r="D87" i="15"/>
  <c r="D76" i="15"/>
  <c r="D68" i="15"/>
  <c r="D60" i="15"/>
  <c r="D52" i="15"/>
  <c r="D44" i="15"/>
  <c r="D36" i="15"/>
  <c r="D22" i="15"/>
  <c r="D7" i="15"/>
  <c r="D114" i="15"/>
  <c r="D23" i="15"/>
  <c r="D144" i="15"/>
  <c r="D136" i="15"/>
  <c r="D128" i="15"/>
  <c r="D120" i="15"/>
  <c r="D112" i="15"/>
  <c r="D99" i="15"/>
  <c r="D85" i="15"/>
  <c r="D75" i="15"/>
  <c r="D67" i="15"/>
  <c r="D59" i="15"/>
  <c r="D51" i="15"/>
  <c r="D43" i="15"/>
  <c r="D33" i="15"/>
  <c r="D19" i="15"/>
  <c r="D6" i="15"/>
  <c r="D53" i="15"/>
  <c r="D143" i="15"/>
  <c r="D135" i="15"/>
  <c r="D127" i="15"/>
  <c r="D119" i="15"/>
  <c r="D111" i="15"/>
  <c r="D98" i="15"/>
  <c r="D84" i="15"/>
  <c r="D74" i="15"/>
  <c r="D66" i="15"/>
  <c r="D58" i="15"/>
  <c r="D50" i="15"/>
  <c r="D42" i="15"/>
  <c r="D30" i="15"/>
  <c r="D17" i="15"/>
  <c r="D4" i="15"/>
  <c r="D142" i="15"/>
  <c r="D134" i="15"/>
  <c r="D126" i="15"/>
  <c r="D118" i="15"/>
  <c r="D110" i="15"/>
  <c r="D96" i="15"/>
  <c r="D82" i="15"/>
  <c r="D73" i="15"/>
  <c r="D65" i="15"/>
  <c r="D57" i="15"/>
  <c r="D49" i="15"/>
  <c r="D41" i="15"/>
  <c r="D29" i="15"/>
  <c r="D16" i="15"/>
  <c r="P109" i="1"/>
  <c r="E96" i="1"/>
  <c r="H74" i="1"/>
  <c r="P74" i="1"/>
  <c r="M74" i="1"/>
  <c r="E74" i="1" s="1"/>
  <c r="H148" i="1"/>
  <c r="S146" i="1"/>
  <c r="M146" i="1"/>
  <c r="S145" i="1"/>
  <c r="H145" i="1"/>
  <c r="P142" i="1"/>
  <c r="S140" i="1"/>
  <c r="E140" i="1"/>
  <c r="S135" i="1"/>
  <c r="M135" i="1"/>
  <c r="H133" i="1"/>
  <c r="S130" i="1"/>
  <c r="H128" i="1"/>
  <c r="P128" i="1"/>
  <c r="S126" i="1"/>
  <c r="H123" i="1"/>
  <c r="M112" i="1"/>
  <c r="S112" i="1"/>
  <c r="H104" i="1"/>
  <c r="H101" i="1"/>
  <c r="H85" i="1"/>
  <c r="P85" i="1"/>
  <c r="M85" i="1"/>
  <c r="H77" i="1"/>
  <c r="P77" i="1"/>
  <c r="M77" i="1"/>
  <c r="H69" i="1"/>
  <c r="P69" i="1"/>
  <c r="M69" i="1"/>
  <c r="H21" i="1"/>
  <c r="P21" i="1"/>
  <c r="M21" i="1"/>
  <c r="S15" i="1"/>
  <c r="M15" i="1"/>
  <c r="M147" i="1"/>
  <c r="E147" i="1" s="1"/>
  <c r="H147" i="1"/>
  <c r="P147" i="1"/>
  <c r="H138" i="1"/>
  <c r="H117" i="1"/>
  <c r="P117" i="1"/>
  <c r="S115" i="1"/>
  <c r="H113" i="1"/>
  <c r="P113" i="1"/>
  <c r="S113" i="1"/>
  <c r="M113" i="1"/>
  <c r="S108" i="1"/>
  <c r="H108" i="1"/>
  <c r="M32" i="1"/>
  <c r="H32" i="1"/>
  <c r="P32" i="1"/>
  <c r="S32" i="1"/>
  <c r="H146" i="1"/>
  <c r="H141" i="1"/>
  <c r="P140" i="1"/>
  <c r="S138" i="1"/>
  <c r="P137" i="1"/>
  <c r="H136" i="1"/>
  <c r="P136" i="1"/>
  <c r="S134" i="1"/>
  <c r="H131" i="1"/>
  <c r="P130" i="1"/>
  <c r="E126" i="1"/>
  <c r="P123" i="1"/>
  <c r="E123" i="1"/>
  <c r="H115" i="1"/>
  <c r="H112" i="1"/>
  <c r="S105" i="1"/>
  <c r="E101" i="1"/>
  <c r="E97" i="1"/>
  <c r="M96" i="1"/>
  <c r="H96" i="1"/>
  <c r="S96" i="1"/>
  <c r="S116" i="1"/>
  <c r="M116" i="1"/>
  <c r="H149" i="1"/>
  <c r="P148" i="1"/>
  <c r="P145" i="1"/>
  <c r="H144" i="1"/>
  <c r="P144" i="1"/>
  <c r="S141" i="1"/>
  <c r="E141" i="1"/>
  <c r="E138" i="1"/>
  <c r="H135" i="1"/>
  <c r="H134" i="1"/>
  <c r="P133" i="1"/>
  <c r="S131" i="1"/>
  <c r="S128" i="1"/>
  <c r="H124" i="1"/>
  <c r="S121" i="1"/>
  <c r="H121" i="1"/>
  <c r="P101" i="1"/>
  <c r="H93" i="1"/>
  <c r="P93" i="1"/>
  <c r="M93" i="1"/>
  <c r="E69" i="1"/>
  <c r="S68" i="1"/>
  <c r="M68" i="1"/>
  <c r="E68" i="1" s="1"/>
  <c r="E146" i="1"/>
  <c r="S142" i="1"/>
  <c r="P138" i="1"/>
  <c r="E134" i="1"/>
  <c r="P131" i="1"/>
  <c r="E131" i="1"/>
  <c r="S124" i="1"/>
  <c r="E124" i="1"/>
  <c r="S119" i="1"/>
  <c r="M119" i="1"/>
  <c r="E119" i="1" s="1"/>
  <c r="S117" i="1"/>
  <c r="P116" i="1"/>
  <c r="P108" i="1"/>
  <c r="H106" i="1"/>
  <c r="H42" i="1"/>
  <c r="P42" i="1"/>
  <c r="M42" i="1"/>
  <c r="E42" i="1" s="1"/>
  <c r="H142" i="1"/>
  <c r="P141" i="1"/>
  <c r="E116" i="1"/>
  <c r="P115" i="1"/>
  <c r="M104" i="1"/>
  <c r="E104" i="1" s="1"/>
  <c r="S104" i="1"/>
  <c r="E102" i="1"/>
  <c r="S147" i="1"/>
  <c r="E142" i="1"/>
  <c r="E135" i="1"/>
  <c r="P134" i="1"/>
  <c r="S127" i="1"/>
  <c r="M127" i="1"/>
  <c r="E127" i="1" s="1"/>
  <c r="P124" i="1"/>
  <c r="H120" i="1"/>
  <c r="P120" i="1"/>
  <c r="E113" i="1"/>
  <c r="H105" i="1"/>
  <c r="P105" i="1"/>
  <c r="S118" i="1"/>
  <c r="P110" i="1"/>
  <c r="E93" i="1"/>
  <c r="S92" i="1"/>
  <c r="M92" i="1"/>
  <c r="S90" i="1"/>
  <c r="H90" i="1"/>
  <c r="S88" i="1"/>
  <c r="S87" i="1"/>
  <c r="P80" i="1"/>
  <c r="P76" i="1"/>
  <c r="L71" i="1"/>
  <c r="H70" i="1"/>
  <c r="S58" i="1"/>
  <c r="P55" i="1"/>
  <c r="S53" i="1"/>
  <c r="P35" i="1"/>
  <c r="H34" i="1"/>
  <c r="P34" i="1"/>
  <c r="H31" i="1"/>
  <c r="P30" i="1"/>
  <c r="M24" i="1"/>
  <c r="H24" i="1"/>
  <c r="P24" i="1"/>
  <c r="S14" i="1"/>
  <c r="E14" i="1"/>
  <c r="S11" i="1"/>
  <c r="H11" i="1"/>
  <c r="M8" i="1"/>
  <c r="H8" i="1"/>
  <c r="P8" i="1"/>
  <c r="L114" i="1"/>
  <c r="S106" i="1"/>
  <c r="H88" i="1"/>
  <c r="H87" i="1"/>
  <c r="P86" i="1"/>
  <c r="H84" i="1"/>
  <c r="E80" i="1"/>
  <c r="P79" i="1"/>
  <c r="S77" i="1"/>
  <c r="S70" i="1"/>
  <c r="S67" i="1"/>
  <c r="H67" i="1"/>
  <c r="S63" i="1"/>
  <c r="M63" i="1"/>
  <c r="H62" i="1"/>
  <c r="S50" i="1"/>
  <c r="P47" i="1"/>
  <c r="S45" i="1"/>
  <c r="P27" i="1"/>
  <c r="H26" i="1"/>
  <c r="P26" i="1"/>
  <c r="H23" i="1"/>
  <c r="P22" i="1"/>
  <c r="M16" i="1"/>
  <c r="H16" i="1"/>
  <c r="P16" i="1"/>
  <c r="S9" i="1"/>
  <c r="M9" i="1"/>
  <c r="H7" i="1"/>
  <c r="P6" i="1"/>
  <c r="M151" i="1"/>
  <c r="E151" i="1" s="1"/>
  <c r="M143" i="1"/>
  <c r="E143" i="1" s="1"/>
  <c r="H107" i="1"/>
  <c r="E100" i="1"/>
  <c r="P97" i="1"/>
  <c r="H97" i="1"/>
  <c r="S91" i="1"/>
  <c r="H91" i="1"/>
  <c r="P90" i="1"/>
  <c r="E87" i="1"/>
  <c r="P83" i="1"/>
  <c r="H82" i="1"/>
  <c r="P82" i="1"/>
  <c r="E77" i="1"/>
  <c r="S76" i="1"/>
  <c r="M76" i="1"/>
  <c r="E76" i="1" s="1"/>
  <c r="S74" i="1"/>
  <c r="S62" i="1"/>
  <c r="H61" i="1"/>
  <c r="P61" i="1"/>
  <c r="M61" i="1"/>
  <c r="E61" i="1" s="1"/>
  <c r="S59" i="1"/>
  <c r="H59" i="1"/>
  <c r="K61" i="3" s="1"/>
  <c r="S55" i="1"/>
  <c r="M55" i="1"/>
  <c r="E48" i="1"/>
  <c r="S42" i="1"/>
  <c r="P39" i="1"/>
  <c r="S37" i="1"/>
  <c r="E28" i="1"/>
  <c r="P19" i="1"/>
  <c r="H18" i="1"/>
  <c r="P18" i="1"/>
  <c r="H15" i="1"/>
  <c r="P14" i="1"/>
  <c r="H4" i="1"/>
  <c r="E112" i="1"/>
  <c r="P111" i="1"/>
  <c r="L103" i="1"/>
  <c r="M103" i="1" s="1"/>
  <c r="E103" i="1" s="1"/>
  <c r="L86" i="1"/>
  <c r="M86" i="1" s="1"/>
  <c r="E86" i="1" s="1"/>
  <c r="H71" i="1"/>
  <c r="H68" i="1"/>
  <c r="M64" i="1"/>
  <c r="E64" i="1" s="1"/>
  <c r="H64" i="1"/>
  <c r="P64" i="1"/>
  <c r="H53" i="1"/>
  <c r="P53" i="1"/>
  <c r="M53" i="1"/>
  <c r="E53" i="1" s="1"/>
  <c r="S47" i="1"/>
  <c r="M47" i="1"/>
  <c r="E47" i="1" s="1"/>
  <c r="E40" i="1"/>
  <c r="E15" i="1"/>
  <c r="H10" i="1"/>
  <c r="P10" i="1"/>
  <c r="H5" i="1"/>
  <c r="E4" i="1"/>
  <c r="E108" i="1"/>
  <c r="P107" i="1"/>
  <c r="S102" i="1"/>
  <c r="S101" i="1"/>
  <c r="E91" i="1"/>
  <c r="S85" i="1"/>
  <c r="H66" i="1"/>
  <c r="P66" i="1"/>
  <c r="P62" i="1"/>
  <c r="M56" i="1"/>
  <c r="E56" i="1" s="1"/>
  <c r="H56" i="1"/>
  <c r="P56" i="1"/>
  <c r="H45" i="1"/>
  <c r="P45" i="1"/>
  <c r="M45" i="1"/>
  <c r="E45" i="1" s="1"/>
  <c r="S39" i="1"/>
  <c r="M39" i="1"/>
  <c r="E39" i="1" s="1"/>
  <c r="E32" i="1"/>
  <c r="S21" i="1"/>
  <c r="S5" i="1"/>
  <c r="L111" i="1"/>
  <c r="H102" i="1"/>
  <c r="L99" i="1"/>
  <c r="M99" i="1" s="1"/>
  <c r="E99" i="1" s="1"/>
  <c r="L98" i="1"/>
  <c r="P98" i="1" s="1"/>
  <c r="E95" i="1"/>
  <c r="P91" i="1"/>
  <c r="E85" i="1"/>
  <c r="S84" i="1"/>
  <c r="M84" i="1"/>
  <c r="E84" i="1" s="1"/>
  <c r="S82" i="1"/>
  <c r="S80" i="1"/>
  <c r="S79" i="1"/>
  <c r="P68" i="1"/>
  <c r="E63" i="1"/>
  <c r="P59" i="1"/>
  <c r="H58" i="1"/>
  <c r="J60" i="3" s="1"/>
  <c r="P58" i="1"/>
  <c r="M48" i="1"/>
  <c r="H48" i="1"/>
  <c r="P48" i="1"/>
  <c r="H37" i="1"/>
  <c r="P37" i="1"/>
  <c r="M37" i="1"/>
  <c r="E37" i="1" s="1"/>
  <c r="S31" i="1"/>
  <c r="M31" i="1"/>
  <c r="H30" i="1"/>
  <c r="E21" i="1"/>
  <c r="P15" i="1"/>
  <c r="E8" i="1"/>
  <c r="P5" i="1"/>
  <c r="E5" i="1"/>
  <c r="S110" i="1"/>
  <c r="H103" i="1"/>
  <c r="P102" i="1"/>
  <c r="L94" i="1"/>
  <c r="M94" i="1" s="1"/>
  <c r="E94" i="1" s="1"/>
  <c r="E92" i="1"/>
  <c r="H86" i="1"/>
  <c r="H80" i="1"/>
  <c r="H79" i="1"/>
  <c r="E72" i="1"/>
  <c r="P71" i="1"/>
  <c r="S69" i="1"/>
  <c r="S64" i="1"/>
  <c r="E55" i="1"/>
  <c r="H50" i="1"/>
  <c r="P50" i="1"/>
  <c r="H47" i="1"/>
  <c r="M40" i="1"/>
  <c r="H40" i="1"/>
  <c r="P40" i="1"/>
  <c r="S30" i="1"/>
  <c r="H29" i="1"/>
  <c r="P29" i="1"/>
  <c r="M29" i="1"/>
  <c r="S27" i="1"/>
  <c r="H27" i="1"/>
  <c r="S23" i="1"/>
  <c r="M23" i="1"/>
  <c r="H22" i="1"/>
  <c r="E16" i="1"/>
  <c r="S10" i="1"/>
  <c r="S7" i="1"/>
  <c r="M7" i="1"/>
  <c r="H6" i="1"/>
  <c r="M60" i="1"/>
  <c r="E60" i="1" s="1"/>
  <c r="M52" i="1"/>
  <c r="E52" i="1" s="1"/>
  <c r="M44" i="1"/>
  <c r="E44" i="1" s="1"/>
  <c r="M36" i="1"/>
  <c r="E36" i="1" s="1"/>
  <c r="M28" i="1"/>
  <c r="M20" i="1"/>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G167" i="14"/>
  <c r="G168" i="14"/>
  <c r="F6" i="14"/>
  <c r="J8" i="14"/>
  <c r="J12" i="14" s="1"/>
  <c r="D4" i="14"/>
  <c r="D5" i="14"/>
  <c r="D6" i="14"/>
  <c r="D7" i="14"/>
  <c r="I23" i="15" l="1"/>
  <c r="I11" i="15"/>
  <c r="G29" i="15"/>
  <c r="I20" i="15"/>
  <c r="I17" i="15"/>
  <c r="I14" i="15"/>
  <c r="S109" i="1"/>
  <c r="E109" i="1"/>
  <c r="M111" i="1"/>
  <c r="E111" i="1" s="1"/>
  <c r="S111" i="1"/>
  <c r="E7" i="1"/>
  <c r="S94" i="1"/>
  <c r="H94" i="1"/>
  <c r="H99" i="1"/>
  <c r="P103" i="1"/>
  <c r="S86" i="1"/>
  <c r="E9" i="1"/>
  <c r="H111" i="1"/>
  <c r="E29" i="1"/>
  <c r="P94" i="1"/>
  <c r="P99" i="1"/>
  <c r="E31" i="1"/>
  <c r="S98" i="1"/>
  <c r="E24" i="1"/>
  <c r="E20" i="1"/>
  <c r="P114" i="1"/>
  <c r="H114" i="1"/>
  <c r="M114" i="1"/>
  <c r="E114" i="1" s="1"/>
  <c r="M71" i="1"/>
  <c r="E71" i="1" s="1"/>
  <c r="S71" i="1"/>
  <c r="M98" i="1"/>
  <c r="E98" i="1" s="1"/>
  <c r="H98" i="1"/>
  <c r="E23" i="1"/>
  <c r="S99" i="1"/>
  <c r="S114" i="1"/>
  <c r="S103" i="1"/>
  <c r="L145" i="16"/>
  <c r="M145" i="16" s="1"/>
  <c r="N145" i="16" s="1"/>
  <c r="L143" i="16"/>
  <c r="M143" i="16" s="1"/>
  <c r="N143" i="16" s="1"/>
  <c r="L141" i="16"/>
  <c r="M141" i="16" s="1"/>
  <c r="N141" i="16" s="1"/>
  <c r="L139" i="16"/>
  <c r="M139" i="16" s="1"/>
  <c r="N139" i="16" s="1"/>
  <c r="L137" i="16"/>
  <c r="M137" i="16" s="1"/>
  <c r="N137" i="16" s="1"/>
  <c r="L135" i="16"/>
  <c r="M135" i="16" s="1"/>
  <c r="N135" i="16" s="1"/>
  <c r="L133" i="16"/>
  <c r="M133" i="16" s="1"/>
  <c r="N133" i="16" s="1"/>
  <c r="L131" i="16"/>
  <c r="M131" i="16" s="1"/>
  <c r="N131" i="16" s="1"/>
  <c r="L146" i="16"/>
  <c r="M146" i="16" s="1"/>
  <c r="N146" i="16" s="1"/>
  <c r="L144" i="16"/>
  <c r="M144" i="16" s="1"/>
  <c r="N144" i="16" s="1"/>
  <c r="L142" i="16"/>
  <c r="M142" i="16" s="1"/>
  <c r="N142" i="16" s="1"/>
  <c r="L140" i="16"/>
  <c r="M140" i="16" s="1"/>
  <c r="N140" i="16" s="1"/>
  <c r="L138" i="16"/>
  <c r="M138" i="16" s="1"/>
  <c r="N138" i="16" s="1"/>
  <c r="L136" i="16"/>
  <c r="M136" i="16" s="1"/>
  <c r="N136" i="16" s="1"/>
  <c r="L134" i="16"/>
  <c r="M134" i="16" s="1"/>
  <c r="N134" i="16" s="1"/>
  <c r="L132" i="16"/>
  <c r="M132" i="16" s="1"/>
  <c r="N132" i="16" s="1"/>
  <c r="L128" i="16"/>
  <c r="M128" i="16" s="1"/>
  <c r="N128" i="16" s="1"/>
  <c r="L126" i="16"/>
  <c r="M126" i="16" s="1"/>
  <c r="N126" i="16" s="1"/>
  <c r="L124" i="16"/>
  <c r="M124" i="16" s="1"/>
  <c r="N124" i="16" s="1"/>
  <c r="L122" i="16"/>
  <c r="M122" i="16" s="1"/>
  <c r="N122" i="16" s="1"/>
  <c r="L120" i="16"/>
  <c r="M120" i="16" s="1"/>
  <c r="N120" i="16" s="1"/>
  <c r="L118" i="16"/>
  <c r="M118" i="16" s="1"/>
  <c r="N118" i="16" s="1"/>
  <c r="L116" i="16"/>
  <c r="M116" i="16" s="1"/>
  <c r="N116" i="16" s="1"/>
  <c r="L114" i="16"/>
  <c r="M114" i="16" s="1"/>
  <c r="N114" i="16" s="1"/>
  <c r="L127" i="16"/>
  <c r="M127" i="16" s="1"/>
  <c r="N127" i="16" s="1"/>
  <c r="L125" i="16"/>
  <c r="M125" i="16" s="1"/>
  <c r="N125" i="16" s="1"/>
  <c r="L123" i="16"/>
  <c r="M123" i="16" s="1"/>
  <c r="N123" i="16" s="1"/>
  <c r="L121" i="16"/>
  <c r="M121" i="16" s="1"/>
  <c r="N121" i="16" s="1"/>
  <c r="L119" i="16"/>
  <c r="M119" i="16" s="1"/>
  <c r="N119" i="16" s="1"/>
  <c r="L117" i="16"/>
  <c r="M117" i="16" s="1"/>
  <c r="N117" i="16" s="1"/>
  <c r="L115" i="16"/>
  <c r="M115" i="16" s="1"/>
  <c r="N115" i="16" s="1"/>
  <c r="L113" i="16"/>
  <c r="M113" i="16" s="1"/>
  <c r="N113" i="16" s="1"/>
  <c r="L74" i="16"/>
  <c r="M74" i="16" s="1"/>
  <c r="N74" i="16" s="1"/>
  <c r="L72" i="16"/>
  <c r="M72" i="16" s="1"/>
  <c r="N72" i="16" s="1"/>
  <c r="L70" i="16"/>
  <c r="M70" i="16" s="1"/>
  <c r="N70" i="16" s="1"/>
  <c r="L68" i="16"/>
  <c r="M68" i="16" s="1"/>
  <c r="N68" i="16" s="1"/>
  <c r="L66" i="16"/>
  <c r="M66" i="16" s="1"/>
  <c r="N66" i="16" s="1"/>
  <c r="L64" i="16"/>
  <c r="M64" i="16" s="1"/>
  <c r="N64" i="16" s="1"/>
  <c r="L62" i="16"/>
  <c r="M62" i="16" s="1"/>
  <c r="N62" i="16" s="1"/>
  <c r="L60" i="16"/>
  <c r="M60" i="16" s="1"/>
  <c r="N60" i="16" s="1"/>
  <c r="L73" i="16"/>
  <c r="M73" i="16" s="1"/>
  <c r="N73" i="16" s="1"/>
  <c r="L71" i="16"/>
  <c r="M71" i="16" s="1"/>
  <c r="N71" i="16" s="1"/>
  <c r="L69" i="16"/>
  <c r="M69" i="16" s="1"/>
  <c r="N69" i="16" s="1"/>
  <c r="L67" i="16"/>
  <c r="M67" i="16" s="1"/>
  <c r="N67" i="16" s="1"/>
  <c r="L65" i="16"/>
  <c r="M65" i="16" s="1"/>
  <c r="N65" i="16" s="1"/>
  <c r="L63" i="16"/>
  <c r="M63" i="16" s="1"/>
  <c r="N63" i="16" s="1"/>
  <c r="L61" i="16"/>
  <c r="M61" i="16" s="1"/>
  <c r="N61" i="16" s="1"/>
  <c r="L59" i="16"/>
  <c r="M59" i="16" s="1"/>
  <c r="N59" i="16" s="1"/>
  <c r="L56" i="16"/>
  <c r="M56" i="16" s="1"/>
  <c r="N56" i="16" s="1"/>
  <c r="L54" i="16"/>
  <c r="M54" i="16" s="1"/>
  <c r="N54" i="16" s="1"/>
  <c r="L52" i="16"/>
  <c r="M52" i="16" s="1"/>
  <c r="N52" i="16" s="1"/>
  <c r="L50" i="16"/>
  <c r="M50" i="16" s="1"/>
  <c r="N50" i="16" s="1"/>
  <c r="L48" i="16"/>
  <c r="M48" i="16" s="1"/>
  <c r="N48" i="16" s="1"/>
  <c r="L46" i="16"/>
  <c r="M46" i="16" s="1"/>
  <c r="N46" i="16" s="1"/>
  <c r="L44" i="16"/>
  <c r="M44" i="16" s="1"/>
  <c r="N44" i="16" s="1"/>
  <c r="L42" i="16"/>
  <c r="M42" i="16" s="1"/>
  <c r="L55" i="16"/>
  <c r="M55" i="16" s="1"/>
  <c r="N55" i="16" s="1"/>
  <c r="L53" i="16"/>
  <c r="M53" i="16" s="1"/>
  <c r="N53" i="16" s="1"/>
  <c r="L51" i="16"/>
  <c r="M51" i="16" s="1"/>
  <c r="N51" i="16" s="1"/>
  <c r="L49" i="16"/>
  <c r="M49" i="16" s="1"/>
  <c r="N49" i="16" s="1"/>
  <c r="L47" i="16"/>
  <c r="M47" i="16" s="1"/>
  <c r="N47" i="16" s="1"/>
  <c r="L45" i="16"/>
  <c r="M45" i="16" s="1"/>
  <c r="N45" i="16" s="1"/>
  <c r="L43" i="16"/>
  <c r="M43" i="16" s="1"/>
  <c r="N43" i="16" s="1"/>
  <c r="L41" i="16"/>
  <c r="N41" i="16" s="1"/>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C131" i="3"/>
  <c r="C132" i="3"/>
  <c r="C133" i="3"/>
  <c r="C134" i="3"/>
  <c r="C135" i="3"/>
  <c r="C136" i="3"/>
  <c r="C137" i="3"/>
  <c r="C138" i="3"/>
  <c r="C139" i="3"/>
  <c r="C140" i="3"/>
  <c r="C141" i="3"/>
  <c r="C142" i="3"/>
  <c r="C143" i="3"/>
  <c r="C144" i="3"/>
  <c r="C145" i="3"/>
  <c r="C146" i="3"/>
  <c r="C147" i="3"/>
  <c r="C148" i="3"/>
  <c r="B149"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84" i="3"/>
  <c r="B85" i="3"/>
  <c r="B86" i="3"/>
  <c r="B87" i="3"/>
  <c r="B88" i="3"/>
  <c r="B89" i="3"/>
  <c r="B90" i="3"/>
  <c r="B91" i="3"/>
  <c r="B92" i="3"/>
  <c r="B93" i="3"/>
  <c r="B94" i="3"/>
  <c r="B95" i="3"/>
  <c r="B96" i="3"/>
  <c r="B97" i="3"/>
  <c r="B98" i="3"/>
  <c r="B99" i="3"/>
  <c r="B100" i="3"/>
  <c r="B101" i="3"/>
  <c r="B102" i="3"/>
  <c r="B103" i="3"/>
  <c r="B104" i="3"/>
  <c r="B105"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 i="14"/>
  <c r="F3" i="14"/>
  <c r="F4" i="14"/>
  <c r="F5"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2" i="14"/>
  <c r="D3" i="14"/>
  <c r="D8" i="14"/>
  <c r="D9" i="14"/>
  <c r="D10" i="14"/>
  <c r="D11" i="14"/>
  <c r="D12" i="14"/>
  <c r="D13" i="14"/>
  <c r="D14" i="14"/>
  <c r="D15" i="14"/>
  <c r="D16" i="14"/>
  <c r="D17" i="14"/>
  <c r="D18" i="14"/>
  <c r="D19" i="14"/>
  <c r="D20" i="14"/>
  <c r="D21"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 i="14"/>
  <c r="I29" i="15" l="1"/>
  <c r="H148" i="3"/>
  <c r="H147" i="3"/>
  <c r="M129" i="3"/>
  <c r="I121" i="3"/>
  <c r="A2" i="11"/>
  <c r="B2" i="11"/>
  <c r="A3" i="11"/>
  <c r="B3" i="11"/>
  <c r="A4" i="11"/>
  <c r="B4" i="11"/>
  <c r="A5" i="11"/>
  <c r="B5" i="11"/>
  <c r="A6" i="11"/>
  <c r="B6" i="11"/>
  <c r="A7" i="11"/>
  <c r="B7" i="11"/>
  <c r="A8" i="11"/>
  <c r="B8" i="11"/>
  <c r="A9" i="11"/>
  <c r="B9" i="11"/>
  <c r="A10" i="11"/>
  <c r="B10" i="11"/>
  <c r="A11" i="11"/>
  <c r="B11" i="11"/>
  <c r="A12" i="11"/>
  <c r="B12" i="11"/>
  <c r="A13" i="11"/>
  <c r="B13" i="11"/>
  <c r="A14" i="11"/>
  <c r="B14" i="11"/>
  <c r="A15" i="11"/>
  <c r="B15" i="11"/>
  <c r="A16" i="11"/>
  <c r="B16" i="11"/>
  <c r="A17" i="11"/>
  <c r="B17" i="11"/>
  <c r="A18" i="11"/>
  <c r="B18" i="11"/>
  <c r="A19" i="11"/>
  <c r="B19" i="11"/>
  <c r="A20" i="11"/>
  <c r="B20" i="11"/>
  <c r="A21" i="11"/>
  <c r="B21" i="11"/>
  <c r="A22" i="11"/>
  <c r="B22" i="11"/>
  <c r="A23" i="11"/>
  <c r="B23" i="11"/>
  <c r="A24" i="11"/>
  <c r="B24" i="11"/>
  <c r="A25" i="11"/>
  <c r="B25" i="11"/>
  <c r="A26" i="11"/>
  <c r="B26" i="11"/>
  <c r="A27" i="11"/>
  <c r="B27" i="11"/>
  <c r="A28" i="11"/>
  <c r="B28" i="11"/>
  <c r="A29" i="11"/>
  <c r="B29" i="11"/>
  <c r="A30" i="11"/>
  <c r="B30" i="11"/>
  <c r="A31" i="11"/>
  <c r="B31" i="11"/>
  <c r="A32" i="11"/>
  <c r="B32" i="11"/>
  <c r="A33" i="11"/>
  <c r="B33" i="11"/>
  <c r="A34" i="11"/>
  <c r="B34" i="11"/>
  <c r="A35" i="11"/>
  <c r="B35" i="11"/>
  <c r="A36" i="11"/>
  <c r="B36" i="11"/>
  <c r="A37" i="11"/>
  <c r="B37" i="11"/>
  <c r="A38" i="11"/>
  <c r="B38" i="11"/>
  <c r="A39" i="11"/>
  <c r="B39" i="11"/>
  <c r="A40" i="11"/>
  <c r="B40" i="11"/>
  <c r="A41" i="11"/>
  <c r="B41" i="11"/>
  <c r="A42" i="11"/>
  <c r="B42" i="11"/>
  <c r="A43" i="11"/>
  <c r="B43" i="11"/>
  <c r="A44" i="11"/>
  <c r="B44" i="11"/>
  <c r="A45" i="11"/>
  <c r="B45" i="11"/>
  <c r="A46" i="11"/>
  <c r="B46" i="11"/>
  <c r="A47" i="11"/>
  <c r="B47" i="11"/>
  <c r="A48" i="11"/>
  <c r="B48" i="11"/>
  <c r="A49" i="11"/>
  <c r="B49" i="11"/>
  <c r="A50" i="11"/>
  <c r="B50" i="11"/>
  <c r="A51" i="11"/>
  <c r="B51" i="11"/>
  <c r="A52" i="11"/>
  <c r="B52" i="11"/>
  <c r="A53" i="11"/>
  <c r="B53" i="11"/>
  <c r="A54" i="11"/>
  <c r="B54" i="11"/>
  <c r="A55" i="11"/>
  <c r="B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B149" i="11"/>
  <c r="A150" i="11"/>
  <c r="B150" i="11"/>
  <c r="A151" i="11"/>
  <c r="B151" i="11"/>
  <c r="A152" i="11"/>
  <c r="B152" i="11"/>
  <c r="A153" i="11"/>
  <c r="B153" i="11"/>
  <c r="A154" i="11"/>
  <c r="B154" i="11"/>
  <c r="A155" i="11"/>
  <c r="B155" i="11"/>
  <c r="A156" i="11"/>
  <c r="B156" i="11"/>
  <c r="A157" i="11"/>
  <c r="B157" i="11"/>
  <c r="A158" i="11"/>
  <c r="B158" i="11"/>
  <c r="A159" i="11"/>
  <c r="B159" i="11"/>
  <c r="A160" i="11"/>
  <c r="B160" i="11"/>
  <c r="A161" i="11"/>
  <c r="B161" i="11"/>
  <c r="A162" i="11"/>
  <c r="B162" i="11"/>
  <c r="A163" i="11"/>
  <c r="B163" i="11"/>
  <c r="B1" i="11"/>
  <c r="A1" i="11"/>
  <c r="H124" i="3" l="1"/>
  <c r="H102" i="3"/>
  <c r="I129" i="3"/>
  <c r="H95" i="3"/>
  <c r="M141" i="3"/>
  <c r="I141" i="3"/>
  <c r="H141" i="3"/>
  <c r="I85" i="3"/>
  <c r="M122" i="3"/>
  <c r="I122" i="3"/>
  <c r="H122" i="3"/>
  <c r="M137" i="3"/>
  <c r="I137" i="3"/>
  <c r="H137" i="3"/>
  <c r="M89" i="3"/>
  <c r="I89" i="3"/>
  <c r="H89" i="3"/>
  <c r="M113" i="3"/>
  <c r="I113" i="3"/>
  <c r="H113" i="3"/>
  <c r="I102" i="3"/>
  <c r="M116" i="3"/>
  <c r="M98" i="3"/>
  <c r="M115" i="3"/>
  <c r="I115" i="3"/>
  <c r="H115" i="3"/>
  <c r="H121" i="3"/>
  <c r="M117" i="3"/>
  <c r="I117" i="3"/>
  <c r="H117" i="3"/>
  <c r="I101" i="3"/>
  <c r="I95" i="3"/>
  <c r="H118" i="3"/>
  <c r="M118" i="3"/>
  <c r="I118" i="3"/>
  <c r="H129" i="3"/>
  <c r="M133" i="3"/>
  <c r="I133" i="3"/>
  <c r="H133" i="3"/>
  <c r="H142" i="3"/>
  <c r="M121" i="3"/>
  <c r="M147" i="3"/>
  <c r="I147" i="3"/>
  <c r="M120" i="3"/>
  <c r="I120" i="3"/>
  <c r="H120" i="3"/>
  <c r="I124" i="3"/>
  <c r="M128" i="3"/>
  <c r="I128" i="3"/>
  <c r="H128" i="3"/>
  <c r="H110" i="3"/>
  <c r="M110" i="3"/>
  <c r="I110" i="3"/>
  <c r="M127" i="3"/>
  <c r="I127" i="3"/>
  <c r="H127" i="3"/>
  <c r="M148" i="3"/>
  <c r="I148" i="3"/>
  <c r="M125" i="3"/>
  <c r="H126" i="3"/>
  <c r="H134" i="3"/>
  <c r="I136" i="3"/>
  <c r="M114" i="3"/>
  <c r="H123" i="3"/>
  <c r="I119" i="3"/>
  <c r="H105" i="3"/>
  <c r="M107" i="3"/>
  <c r="M103" i="3"/>
  <c r="H112" i="3"/>
  <c r="M111" i="3"/>
  <c r="M109" i="3"/>
  <c r="H108" i="3"/>
  <c r="M106" i="3"/>
  <c r="M104" i="3"/>
  <c r="M100" i="3"/>
  <c r="M93" i="3"/>
  <c r="M91" i="3"/>
  <c r="I88" i="3"/>
  <c r="H94" i="3"/>
  <c r="H86" i="3"/>
  <c r="M99" i="3"/>
  <c r="M97" i="3"/>
  <c r="M92" i="3"/>
  <c r="M87" i="3"/>
  <c r="M96" i="3"/>
  <c r="M90" i="3"/>
  <c r="M131" i="3"/>
  <c r="H130" i="3"/>
  <c r="M140" i="3"/>
  <c r="M135" i="3"/>
  <c r="I145" i="3"/>
  <c r="I143" i="3"/>
  <c r="M138" i="3"/>
  <c r="M146" i="3"/>
  <c r="M144" i="3"/>
  <c r="M139" i="3"/>
  <c r="M132"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B60" i="3"/>
  <c r="B61" i="3"/>
  <c r="B62" i="3"/>
  <c r="B63" i="3"/>
  <c r="B64" i="3"/>
  <c r="B65" i="3"/>
  <c r="B66" i="3"/>
  <c r="B67" i="3"/>
  <c r="B68" i="3"/>
  <c r="B69" i="3"/>
  <c r="B70" i="3"/>
  <c r="B71" i="3"/>
  <c r="B72" i="3"/>
  <c r="B73" i="3"/>
  <c r="B74" i="3"/>
  <c r="B75" i="3"/>
  <c r="B76" i="3"/>
  <c r="B77" i="3"/>
  <c r="B78" i="3"/>
  <c r="B79" i="3"/>
  <c r="B80" i="3"/>
  <c r="B81" i="3"/>
  <c r="B82" i="3"/>
  <c r="B83" i="3"/>
  <c r="I98" i="3" l="1"/>
  <c r="M102" i="3"/>
  <c r="M124" i="3"/>
  <c r="H98" i="3"/>
  <c r="M85" i="3"/>
  <c r="H136" i="3"/>
  <c r="M95" i="3"/>
  <c r="M119" i="3"/>
  <c r="H116" i="3"/>
  <c r="M136" i="3"/>
  <c r="M143" i="3"/>
  <c r="I126" i="3"/>
  <c r="I112" i="3"/>
  <c r="H144" i="3"/>
  <c r="M126" i="3"/>
  <c r="I134" i="3"/>
  <c r="H88" i="3"/>
  <c r="H101" i="3"/>
  <c r="H91" i="3"/>
  <c r="I105" i="3"/>
  <c r="I108" i="3"/>
  <c r="M88" i="3"/>
  <c r="M101" i="3"/>
  <c r="M145" i="3"/>
  <c r="H103" i="3"/>
  <c r="I130" i="3"/>
  <c r="H119" i="3"/>
  <c r="H138" i="3"/>
  <c r="H100" i="3"/>
  <c r="H92" i="3"/>
  <c r="M134" i="3"/>
  <c r="M105" i="3"/>
  <c r="M123" i="3"/>
  <c r="M112" i="3"/>
  <c r="M108" i="3"/>
  <c r="I103" i="3"/>
  <c r="I138" i="3"/>
  <c r="M130" i="3"/>
  <c r="I100" i="3"/>
  <c r="I91" i="3"/>
  <c r="I92" i="3"/>
  <c r="I144" i="3"/>
  <c r="I116" i="3"/>
  <c r="H114" i="3"/>
  <c r="H104" i="3"/>
  <c r="H109" i="3"/>
  <c r="H140" i="3"/>
  <c r="I114" i="3"/>
  <c r="I104" i="3"/>
  <c r="H111" i="3"/>
  <c r="H96" i="3"/>
  <c r="H106" i="3"/>
  <c r="I142" i="3"/>
  <c r="I94" i="3"/>
  <c r="H99" i="3"/>
  <c r="I109" i="3"/>
  <c r="I140" i="3"/>
  <c r="H125" i="3"/>
  <c r="H139" i="3"/>
  <c r="I111" i="3"/>
  <c r="I96" i="3"/>
  <c r="I106" i="3"/>
  <c r="M142" i="3"/>
  <c r="I86" i="3"/>
  <c r="H107" i="3"/>
  <c r="H132" i="3"/>
  <c r="M94" i="3"/>
  <c r="H97" i="3"/>
  <c r="H93" i="3"/>
  <c r="H90" i="3"/>
  <c r="H146" i="3"/>
  <c r="H135" i="3"/>
  <c r="H131" i="3"/>
  <c r="H87" i="3"/>
  <c r="I99" i="3"/>
  <c r="I125" i="3"/>
  <c r="I139" i="3"/>
  <c r="M86" i="3"/>
  <c r="I107" i="3"/>
  <c r="I132" i="3"/>
  <c r="I97" i="3"/>
  <c r="I93" i="3"/>
  <c r="I90" i="3"/>
  <c r="I146" i="3"/>
  <c r="I135" i="3"/>
  <c r="I131" i="3"/>
  <c r="I87" i="3"/>
  <c r="I123" i="3"/>
  <c r="H145" i="3"/>
  <c r="H85" i="3"/>
  <c r="H143" i="3"/>
  <c r="Q48" i="3" l="1"/>
  <c r="P22" i="3"/>
  <c r="P68" i="3"/>
  <c r="P14" i="3"/>
  <c r="P75" i="3"/>
  <c r="I82" i="3"/>
  <c r="P65" i="3"/>
  <c r="P71" i="3"/>
  <c r="Q84" i="3"/>
  <c r="I64" i="3"/>
  <c r="P25" i="3"/>
  <c r="P10" i="3"/>
  <c r="P27" i="3"/>
  <c r="P47" i="3"/>
  <c r="Q47" i="3"/>
  <c r="M11" i="3"/>
  <c r="Q20" i="3"/>
  <c r="P51" i="3"/>
  <c r="Q49" i="3"/>
  <c r="P60" i="3"/>
  <c r="P61" i="3"/>
  <c r="M9" i="3"/>
  <c r="M76" i="3"/>
  <c r="Q16" i="3"/>
  <c r="H6" i="3"/>
  <c r="H39" i="3"/>
  <c r="Q70" i="3"/>
  <c r="M31" i="3"/>
  <c r="Q72" i="3"/>
  <c r="M7" i="3"/>
  <c r="Q58" i="3"/>
  <c r="Q56" i="3"/>
  <c r="H32" i="3"/>
  <c r="I23" i="3"/>
  <c r="P79" i="3"/>
  <c r="H46" i="3"/>
  <c r="P21" i="3"/>
  <c r="P37" i="3"/>
  <c r="M15" i="3"/>
  <c r="M57" i="3"/>
  <c r="M45" i="3"/>
  <c r="M14" i="3"/>
  <c r="Q30" i="3"/>
  <c r="M47" i="3"/>
  <c r="Q53" i="3"/>
  <c r="Q34" i="3"/>
  <c r="Q28" i="3"/>
  <c r="H47" i="3"/>
  <c r="P35" i="3"/>
  <c r="P52" i="3"/>
  <c r="Q8" i="3"/>
  <c r="H54" i="3"/>
  <c r="I33" i="3"/>
  <c r="Q40" i="3"/>
  <c r="Q24" i="3"/>
  <c r="Q80" i="3"/>
  <c r="P55" i="3"/>
  <c r="H41" i="3"/>
  <c r="H64" i="3"/>
  <c r="I47" i="3"/>
  <c r="H14" i="3"/>
  <c r="I14" i="3"/>
  <c r="P69" i="3"/>
  <c r="H63" i="3"/>
  <c r="H77" i="3"/>
  <c r="H73" i="3"/>
  <c r="I36" i="3"/>
  <c r="M59" i="3"/>
  <c r="H62" i="3"/>
  <c r="H11" i="3" l="1"/>
  <c r="H9" i="3"/>
  <c r="H12" i="3"/>
  <c r="H7" i="3"/>
  <c r="H10" i="3"/>
  <c r="H8" i="3"/>
  <c r="I68" i="3"/>
  <c r="H71" i="3"/>
  <c r="M68" i="3"/>
  <c r="H27" i="3"/>
  <c r="I27" i="3"/>
  <c r="H76" i="3"/>
  <c r="M74" i="3"/>
  <c r="H20" i="3"/>
  <c r="H17" i="3"/>
  <c r="I17" i="3"/>
  <c r="I76" i="3"/>
  <c r="I74" i="3"/>
  <c r="M65" i="3"/>
  <c r="H65" i="3"/>
  <c r="I65" i="3"/>
  <c r="H51" i="3"/>
  <c r="H22" i="3"/>
  <c r="I11" i="3"/>
  <c r="I84" i="3"/>
  <c r="H84" i="3"/>
  <c r="I25" i="3"/>
  <c r="H25" i="3"/>
  <c r="H49" i="3"/>
  <c r="M84" i="3"/>
  <c r="M49" i="3"/>
  <c r="P84" i="3"/>
  <c r="M17" i="3"/>
  <c r="M20" i="3"/>
  <c r="M64" i="3"/>
  <c r="I20" i="3"/>
  <c r="Q65" i="3"/>
  <c r="M82" i="3"/>
  <c r="M71" i="3"/>
  <c r="Q74" i="3"/>
  <c r="Q27" i="3"/>
  <c r="S27" i="3" s="1"/>
  <c r="P74" i="3"/>
  <c r="R74" i="3" s="1"/>
  <c r="M27" i="3"/>
  <c r="M25" i="3"/>
  <c r="I22" i="3"/>
  <c r="H74" i="3"/>
  <c r="Q11" i="3"/>
  <c r="S11" i="3" s="1"/>
  <c r="P11" i="3"/>
  <c r="Q25" i="3"/>
  <c r="I71" i="3"/>
  <c r="H68" i="3"/>
  <c r="H82" i="3"/>
  <c r="M51" i="3"/>
  <c r="M22" i="3"/>
  <c r="H48" i="3"/>
  <c r="P20" i="3"/>
  <c r="I10" i="3"/>
  <c r="I48" i="3"/>
  <c r="Q75" i="3"/>
  <c r="I21" i="3"/>
  <c r="M75" i="3"/>
  <c r="I75" i="3"/>
  <c r="M48" i="3"/>
  <c r="P48" i="3"/>
  <c r="I51" i="3"/>
  <c r="H75" i="3"/>
  <c r="M10" i="3"/>
  <c r="P49" i="3"/>
  <c r="P56" i="3"/>
  <c r="P28" i="3"/>
  <c r="Q36" i="3"/>
  <c r="P12" i="3"/>
  <c r="P23" i="3"/>
  <c r="Q73" i="3"/>
  <c r="Q10" i="3"/>
  <c r="P83" i="3"/>
  <c r="Q71" i="3"/>
  <c r="P13" i="3"/>
  <c r="R13" i="3" s="1"/>
  <c r="Q14" i="3"/>
  <c r="S14" i="3" s="1"/>
  <c r="Q68" i="3"/>
  <c r="P7" i="3"/>
  <c r="P38" i="3"/>
  <c r="Q46" i="3"/>
  <c r="S20" i="3"/>
  <c r="P36" i="3"/>
  <c r="P73" i="3"/>
  <c r="Q15" i="3"/>
  <c r="Q51" i="3"/>
  <c r="P39" i="3"/>
  <c r="P63" i="3"/>
  <c r="Q13" i="3"/>
  <c r="Q60" i="3"/>
  <c r="Q7" i="3"/>
  <c r="P58" i="3"/>
  <c r="P46" i="3"/>
  <c r="Q19" i="3"/>
  <c r="S19" i="3" s="1"/>
  <c r="Q21" i="3"/>
  <c r="Q77" i="3"/>
  <c r="Q45" i="3"/>
  <c r="Q18" i="3"/>
  <c r="Q6" i="3"/>
  <c r="P15" i="3"/>
  <c r="Q39" i="3"/>
  <c r="Q63" i="3"/>
  <c r="P34" i="3"/>
  <c r="Q57" i="3"/>
  <c r="Q52" i="3"/>
  <c r="P19" i="3"/>
  <c r="P77" i="3"/>
  <c r="P45" i="3"/>
  <c r="P18" i="3"/>
  <c r="R18" i="3" s="1"/>
  <c r="Q69" i="3"/>
  <c r="Q42" i="3"/>
  <c r="Q9" i="3"/>
  <c r="Q61" i="3"/>
  <c r="Q62" i="3"/>
  <c r="Q54" i="3"/>
  <c r="P57" i="3"/>
  <c r="I57" i="3"/>
  <c r="Q43" i="3"/>
  <c r="P40" i="3"/>
  <c r="P53" i="3"/>
  <c r="Q50" i="3"/>
  <c r="P42" i="3"/>
  <c r="R42" i="3" s="1"/>
  <c r="Q79" i="3"/>
  <c r="P64" i="3"/>
  <c r="P9" i="3"/>
  <c r="P82" i="3"/>
  <c r="Q55" i="3"/>
  <c r="P62" i="3"/>
  <c r="Q35" i="3"/>
  <c r="Q22" i="3"/>
  <c r="Q81" i="3"/>
  <c r="P43" i="3"/>
  <c r="R43" i="3" s="1"/>
  <c r="Q76" i="3"/>
  <c r="Q37" i="3"/>
  <c r="P30" i="3"/>
  <c r="P50" i="3"/>
  <c r="R50" i="3" s="1"/>
  <c r="Q17" i="3"/>
  <c r="P70" i="3"/>
  <c r="Q64" i="3"/>
  <c r="Q41" i="3"/>
  <c r="Q82" i="3"/>
  <c r="Q29" i="3"/>
  <c r="P81" i="3"/>
  <c r="R81" i="3" s="1"/>
  <c r="P76" i="3"/>
  <c r="P24" i="3"/>
  <c r="P8" i="3"/>
  <c r="P17" i="3"/>
  <c r="R17" i="3" s="1"/>
  <c r="Q78" i="3"/>
  <c r="S78" i="3" s="1"/>
  <c r="P80" i="3"/>
  <c r="Q66" i="3"/>
  <c r="S66" i="3" s="1"/>
  <c r="P72" i="3"/>
  <c r="P41" i="3"/>
  <c r="P16" i="3"/>
  <c r="Q33" i="3"/>
  <c r="Q31" i="3"/>
  <c r="Q67" i="3"/>
  <c r="P29" i="3"/>
  <c r="R29" i="3" s="1"/>
  <c r="Q59" i="3"/>
  <c r="P32" i="3"/>
  <c r="Q44" i="3"/>
  <c r="S44" i="3" s="1"/>
  <c r="Q26" i="3"/>
  <c r="Q12" i="3"/>
  <c r="S12" i="3" s="1"/>
  <c r="Q23" i="3"/>
  <c r="P78" i="3"/>
  <c r="P66" i="3"/>
  <c r="Q83" i="3"/>
  <c r="S83" i="3" s="1"/>
  <c r="P33" i="3"/>
  <c r="P31" i="3"/>
  <c r="P67" i="3"/>
  <c r="P59" i="3"/>
  <c r="Q32" i="3"/>
  <c r="Q38" i="3"/>
  <c r="S38" i="3" s="1"/>
  <c r="P44" i="3"/>
  <c r="P26" i="3"/>
  <c r="R26" i="3" s="1"/>
  <c r="I7" i="3"/>
  <c r="I29" i="3"/>
  <c r="H29" i="3"/>
  <c r="M70" i="3"/>
  <c r="I15" i="3"/>
  <c r="H38" i="3"/>
  <c r="I9" i="3"/>
  <c r="M29" i="3"/>
  <c r="H26" i="3"/>
  <c r="M26" i="3"/>
  <c r="H37" i="3"/>
  <c r="I26" i="3"/>
  <c r="M38" i="3"/>
  <c r="I49" i="3"/>
  <c r="H15" i="3"/>
  <c r="I18" i="3"/>
  <c r="I38" i="3"/>
  <c r="M39" i="3"/>
  <c r="I37" i="3"/>
  <c r="H58" i="3"/>
  <c r="M61" i="3"/>
  <c r="I60" i="3"/>
  <c r="H45" i="3"/>
  <c r="I46" i="3"/>
  <c r="H61" i="3"/>
  <c r="M16" i="3"/>
  <c r="H72" i="3"/>
  <c r="H23" i="3"/>
  <c r="I72" i="3"/>
  <c r="H57" i="3"/>
  <c r="I16" i="3"/>
  <c r="I61" i="3"/>
  <c r="M46" i="3"/>
  <c r="M58" i="3"/>
  <c r="H70" i="3"/>
  <c r="I70" i="3"/>
  <c r="M60" i="3"/>
  <c r="H18" i="3"/>
  <c r="H44" i="3"/>
  <c r="H60" i="3"/>
  <c r="H16" i="3"/>
  <c r="I58" i="3"/>
  <c r="I12" i="3"/>
  <c r="M13" i="3"/>
  <c r="M23" i="3"/>
  <c r="M72" i="3"/>
  <c r="H13" i="3"/>
  <c r="I13" i="3"/>
  <c r="I35" i="3"/>
  <c r="I31" i="3"/>
  <c r="H31" i="3"/>
  <c r="I66" i="3"/>
  <c r="I45" i="3"/>
  <c r="I39" i="3"/>
  <c r="H43" i="3"/>
  <c r="I6" i="3"/>
  <c r="M6" i="3"/>
  <c r="H79" i="3"/>
  <c r="H19" i="3"/>
  <c r="R14" i="3"/>
  <c r="M19" i="3"/>
  <c r="I79" i="3"/>
  <c r="I40" i="3"/>
  <c r="H83" i="3"/>
  <c r="I43" i="3"/>
  <c r="H66" i="3"/>
  <c r="I32" i="3"/>
  <c r="M43" i="3"/>
  <c r="H53" i="3"/>
  <c r="I28" i="3"/>
  <c r="I53" i="3"/>
  <c r="I83" i="3"/>
  <c r="H28" i="3"/>
  <c r="M79" i="3"/>
  <c r="H56" i="3"/>
  <c r="M56" i="3"/>
  <c r="M21" i="3"/>
  <c r="H21" i="3"/>
  <c r="I56" i="3"/>
  <c r="R47" i="3"/>
  <c r="H78" i="3"/>
  <c r="H30" i="3"/>
  <c r="I30" i="3"/>
  <c r="I19" i="3"/>
  <c r="M53" i="3"/>
  <c r="M32" i="3"/>
  <c r="M83" i="3"/>
  <c r="M28" i="3"/>
  <c r="I44" i="3"/>
  <c r="M12" i="3"/>
  <c r="M37" i="3"/>
  <c r="M54" i="3"/>
  <c r="M52" i="3"/>
  <c r="M42" i="3"/>
  <c r="M69" i="3"/>
  <c r="M40" i="3"/>
  <c r="M34" i="3"/>
  <c r="M81" i="3"/>
  <c r="M24" i="3"/>
  <c r="M66" i="3"/>
  <c r="M78" i="3"/>
  <c r="M44" i="3"/>
  <c r="I42" i="3"/>
  <c r="H50" i="3"/>
  <c r="H34" i="3"/>
  <c r="M73" i="3"/>
  <c r="M63" i="3"/>
  <c r="M62" i="3"/>
  <c r="M33" i="3"/>
  <c r="I41" i="3"/>
  <c r="M67" i="3"/>
  <c r="M35" i="3"/>
  <c r="M8" i="3"/>
  <c r="M18" i="3"/>
  <c r="M50" i="3"/>
  <c r="I81" i="3"/>
  <c r="I67" i="3"/>
  <c r="M80" i="3"/>
  <c r="M30" i="3"/>
  <c r="H42" i="3"/>
  <c r="I50" i="3"/>
  <c r="I78" i="3"/>
  <c r="I34" i="3"/>
  <c r="M36" i="3"/>
  <c r="M41" i="3"/>
  <c r="M77" i="3"/>
  <c r="M55" i="3"/>
  <c r="I69" i="3"/>
  <c r="I77" i="3"/>
  <c r="I54" i="3"/>
  <c r="H35" i="3"/>
  <c r="H52" i="3"/>
  <c r="I63" i="3"/>
  <c r="H81" i="3"/>
  <c r="H36" i="3"/>
  <c r="I62" i="3"/>
  <c r="H59" i="3"/>
  <c r="I24" i="3"/>
  <c r="I73" i="3"/>
  <c r="H33" i="3"/>
  <c r="H67" i="3"/>
  <c r="H24" i="3"/>
  <c r="H69" i="3"/>
  <c r="I59" i="3"/>
  <c r="H80" i="3"/>
  <c r="I8" i="3"/>
  <c r="I55" i="3"/>
  <c r="H55" i="3"/>
  <c r="I52" i="3"/>
  <c r="H40" i="3"/>
  <c r="I80" i="3"/>
  <c r="S47" i="3"/>
  <c r="B3" i="1"/>
  <c r="A3" i="1"/>
  <c r="S34" i="3" l="1"/>
  <c r="R27" i="3"/>
  <c r="R35" i="3"/>
  <c r="S16" i="3"/>
  <c r="R22" i="3"/>
  <c r="R25" i="3"/>
  <c r="R21" i="3"/>
  <c r="R10" i="3"/>
  <c r="S53" i="3"/>
  <c r="S82" i="3"/>
  <c r="S48" i="3"/>
  <c r="R65" i="3"/>
  <c r="S40" i="3"/>
  <c r="S56" i="3"/>
  <c r="R61" i="3"/>
  <c r="R51" i="3"/>
  <c r="R71" i="3"/>
  <c r="R37" i="3"/>
  <c r="S64" i="3"/>
  <c r="R64" i="3"/>
  <c r="S49" i="3"/>
  <c r="R75" i="3"/>
  <c r="R68" i="3"/>
  <c r="S84" i="3"/>
  <c r="S68" i="3"/>
  <c r="R48" i="3"/>
  <c r="S65" i="3"/>
  <c r="S76" i="3"/>
  <c r="R82" i="3"/>
  <c r="S79" i="3"/>
  <c r="R76" i="3"/>
  <c r="S75" i="3"/>
  <c r="R20" i="3"/>
  <c r="S22" i="3"/>
  <c r="S71" i="3"/>
  <c r="S25" i="3"/>
  <c r="R49" i="3"/>
  <c r="R11" i="3"/>
  <c r="R15" i="3"/>
  <c r="S17" i="3"/>
  <c r="R70" i="3"/>
  <c r="R84" i="3"/>
  <c r="S31" i="3"/>
  <c r="R30" i="3"/>
  <c r="S10" i="3"/>
  <c r="R8" i="3"/>
  <c r="R72" i="3"/>
  <c r="S9" i="3"/>
  <c r="R58" i="3"/>
  <c r="S74" i="3"/>
  <c r="S26" i="3"/>
  <c r="S51" i="3"/>
  <c r="R28" i="3"/>
  <c r="R24" i="3"/>
  <c r="R80" i="3"/>
  <c r="R9" i="3"/>
  <c r="S77" i="3"/>
  <c r="S21" i="3"/>
  <c r="S60" i="3"/>
  <c r="S13" i="3"/>
  <c r="R16" i="3"/>
  <c r="S29" i="3"/>
  <c r="R38" i="3"/>
  <c r="S42" i="3"/>
  <c r="S45" i="3"/>
  <c r="R46" i="3"/>
  <c r="S70" i="3"/>
  <c r="S46" i="3"/>
  <c r="R60" i="3"/>
  <c r="S7" i="3"/>
  <c r="S61" i="3"/>
  <c r="R44" i="3"/>
  <c r="S58" i="3"/>
  <c r="S73" i="3"/>
  <c r="R41" i="3"/>
  <c r="R57" i="3"/>
  <c r="R12" i="3"/>
  <c r="S35" i="3"/>
  <c r="R23" i="3"/>
  <c r="S72" i="3"/>
  <c r="S37" i="3"/>
  <c r="R83" i="3"/>
  <c r="S32" i="3"/>
  <c r="R63" i="3"/>
  <c r="R19" i="3"/>
  <c r="R39" i="3"/>
  <c r="S28" i="3"/>
  <c r="S39" i="3"/>
  <c r="R40" i="3"/>
  <c r="S43" i="3"/>
  <c r="R53" i="3"/>
  <c r="R31" i="3"/>
  <c r="S81" i="3"/>
  <c r="R52" i="3"/>
  <c r="S41" i="3"/>
  <c r="S55" i="3"/>
  <c r="R66" i="3"/>
  <c r="S57" i="3"/>
  <c r="R36" i="3"/>
  <c r="S63" i="3"/>
  <c r="S23" i="3"/>
  <c r="R56" i="3"/>
  <c r="S30" i="3"/>
  <c r="R33" i="3"/>
  <c r="S67" i="3"/>
  <c r="R34" i="3"/>
  <c r="S8" i="3"/>
  <c r="S15" i="3"/>
  <c r="S59" i="3"/>
  <c r="R32" i="3"/>
  <c r="S80" i="3"/>
  <c r="R78" i="3"/>
  <c r="R62" i="3"/>
  <c r="R79" i="3"/>
  <c r="S54" i="3"/>
  <c r="R59" i="3"/>
  <c r="R77" i="3"/>
  <c r="S24" i="3"/>
  <c r="S18" i="3"/>
  <c r="R45" i="3"/>
  <c r="R54" i="3"/>
  <c r="S69" i="3"/>
  <c r="S50" i="3"/>
  <c r="S52" i="3"/>
  <c r="R69" i="3"/>
  <c r="S62" i="3"/>
  <c r="R67" i="3"/>
  <c r="S36" i="3"/>
  <c r="R55" i="3"/>
  <c r="R73" i="3"/>
  <c r="S33" i="3"/>
  <c r="R3" i="1" l="1"/>
  <c r="Q3" i="1"/>
  <c r="F3" i="1" l="1"/>
  <c r="G3" i="1"/>
  <c r="I3" i="1"/>
  <c r="J3" i="1"/>
  <c r="K3" i="1"/>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C5" i="3"/>
  <c r="R7" i="3" s="1"/>
  <c r="B5" i="3"/>
  <c r="A5" i="3"/>
  <c r="N3" i="1"/>
  <c r="O3" i="1"/>
  <c r="C3" i="1"/>
  <c r="D3" i="1"/>
  <c r="L3" i="1" l="1"/>
  <c r="H3" i="1" l="1"/>
  <c r="M5" i="3" s="1"/>
  <c r="S3" i="1"/>
  <c r="P3" i="1"/>
  <c r="M3" i="1"/>
  <c r="E3" i="1" s="1"/>
  <c r="H5" i="3" l="1"/>
  <c r="P5" i="3"/>
  <c r="Q5" i="3"/>
  <c r="K5" i="3"/>
  <c r="J5" i="3"/>
  <c r="I5" i="3"/>
  <c r="R5" i="3" l="1"/>
  <c r="S5" i="3"/>
</calcChain>
</file>

<file path=xl/sharedStrings.xml><?xml version="1.0" encoding="utf-8"?>
<sst xmlns="http://schemas.openxmlformats.org/spreadsheetml/2006/main" count="4101" uniqueCount="554">
  <si>
    <t>Trt</t>
  </si>
  <si>
    <t>Depth</t>
  </si>
  <si>
    <t>Rep</t>
  </si>
  <si>
    <t>whole bag (g)</t>
  </si>
  <si>
    <t>tin wght</t>
  </si>
  <si>
    <t>tin+soil (OD 24 h)</t>
  </si>
  <si>
    <t>&gt;2-mm (g)</t>
  </si>
  <si>
    <t>LAB #</t>
  </si>
  <si>
    <t>mst soil (10-11g)</t>
  </si>
  <si>
    <t>Microbial C</t>
  </si>
  <si>
    <t>% gravel</t>
  </si>
  <si>
    <t>wet-sv &gt;2mm (g)</t>
  </si>
  <si>
    <t>&gt;2mm (g)</t>
  </si>
  <si>
    <t>mst soil + 2mm</t>
  </si>
  <si>
    <t>OD soil (10-11g)</t>
  </si>
  <si>
    <t>H2O % dry wgt</t>
  </si>
  <si>
    <t>H2O (g)</t>
  </si>
  <si>
    <t>T-0 NO3 &amp; NH4, DOC &amp; DON</t>
  </si>
  <si>
    <t>MBC and MBN Fumigations</t>
  </si>
  <si>
    <t>Anaerobic PMN</t>
  </si>
  <si>
    <t>T-0 NO3, NH4, DOC, DON</t>
  </si>
  <si>
    <t>NO3</t>
  </si>
  <si>
    <t>NH4</t>
  </si>
  <si>
    <t>DOC</t>
  </si>
  <si>
    <t>DON</t>
  </si>
  <si>
    <t>d14 NH4</t>
  </si>
  <si>
    <t>PMN</t>
  </si>
  <si>
    <t>MBC  k=</t>
  </si>
  <si>
    <t>MBN  k=</t>
  </si>
  <si>
    <t xml:space="preserve">Extr (ml) = </t>
  </si>
  <si>
    <t>mg/L</t>
  </si>
  <si>
    <t>mg/kg soil</t>
  </si>
  <si>
    <t>fumigated</t>
  </si>
  <si>
    <t>Anaerobic Incubation (PMN)</t>
  </si>
  <si>
    <t>Sample ID</t>
  </si>
  <si>
    <t>Project ID</t>
  </si>
  <si>
    <t>mg/L (from Biotek and Shimadzu)</t>
  </si>
  <si>
    <t>DOCN dil fctr</t>
  </si>
  <si>
    <t xml:space="preserve">PMN extr (ml)= </t>
  </si>
  <si>
    <t>SPEC CUP mst soil (10-11g)</t>
  </si>
  <si>
    <t xml:space="preserve"> BEAKER mst soil (~11g)</t>
  </si>
  <si>
    <t>TUBE mst soil (10-11g)</t>
  </si>
  <si>
    <t>plate reader data</t>
  </si>
  <si>
    <t>g protein/ kg soil</t>
  </si>
  <si>
    <t>EQUATION: output *24 ml/ (3gx1000) = ug/mg OR g protein/kg soil</t>
  </si>
  <si>
    <t>TIN WEIGHT (g)</t>
  </si>
  <si>
    <t>DRY WEIGHT (g)</t>
  </si>
  <si>
    <t>GRAVEL VOLUME (cm3)</t>
  </si>
  <si>
    <t>SAMPLE ID</t>
  </si>
  <si>
    <t>DRY WEIGHT + TIN (g)</t>
  </si>
  <si>
    <t>SIEVED GRAVEL WEIGHT (g)</t>
  </si>
  <si>
    <t>BULK DENSITY (g/cm2)</t>
  </si>
  <si>
    <t>EQUATION: (whole M-gravel M)/(whole V- gravel V)</t>
  </si>
  <si>
    <t>Intercept</t>
  </si>
  <si>
    <t>Slope</t>
  </si>
  <si>
    <t>Absorbance (Blank 550)</t>
  </si>
  <si>
    <t>Sample weight (kg)</t>
  </si>
  <si>
    <t>POXC (mg/kg)</t>
  </si>
  <si>
    <t>**make sure to graph stds on Y, abs on X</t>
  </si>
  <si>
    <t>EQUATION: (.02-(intercept+slope * absorbance) * 9000 *.02/ weight</t>
  </si>
  <si>
    <t>OREI 2021</t>
  </si>
  <si>
    <t>blank</t>
  </si>
  <si>
    <t>A11</t>
  </si>
  <si>
    <t>A11 DUP</t>
  </si>
  <si>
    <t>A12</t>
  </si>
  <si>
    <t>B11</t>
  </si>
  <si>
    <t>B12</t>
  </si>
  <si>
    <t>C11</t>
  </si>
  <si>
    <t>C12</t>
  </si>
  <si>
    <t>D11</t>
  </si>
  <si>
    <t>D12</t>
  </si>
  <si>
    <t>E11</t>
  </si>
  <si>
    <t>E12</t>
  </si>
  <si>
    <t>F11</t>
  </si>
  <si>
    <t>F12</t>
  </si>
  <si>
    <t>G11</t>
  </si>
  <si>
    <t>G12</t>
  </si>
  <si>
    <t>H11</t>
  </si>
  <si>
    <t>H12</t>
  </si>
  <si>
    <t>BLANK</t>
  </si>
  <si>
    <t>A21 DUP</t>
  </si>
  <si>
    <t>A21</t>
  </si>
  <si>
    <t>A22</t>
  </si>
  <si>
    <t>A31</t>
  </si>
  <si>
    <t>A32</t>
  </si>
  <si>
    <t>B21</t>
  </si>
  <si>
    <t>B22</t>
  </si>
  <si>
    <t>C21</t>
  </si>
  <si>
    <t>C22</t>
  </si>
  <si>
    <t>D21</t>
  </si>
  <si>
    <t>D22</t>
  </si>
  <si>
    <t>E21</t>
  </si>
  <si>
    <t>E22</t>
  </si>
  <si>
    <t>F21</t>
  </si>
  <si>
    <t>F22</t>
  </si>
  <si>
    <t>G21</t>
  </si>
  <si>
    <t>G22</t>
  </si>
  <si>
    <t>H21</t>
  </si>
  <si>
    <t>H22</t>
  </si>
  <si>
    <t>A31 dup</t>
  </si>
  <si>
    <t>B31</t>
  </si>
  <si>
    <t>B32</t>
  </si>
  <si>
    <t>C31</t>
  </si>
  <si>
    <t>C32</t>
  </si>
  <si>
    <t>D31</t>
  </si>
  <si>
    <t>D32</t>
  </si>
  <si>
    <t>E31</t>
  </si>
  <si>
    <t>E32</t>
  </si>
  <si>
    <t>F31</t>
  </si>
  <si>
    <t>F32</t>
  </si>
  <si>
    <t>G31</t>
  </si>
  <si>
    <t>G32</t>
  </si>
  <si>
    <t>H31</t>
  </si>
  <si>
    <t>H32</t>
  </si>
  <si>
    <t>A41</t>
  </si>
  <si>
    <t>A42</t>
  </si>
  <si>
    <t>B41</t>
  </si>
  <si>
    <t>B42</t>
  </si>
  <si>
    <t>C41</t>
  </si>
  <si>
    <t>C42</t>
  </si>
  <si>
    <t>D41</t>
  </si>
  <si>
    <t>D42</t>
  </si>
  <si>
    <t>E41</t>
  </si>
  <si>
    <t>E42</t>
  </si>
  <si>
    <t>F41</t>
  </si>
  <si>
    <t>F42</t>
  </si>
  <si>
    <t>G41</t>
  </si>
  <si>
    <t>G42</t>
  </si>
  <si>
    <t>H41</t>
  </si>
  <si>
    <t>H42</t>
  </si>
  <si>
    <t>A41 DUP</t>
  </si>
  <si>
    <t>A51</t>
  </si>
  <si>
    <t>A51 DUP</t>
  </si>
  <si>
    <t>A52</t>
  </si>
  <si>
    <t>B51</t>
  </si>
  <si>
    <t>B52</t>
  </si>
  <si>
    <t>C51</t>
  </si>
  <si>
    <t>C52</t>
  </si>
  <si>
    <t>D51</t>
  </si>
  <si>
    <t>D52</t>
  </si>
  <si>
    <t>E51</t>
  </si>
  <si>
    <t>E52</t>
  </si>
  <si>
    <t>F51</t>
  </si>
  <si>
    <t>F52</t>
  </si>
  <si>
    <t>G51</t>
  </si>
  <si>
    <t>G52</t>
  </si>
  <si>
    <t>H51</t>
  </si>
  <si>
    <t>H52</t>
  </si>
  <si>
    <t>A61 DUP</t>
  </si>
  <si>
    <t>A62</t>
  </si>
  <si>
    <t>B61</t>
  </si>
  <si>
    <t>B62</t>
  </si>
  <si>
    <t>C61</t>
  </si>
  <si>
    <t>C62</t>
  </si>
  <si>
    <t>D61</t>
  </si>
  <si>
    <t>D62</t>
  </si>
  <si>
    <t>E61</t>
  </si>
  <si>
    <t>E62</t>
  </si>
  <si>
    <t>F61</t>
  </si>
  <si>
    <t>F62</t>
  </si>
  <si>
    <t>G61</t>
  </si>
  <si>
    <t>G62</t>
  </si>
  <si>
    <t>H61</t>
  </si>
  <si>
    <t>H62</t>
  </si>
  <si>
    <t>A61</t>
  </si>
  <si>
    <t>A71</t>
  </si>
  <si>
    <t>A72</t>
  </si>
  <si>
    <t>B71</t>
  </si>
  <si>
    <t>B72</t>
  </si>
  <si>
    <t>C71</t>
  </si>
  <si>
    <t>C72</t>
  </si>
  <si>
    <t>D71</t>
  </si>
  <si>
    <t>D72</t>
  </si>
  <si>
    <t>E71</t>
  </si>
  <si>
    <t>E72</t>
  </si>
  <si>
    <t>F71</t>
  </si>
  <si>
    <t>F72</t>
  </si>
  <si>
    <t>G71</t>
  </si>
  <si>
    <t>G72</t>
  </si>
  <si>
    <t>H71</t>
  </si>
  <si>
    <t>H72</t>
  </si>
  <si>
    <t>A81</t>
  </si>
  <si>
    <t>A82</t>
  </si>
  <si>
    <t>B81</t>
  </si>
  <si>
    <t>B82</t>
  </si>
  <si>
    <t>C81</t>
  </si>
  <si>
    <t>C82</t>
  </si>
  <si>
    <t>D81</t>
  </si>
  <si>
    <t>D82</t>
  </si>
  <si>
    <t>E81</t>
  </si>
  <si>
    <t>E82</t>
  </si>
  <si>
    <t>F81</t>
  </si>
  <si>
    <t>F82</t>
  </si>
  <si>
    <t>G81</t>
  </si>
  <si>
    <t>G82</t>
  </si>
  <si>
    <t>H81</t>
  </si>
  <si>
    <t>H82</t>
  </si>
  <si>
    <t>A71 DUP</t>
  </si>
  <si>
    <t>A81 DUP</t>
  </si>
  <si>
    <t>PROJECT ID</t>
  </si>
  <si>
    <t>only if doing texture</t>
  </si>
  <si>
    <t>*forgot to weigh the 20s?</t>
  </si>
  <si>
    <t>Block</t>
  </si>
  <si>
    <t>Plot</t>
  </si>
  <si>
    <t>Treatment</t>
  </si>
  <si>
    <t>Year</t>
  </si>
  <si>
    <t>Fallow</t>
  </si>
  <si>
    <t>Weight</t>
  </si>
  <si>
    <t>Moisture</t>
  </si>
  <si>
    <t>Test Weight</t>
  </si>
  <si>
    <t>Plot Area</t>
  </si>
  <si>
    <t>Yield</t>
  </si>
  <si>
    <t>(lbs/plot)</t>
  </si>
  <si>
    <t>(%)</t>
  </si>
  <si>
    <t>(lbs/bushel)</t>
  </si>
  <si>
    <t>(ft 2)</t>
  </si>
  <si>
    <t>(m 2)</t>
  </si>
  <si>
    <t>(lbs/ha)</t>
  </si>
  <si>
    <t>(kg/ha)</t>
  </si>
  <si>
    <t>B3</t>
  </si>
  <si>
    <t>A2</t>
  </si>
  <si>
    <t>High</t>
  </si>
  <si>
    <t>Bare</t>
  </si>
  <si>
    <t>B2</t>
  </si>
  <si>
    <t>IF</t>
  </si>
  <si>
    <t>C2</t>
  </si>
  <si>
    <t>Control</t>
  </si>
  <si>
    <t>D2</t>
  </si>
  <si>
    <t>Low</t>
  </si>
  <si>
    <t>E2</t>
  </si>
  <si>
    <t>Medium</t>
  </si>
  <si>
    <t>F2</t>
  </si>
  <si>
    <t>G2</t>
  </si>
  <si>
    <t>H2</t>
  </si>
  <si>
    <t>A1</t>
  </si>
  <si>
    <t>CC</t>
  </si>
  <si>
    <t>B1</t>
  </si>
  <si>
    <t>C1</t>
  </si>
  <si>
    <t>D1</t>
  </si>
  <si>
    <t>E1</t>
  </si>
  <si>
    <t>F1</t>
  </si>
  <si>
    <t>G1</t>
  </si>
  <si>
    <t>H1</t>
  </si>
  <si>
    <t>B4</t>
  </si>
  <si>
    <t>B7</t>
  </si>
  <si>
    <t>B8</t>
  </si>
  <si>
    <t>Volume of Core:</t>
  </si>
  <si>
    <t>Number of Cores taken:</t>
  </si>
  <si>
    <t>Soil core area:</t>
  </si>
  <si>
    <t>Sampling depth (cm):</t>
  </si>
  <si>
    <t>TOTAL VOLUME (cm3):</t>
  </si>
  <si>
    <t>SAMPLE</t>
  </si>
  <si>
    <t>&lt;31.250</t>
  </si>
  <si>
    <t>Soil Protein</t>
  </si>
  <si>
    <t>fertilizer</t>
  </si>
  <si>
    <t>control</t>
  </si>
  <si>
    <t>2020 compost</t>
  </si>
  <si>
    <t>Cover_Crop</t>
  </si>
  <si>
    <t>Compost_Year</t>
  </si>
  <si>
    <t>2016 compost</t>
  </si>
  <si>
    <t>Compost_Rate</t>
  </si>
  <si>
    <t>?</t>
  </si>
  <si>
    <t>x</t>
  </si>
  <si>
    <t>not_applied</t>
  </si>
  <si>
    <t>Sample_ID</t>
  </si>
  <si>
    <t>Crop</t>
  </si>
  <si>
    <t>fallow</t>
  </si>
  <si>
    <t>wheat</t>
  </si>
  <si>
    <t>compost2016_Mg.ha</t>
  </si>
  <si>
    <t>compost2020_Mg.ha</t>
  </si>
  <si>
    <t>compost_allyears_Mg.ha</t>
  </si>
  <si>
    <t>45</t>
  </si>
  <si>
    <t/>
  </si>
  <si>
    <t>30</t>
  </si>
  <si>
    <t>15</t>
  </si>
  <si>
    <t>0</t>
  </si>
  <si>
    <t>00</t>
  </si>
  <si>
    <t>12.5</t>
  </si>
  <si>
    <t>50</t>
  </si>
  <si>
    <t>25</t>
  </si>
  <si>
    <t>BG</t>
  </si>
  <si>
    <t>CBH</t>
  </si>
  <si>
    <t>PHOS</t>
  </si>
  <si>
    <t>NAG</t>
  </si>
  <si>
    <t>BX</t>
  </si>
  <si>
    <t>AG</t>
  </si>
  <si>
    <t>SUL</t>
  </si>
  <si>
    <t>LAP</t>
  </si>
  <si>
    <t>PER1</t>
  </si>
  <si>
    <t>A41 dup</t>
  </si>
  <si>
    <t>SLOPE</t>
  </si>
  <si>
    <t>INT</t>
  </si>
  <si>
    <t>INTERCEPT</t>
  </si>
  <si>
    <t>slope</t>
  </si>
  <si>
    <t>POXC using average slope and intercept</t>
  </si>
  <si>
    <t>av slope</t>
  </si>
  <si>
    <t>av intercept</t>
  </si>
  <si>
    <t>STDEV:</t>
  </si>
  <si>
    <t>REDOS:</t>
  </si>
  <si>
    <t>intercept</t>
  </si>
  <si>
    <t>from previous</t>
  </si>
  <si>
    <t>445, 879</t>
  </si>
  <si>
    <t>using average slope/int</t>
  </si>
  <si>
    <t>minus blank</t>
  </si>
  <si>
    <t>Average POXC</t>
  </si>
  <si>
    <t>Average w average curve</t>
  </si>
  <si>
    <t>average w blank subtracted</t>
  </si>
  <si>
    <t>total average POXC: 401</t>
  </si>
  <si>
    <t>average for 2015 compost:</t>
  </si>
  <si>
    <t>Name</t>
  </si>
  <si>
    <t>STD: 2.01% C, 0.192% N</t>
  </si>
  <si>
    <t>STD: 2.77% C, 0.233% N</t>
  </si>
  <si>
    <t>A31 Dup</t>
  </si>
  <si>
    <t>A41 Dup</t>
  </si>
  <si>
    <t>A71 Dup</t>
  </si>
  <si>
    <t>A81 Dup</t>
  </si>
  <si>
    <t>Total Carbon</t>
  </si>
  <si>
    <t>Total Nitrogen</t>
  </si>
  <si>
    <t>Tzero (blanks already substracted from shmadzu)</t>
  </si>
  <si>
    <t>Weight (g)</t>
  </si>
  <si>
    <t>Notes</t>
  </si>
  <si>
    <t>mV</t>
  </si>
  <si>
    <t>mV (standardized by weight, average blank substracted)</t>
  </si>
  <si>
    <t>% CaCO3 (using std curve)</t>
  </si>
  <si>
    <t>%Inorganic Carbon</t>
  </si>
  <si>
    <t>BLK</t>
  </si>
  <si>
    <t>SPILLED</t>
  </si>
  <si>
    <t>y = 0.0165x - 0.2307</t>
  </si>
  <si>
    <t>A31 DUP</t>
  </si>
  <si>
    <t>SPILLED, voltmeter turned off for a sec, so reading might be wrong</t>
  </si>
  <si>
    <t>voltmeter went up twice, reading might be off</t>
  </si>
  <si>
    <t>STANDARD CURVE</t>
  </si>
  <si>
    <t>Standards</t>
  </si>
  <si>
    <t>mV stdized by weight</t>
  </si>
  <si>
    <t>std</t>
  </si>
  <si>
    <t>0A</t>
  </si>
  <si>
    <t>blk</t>
  </si>
  <si>
    <t>0.25A</t>
  </si>
  <si>
    <t>0.50A</t>
  </si>
  <si>
    <t>1A</t>
  </si>
  <si>
    <t>2A</t>
  </si>
  <si>
    <t>4A</t>
  </si>
  <si>
    <t>8A</t>
  </si>
  <si>
    <t>overload</t>
  </si>
  <si>
    <t>10A</t>
  </si>
  <si>
    <t>20A</t>
  </si>
  <si>
    <t>0B</t>
  </si>
  <si>
    <t>0.25B</t>
  </si>
  <si>
    <t>0.50B</t>
  </si>
  <si>
    <t>1B</t>
  </si>
  <si>
    <t>2B</t>
  </si>
  <si>
    <t>4B</t>
  </si>
  <si>
    <t>8B</t>
  </si>
  <si>
    <t>10B</t>
  </si>
  <si>
    <t>20B</t>
  </si>
  <si>
    <t>1D</t>
  </si>
  <si>
    <t>2D</t>
  </si>
  <si>
    <t>4D</t>
  </si>
  <si>
    <t>1E</t>
  </si>
  <si>
    <t>2E</t>
  </si>
  <si>
    <t>4E</t>
  </si>
  <si>
    <t>average blank</t>
  </si>
  <si>
    <t>% Organic Carbon</t>
  </si>
  <si>
    <t>Total_N</t>
  </si>
  <si>
    <t>Permanganate Oxidizable C</t>
  </si>
  <si>
    <t>Potential Mineralizable N</t>
  </si>
  <si>
    <t>Soil Porosity</t>
  </si>
  <si>
    <t>Dissolved Organic C</t>
  </si>
  <si>
    <t>Dissolved Organic N</t>
  </si>
  <si>
    <t>C_to_N</t>
  </si>
  <si>
    <t>DOC_to_DON</t>
  </si>
  <si>
    <t>DOC_to_SOC</t>
  </si>
  <si>
    <t>MBC_to_SOC</t>
  </si>
  <si>
    <t>MBN_to_N</t>
  </si>
  <si>
    <t>MBC_to_MBN</t>
  </si>
  <si>
    <t>DON_to_N</t>
  </si>
  <si>
    <t>CBH Enzyme</t>
  </si>
  <si>
    <t>BX Enzyme</t>
  </si>
  <si>
    <t>NAG Enzyme</t>
  </si>
  <si>
    <t>Microbial Biomass C</t>
  </si>
  <si>
    <t>Microbial Biomass N</t>
  </si>
  <si>
    <t>Total Organic C</t>
  </si>
  <si>
    <t>Total N</t>
  </si>
  <si>
    <t>C:N Ratio</t>
  </si>
  <si>
    <t>av-2SD</t>
  </si>
  <si>
    <t>av+2SD</t>
  </si>
  <si>
    <t>stdev</t>
  </si>
  <si>
    <t>clay</t>
  </si>
  <si>
    <t>silt</t>
  </si>
  <si>
    <t>sand</t>
  </si>
  <si>
    <t>silt loam</t>
  </si>
  <si>
    <t>*border of silt loam and loam</t>
  </si>
  <si>
    <t>average</t>
  </si>
  <si>
    <t>Rotation</t>
  </si>
  <si>
    <t>cover crop</t>
  </si>
  <si>
    <t>compost2016</t>
  </si>
  <si>
    <t>compost2020</t>
  </si>
  <si>
    <t>compost</t>
  </si>
  <si>
    <t>H2O</t>
  </si>
  <si>
    <t>Tillers</t>
  </si>
  <si>
    <t>Heads</t>
  </si>
  <si>
    <t>Porosity</t>
  </si>
  <si>
    <t>BulkDensity</t>
  </si>
  <si>
    <t>POXC</t>
  </si>
  <si>
    <t>Protein</t>
  </si>
  <si>
    <t>MBC</t>
  </si>
  <si>
    <t>MBN</t>
  </si>
  <si>
    <t>InorganicC</t>
  </si>
  <si>
    <t>SOC</t>
  </si>
  <si>
    <t>Mg.ha</t>
  </si>
  <si>
    <t>kg.ha</t>
  </si>
  <si>
    <t>per_plant</t>
  </si>
  <si>
    <t>percent</t>
  </si>
  <si>
    <t>mg.kg</t>
  </si>
  <si>
    <t>g.cm3</t>
  </si>
  <si>
    <t>nmol.h.g</t>
  </si>
  <si>
    <t>ratio</t>
  </si>
  <si>
    <t>ID</t>
  </si>
  <si>
    <t>gram_neg</t>
  </si>
  <si>
    <t>gram_pos</t>
  </si>
  <si>
    <t>AMF</t>
  </si>
  <si>
    <t>sapro_fungi</t>
  </si>
  <si>
    <t>total_MB</t>
  </si>
  <si>
    <t>total_fungi</t>
  </si>
  <si>
    <t>total_bacteria</t>
  </si>
  <si>
    <t>F_to_B</t>
  </si>
  <si>
    <t>1-1</t>
  </si>
  <si>
    <t>1-2</t>
  </si>
  <si>
    <t>1-3</t>
  </si>
  <si>
    <t>1-4</t>
  </si>
  <si>
    <t>1-5</t>
  </si>
  <si>
    <t>1-6</t>
  </si>
  <si>
    <t>1-7</t>
  </si>
  <si>
    <t>1-8</t>
  </si>
  <si>
    <t>1-9</t>
  </si>
  <si>
    <t>2-1</t>
  </si>
  <si>
    <t>2-10</t>
  </si>
  <si>
    <t>2-11</t>
  </si>
  <si>
    <t>2-12</t>
  </si>
  <si>
    <t>2-13</t>
  </si>
  <si>
    <t>2-14</t>
  </si>
  <si>
    <t>2-15</t>
  </si>
  <si>
    <t>2-16</t>
  </si>
  <si>
    <t>2-17</t>
  </si>
  <si>
    <t>2-18</t>
  </si>
  <si>
    <t>2-19</t>
  </si>
  <si>
    <t>2-2</t>
  </si>
  <si>
    <t>2-3</t>
  </si>
  <si>
    <t>2-4</t>
  </si>
  <si>
    <t>2-5</t>
  </si>
  <si>
    <t>2-6</t>
  </si>
  <si>
    <t>2-7</t>
  </si>
  <si>
    <t>2-8</t>
  </si>
  <si>
    <t>2-9</t>
  </si>
  <si>
    <t>3-1</t>
  </si>
  <si>
    <t>3-10</t>
  </si>
  <si>
    <t>3-11</t>
  </si>
  <si>
    <t>3-12</t>
  </si>
  <si>
    <t>3-13</t>
  </si>
  <si>
    <t>3-14</t>
  </si>
  <si>
    <t>3-15</t>
  </si>
  <si>
    <t>3-16</t>
  </si>
  <si>
    <t>3-17</t>
  </si>
  <si>
    <t>3-18</t>
  </si>
  <si>
    <t>3-19</t>
  </si>
  <si>
    <t>3-2</t>
  </si>
  <si>
    <t>3-3</t>
  </si>
  <si>
    <t>3-4</t>
  </si>
  <si>
    <t>3-5</t>
  </si>
  <si>
    <t>3-6</t>
  </si>
  <si>
    <t>3-7</t>
  </si>
  <si>
    <t>3-8</t>
  </si>
  <si>
    <t>3-9</t>
  </si>
  <si>
    <t>4-1</t>
  </si>
  <si>
    <t>4-10</t>
  </si>
  <si>
    <t>4-12</t>
  </si>
  <si>
    <t>4-13</t>
  </si>
  <si>
    <t>4-14</t>
  </si>
  <si>
    <t>4-15</t>
  </si>
  <si>
    <t>4-16</t>
  </si>
  <si>
    <t>4-17</t>
  </si>
  <si>
    <t>4-18</t>
  </si>
  <si>
    <t>4-19</t>
  </si>
  <si>
    <t>4-2</t>
  </si>
  <si>
    <t>4-3</t>
  </si>
  <si>
    <t>4-4</t>
  </si>
  <si>
    <t>4-5</t>
  </si>
  <si>
    <t>4-6</t>
  </si>
  <si>
    <t>4-7</t>
  </si>
  <si>
    <t>4-8</t>
  </si>
  <si>
    <t>4-9</t>
  </si>
  <si>
    <t>5-1</t>
  </si>
  <si>
    <t>5-10</t>
  </si>
  <si>
    <t>5-11</t>
  </si>
  <si>
    <t>5-12</t>
  </si>
  <si>
    <t>5-13</t>
  </si>
  <si>
    <t>5-14</t>
  </si>
  <si>
    <t>5-15</t>
  </si>
  <si>
    <t>5-16</t>
  </si>
  <si>
    <t>5-17</t>
  </si>
  <si>
    <t>5-18</t>
  </si>
  <si>
    <t>5-19</t>
  </si>
  <si>
    <t>5-2</t>
  </si>
  <si>
    <t>5-3</t>
  </si>
  <si>
    <t>5-4</t>
  </si>
  <si>
    <t>5-5</t>
  </si>
  <si>
    <t>5-6</t>
  </si>
  <si>
    <t>5-7</t>
  </si>
  <si>
    <t>5-8</t>
  </si>
  <si>
    <t>5-9</t>
  </si>
  <si>
    <t>6-1</t>
  </si>
  <si>
    <t>6-10</t>
  </si>
  <si>
    <t>6-12</t>
  </si>
  <si>
    <t>6-2</t>
  </si>
  <si>
    <t>6-3</t>
  </si>
  <si>
    <t>6-4</t>
  </si>
  <si>
    <t>6-5</t>
  </si>
  <si>
    <t>6-6</t>
  </si>
  <si>
    <t>6-7</t>
  </si>
  <si>
    <t>6-8</t>
  </si>
  <si>
    <t>6-9</t>
  </si>
  <si>
    <t>actinomycetes</t>
  </si>
  <si>
    <t>N</t>
  </si>
  <si>
    <t>F_B</t>
  </si>
  <si>
    <t>MB_PLFA</t>
  </si>
  <si>
    <t>MBC_fumigated</t>
  </si>
  <si>
    <t>MBN_fumigated</t>
  </si>
  <si>
    <t>WFPS = volumetric water/porosity *100</t>
  </si>
  <si>
    <t>Volumetric water = gravimetric moisture content * bulk density of soil</t>
  </si>
  <si>
    <t>WFPS</t>
  </si>
  <si>
    <t>C-blank</t>
  </si>
  <si>
    <t>N-blank</t>
  </si>
  <si>
    <t>READINGS</t>
  </si>
  <si>
    <t>AVERAGE READING</t>
  </si>
  <si>
    <t>CORRECTED CO2 (ppm)</t>
  </si>
  <si>
    <t>Dumolair*</t>
  </si>
  <si>
    <t>mgCO2-C/kg soil</t>
  </si>
  <si>
    <t>NEEDED NUMBERS</t>
  </si>
  <si>
    <t>r2</t>
  </si>
  <si>
    <t>Soil (g)</t>
  </si>
  <si>
    <t>H2O(g)</t>
  </si>
  <si>
    <r>
      <t>Jar Volume
(cm</t>
    </r>
    <r>
      <rPr>
        <vertAlign val="superscript"/>
        <sz val="11"/>
        <rFont val="Calibri"/>
        <family val="2"/>
        <scheme val="minor"/>
      </rPr>
      <t>3</t>
    </r>
    <r>
      <rPr>
        <sz val="11"/>
        <rFont val="Calibri"/>
        <family val="2"/>
        <scheme val="minor"/>
      </rPr>
      <t>)</t>
    </r>
  </si>
  <si>
    <r>
      <t>Air Volume (cm</t>
    </r>
    <r>
      <rPr>
        <vertAlign val="superscript"/>
        <sz val="11"/>
        <rFont val="Calibri"/>
        <family val="2"/>
        <scheme val="minor"/>
      </rPr>
      <t>3</t>
    </r>
    <r>
      <rPr>
        <sz val="11"/>
        <rFont val="Calibri"/>
        <family val="2"/>
        <scheme val="minor"/>
      </rPr>
      <t>)</t>
    </r>
  </si>
  <si>
    <t>AVERAGE BLANK</t>
  </si>
  <si>
    <t>Gas constants</t>
  </si>
  <si>
    <t>* assuming n=(p V)/(R T)</t>
  </si>
  <si>
    <t>pTOT=</t>
  </si>
  <si>
    <t>atm</t>
  </si>
  <si>
    <t>R =</t>
  </si>
  <si>
    <t>(atm ml) /(mol K)</t>
  </si>
  <si>
    <t>T (K) =</t>
  </si>
  <si>
    <t>K</t>
  </si>
  <si>
    <r>
      <t>** assuming  C_sol[umol/l]=ppmCO2*(10</t>
    </r>
    <r>
      <rPr>
        <vertAlign val="superscript"/>
        <sz val="11"/>
        <rFont val="Calibri"/>
        <family val="2"/>
        <scheme val="minor"/>
      </rPr>
      <t>-1.46</t>
    </r>
    <r>
      <rPr>
        <sz val="11"/>
        <rFont val="Calibri"/>
        <family val="2"/>
        <scheme val="minor"/>
      </rPr>
      <t>+10</t>
    </r>
    <r>
      <rPr>
        <vertAlign val="superscript"/>
        <sz val="11"/>
        <rFont val="Calibri"/>
        <family val="2"/>
        <scheme val="minor"/>
      </rPr>
      <t>pH-7.76</t>
    </r>
    <r>
      <rPr>
        <sz val="11"/>
        <rFont val="Calibri"/>
        <family val="2"/>
        <scheme val="minor"/>
      </rPr>
      <t>)</t>
    </r>
  </si>
  <si>
    <t>PMC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</si>
</sst>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Red]0.00"/>
  </numFmts>
  <fonts count="3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0"/>
      <name val="Arial"/>
      <family val="2"/>
    </font>
    <font>
      <sz val="12"/>
      <name val="Arial"/>
      <family val="2"/>
    </font>
    <font>
      <b/>
      <sz val="10"/>
      <name val="Arial"/>
      <family val="2"/>
    </font>
    <font>
      <sz val="10"/>
      <color rgb="FF000000"/>
      <name val="Arial"/>
      <family val="2"/>
    </font>
    <font>
      <b/>
      <sz val="10"/>
      <color theme="5" tint="-0.249977111117893"/>
      <name val="Arial"/>
      <family val="2"/>
    </font>
    <font>
      <sz val="12"/>
      <color rgb="FFFF0000"/>
      <name val="Arial"/>
      <family val="2"/>
    </font>
    <font>
      <b/>
      <sz val="10"/>
      <color rgb="FFFF0000"/>
      <name val="Arial"/>
      <family val="2"/>
    </font>
    <font>
      <b/>
      <sz val="12"/>
      <color rgb="FFFF0000"/>
      <name val="Arial"/>
      <family val="2"/>
    </font>
    <font>
      <sz val="8"/>
      <name val="Arial"/>
      <family val="2"/>
    </font>
    <font>
      <i/>
      <sz val="11"/>
      <color theme="1"/>
      <name val="Calibri"/>
      <family val="2"/>
      <scheme val="minor"/>
    </font>
    <font>
      <sz val="10"/>
      <color rgb="FFC00000"/>
      <name val="Arial"/>
      <family val="2"/>
    </font>
    <font>
      <sz val="10"/>
      <color theme="5" tint="-0.249977111117893"/>
      <name val="Arial"/>
      <family val="2"/>
    </font>
    <font>
      <sz val="11"/>
      <color theme="5" tint="-0.249977111117893"/>
      <name val="Calibri"/>
      <family val="2"/>
      <scheme val="minor"/>
    </font>
    <font>
      <sz val="10"/>
      <color rgb="FF00B050"/>
      <name val="Arial"/>
      <family val="2"/>
    </font>
    <font>
      <sz val="11"/>
      <color rgb="FF00B050"/>
      <name val="Calibri"/>
      <family val="2"/>
      <scheme val="minor"/>
    </font>
    <font>
      <sz val="10"/>
      <color theme="4" tint="-0.249977111117893"/>
      <name val="Arial"/>
      <family val="2"/>
    </font>
    <font>
      <sz val="11"/>
      <color theme="4" tint="-0.249977111117893"/>
      <name val="Calibri"/>
      <family val="2"/>
      <scheme val="minor"/>
    </font>
    <font>
      <sz val="10"/>
      <color rgb="FF7030A0"/>
      <name val="Arial"/>
      <family val="2"/>
    </font>
    <font>
      <sz val="11"/>
      <color rgb="FF7030A0"/>
      <name val="Calibri"/>
      <family val="2"/>
      <scheme val="minor"/>
    </font>
    <font>
      <b/>
      <sz val="11"/>
      <color theme="5" tint="-0.249977111117893"/>
      <name val="Calibri"/>
      <family val="2"/>
      <scheme val="minor"/>
    </font>
    <font>
      <b/>
      <sz val="11"/>
      <color rgb="FF00B050"/>
      <name val="Calibri"/>
      <family val="2"/>
      <scheme val="minor"/>
    </font>
    <font>
      <b/>
      <sz val="10"/>
      <color rgb="FFC00000"/>
      <name val="Arial"/>
      <family val="2"/>
    </font>
    <font>
      <sz val="10"/>
      <color rgb="FFFD9E8B"/>
      <name val="Arial"/>
      <family val="2"/>
    </font>
    <font>
      <sz val="14"/>
      <color rgb="FF595959"/>
      <name val="Calibri"/>
      <family val="2"/>
      <scheme val="minor"/>
    </font>
    <font>
      <sz val="12"/>
      <color rgb="FFFF0000"/>
      <name val="Calibri"/>
      <family val="2"/>
      <scheme val="minor"/>
    </font>
    <font>
      <sz val="11"/>
      <color rgb="FFFF0000"/>
      <name val="Calibri"/>
      <family val="2"/>
      <scheme val="minor"/>
    </font>
    <font>
      <sz val="10"/>
      <color rgb="FFFF0000"/>
      <name val="Arial"/>
      <family val="2"/>
    </font>
    <font>
      <b/>
      <sz val="11"/>
      <color theme="1"/>
      <name val="Calibri"/>
      <family val="2"/>
      <scheme val="minor"/>
    </font>
    <font>
      <sz val="11"/>
      <name val="Calibri"/>
      <family val="2"/>
      <scheme val="minor"/>
    </font>
    <font>
      <vertAlign val="superscript"/>
      <sz val="11"/>
      <name val="Calibri"/>
      <family val="2"/>
      <scheme val="minor"/>
    </font>
    <font>
      <sz val="10"/>
      <name val="Calibri"/>
      <family val="2"/>
      <scheme val="minor"/>
    </font>
    <font>
      <b/>
      <sz val="10"/>
      <name val="Calibri"/>
      <family val="2"/>
      <scheme val="minor"/>
    </font>
    <font>
      <sz val="11"/>
      <color rgb="FF0070C0"/>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
      <patternFill patternType="solid">
        <fgColor rgb="FFFD9E8B"/>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BE66CA"/>
        <bgColor indexed="64"/>
      </patternFill>
    </fill>
    <fill>
      <patternFill patternType="solid">
        <fgColor rgb="FF0070C0"/>
        <bgColor indexed="64"/>
      </patternFill>
    </fill>
    <fill>
      <patternFill patternType="solid">
        <fgColor theme="4" tint="0.79998168889431442"/>
        <bgColor indexed="65"/>
      </patternFill>
    </fill>
  </fills>
  <borders count="25">
    <border>
      <left/>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3">
    <xf numFmtId="0" fontId="0" fillId="0" borderId="0"/>
    <xf numFmtId="0" fontId="3"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14" borderId="0" applyNumberFormat="0" applyBorder="0" applyAlignment="0" applyProtection="0"/>
    <xf numFmtId="0" fontId="5" fillId="0" borderId="0"/>
  </cellStyleXfs>
  <cellXfs count="206">
    <xf numFmtId="0" fontId="0" fillId="0" borderId="0" xfId="0"/>
    <xf numFmtId="0" fontId="6" fillId="0" borderId="0" xfId="0" applyFont="1"/>
    <xf numFmtId="0" fontId="6" fillId="0" borderId="1" xfId="0" applyFont="1" applyBorder="1"/>
    <xf numFmtId="0" fontId="6" fillId="0" borderId="2" xfId="0" applyFont="1" applyBorder="1"/>
    <xf numFmtId="0" fontId="6" fillId="0" borderId="0" xfId="0" applyFont="1" applyBorder="1"/>
    <xf numFmtId="0" fontId="5" fillId="0" borderId="3"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7" fillId="0" borderId="0" xfId="0" applyFont="1" applyBorder="1"/>
    <xf numFmtId="0" fontId="7" fillId="0" borderId="7" xfId="0" applyFont="1" applyBorder="1"/>
    <xf numFmtId="0" fontId="5" fillId="0" borderId="0" xfId="0" applyFont="1" applyBorder="1"/>
    <xf numFmtId="0" fontId="5" fillId="0" borderId="7" xfId="0" applyFont="1" applyBorder="1"/>
    <xf numFmtId="0" fontId="5" fillId="0" borderId="8" xfId="0" applyFont="1" applyBorder="1" applyAlignment="1">
      <alignment horizontal="center" wrapText="1"/>
    </xf>
    <xf numFmtId="0" fontId="5" fillId="0" borderId="0" xfId="0" applyFont="1" applyBorder="1" applyAlignment="1">
      <alignment horizontal="center" wrapText="1"/>
    </xf>
    <xf numFmtId="1" fontId="6" fillId="0" borderId="0" xfId="0" applyNumberFormat="1" applyFont="1"/>
    <xf numFmtId="2" fontId="6" fillId="0" borderId="0" xfId="0" applyNumberFormat="1" applyFont="1"/>
    <xf numFmtId="2" fontId="6" fillId="0" borderId="1" xfId="0" applyNumberFormat="1" applyFont="1" applyBorder="1"/>
    <xf numFmtId="2" fontId="6" fillId="0" borderId="2" xfId="0" applyNumberFormat="1" applyFont="1" applyBorder="1"/>
    <xf numFmtId="2" fontId="6" fillId="0" borderId="0" xfId="0" applyNumberFormat="1" applyFont="1" applyBorder="1"/>
    <xf numFmtId="0" fontId="4" fillId="0" borderId="0" xfId="0" applyFont="1" applyAlignment="1">
      <alignment wrapText="1"/>
    </xf>
    <xf numFmtId="0" fontId="5" fillId="0" borderId="0" xfId="0" applyFont="1" applyFill="1" applyBorder="1"/>
    <xf numFmtId="0" fontId="0" fillId="0" borderId="0" xfId="0" applyBorder="1"/>
    <xf numFmtId="0" fontId="5" fillId="0" borderId="3" xfId="0" applyFont="1" applyFill="1" applyBorder="1" applyAlignment="1">
      <alignment horizontal="center" wrapText="1"/>
    </xf>
    <xf numFmtId="0" fontId="0" fillId="0" borderId="3" xfId="0" applyBorder="1"/>
    <xf numFmtId="0" fontId="5" fillId="0" borderId="3" xfId="0" applyFont="1" applyFill="1" applyBorder="1" applyAlignment="1">
      <alignment horizontal="center" wrapText="1"/>
    </xf>
    <xf numFmtId="2" fontId="5" fillId="0" borderId="0" xfId="0" applyNumberFormat="1" applyFont="1" applyBorder="1"/>
    <xf numFmtId="1" fontId="5" fillId="0" borderId="0" xfId="0" applyNumberFormat="1" applyFont="1" applyBorder="1"/>
    <xf numFmtId="1" fontId="5" fillId="0" borderId="7" xfId="0" applyNumberFormat="1" applyFont="1" applyBorder="1"/>
    <xf numFmtId="0" fontId="5" fillId="0" borderId="11" xfId="0" applyFont="1" applyBorder="1" applyAlignment="1">
      <alignment horizontal="center" wrapText="1"/>
    </xf>
    <xf numFmtId="0" fontId="5" fillId="0" borderId="12" xfId="0" applyFont="1" applyBorder="1" applyAlignment="1">
      <alignment horizontal="center" wrapText="1"/>
    </xf>
    <xf numFmtId="2" fontId="6" fillId="0" borderId="13" xfId="0" applyNumberFormat="1" applyFont="1" applyBorder="1"/>
    <xf numFmtId="2" fontId="6" fillId="0" borderId="14" xfId="0" applyNumberFormat="1" applyFont="1" applyBorder="1"/>
    <xf numFmtId="0" fontId="6" fillId="0" borderId="13" xfId="0" applyFont="1" applyBorder="1"/>
    <xf numFmtId="0" fontId="6" fillId="0" borderId="14" xfId="0" applyFont="1" applyBorder="1"/>
    <xf numFmtId="0" fontId="7" fillId="0" borderId="0" xfId="0" applyFont="1"/>
    <xf numFmtId="0" fontId="8" fillId="0" borderId="16" xfId="0" applyFont="1" applyBorder="1" applyAlignment="1">
      <alignment horizontal="center" vertical="center" wrapText="1"/>
    </xf>
    <xf numFmtId="0" fontId="5" fillId="0" borderId="0" xfId="0" applyFont="1"/>
    <xf numFmtId="0" fontId="9" fillId="0" borderId="0" xfId="0" applyFont="1" applyBorder="1"/>
    <xf numFmtId="0" fontId="4" fillId="0" borderId="0" xfId="0" applyFont="1"/>
    <xf numFmtId="1" fontId="10" fillId="0" borderId="0" xfId="0" applyNumberFormat="1" applyFont="1"/>
    <xf numFmtId="0" fontId="10" fillId="0" borderId="0" xfId="0" applyFont="1"/>
    <xf numFmtId="0" fontId="7" fillId="0" borderId="3" xfId="0" applyFont="1" applyBorder="1" applyAlignment="1">
      <alignment horizontal="center" wrapText="1"/>
    </xf>
    <xf numFmtId="1" fontId="4" fillId="0" borderId="0" xfId="0" applyNumberFormat="1" applyFont="1"/>
    <xf numFmtId="0" fontId="11" fillId="0" borderId="3" xfId="0" applyFont="1" applyBorder="1" applyAlignment="1">
      <alignment horizontal="center" wrapText="1"/>
    </xf>
    <xf numFmtId="1" fontId="12" fillId="0" borderId="0" xfId="0" applyNumberFormat="1" applyFont="1"/>
    <xf numFmtId="0" fontId="12" fillId="0" borderId="0" xfId="0" applyFont="1"/>
    <xf numFmtId="1" fontId="6" fillId="3" borderId="0" xfId="0" applyNumberFormat="1" applyFont="1" applyFill="1"/>
    <xf numFmtId="1" fontId="12" fillId="3" borderId="0" xfId="0" applyNumberFormat="1" applyFont="1" applyFill="1"/>
    <xf numFmtId="0" fontId="4" fillId="3" borderId="0" xfId="0" applyFont="1" applyFill="1"/>
    <xf numFmtId="0" fontId="6" fillId="3" borderId="1" xfId="0" applyFont="1" applyFill="1" applyBorder="1"/>
    <xf numFmtId="0" fontId="6" fillId="3" borderId="2" xfId="0" applyFont="1" applyFill="1" applyBorder="1"/>
    <xf numFmtId="0" fontId="6" fillId="3" borderId="13" xfId="0" applyFont="1" applyFill="1" applyBorder="1"/>
    <xf numFmtId="0" fontId="6" fillId="3" borderId="14" xfId="0" applyFont="1" applyFill="1" applyBorder="1"/>
    <xf numFmtId="0" fontId="6" fillId="3" borderId="0" xfId="0" applyFont="1" applyFill="1" applyBorder="1"/>
    <xf numFmtId="0" fontId="6" fillId="3" borderId="0" xfId="0" applyFont="1" applyFill="1"/>
    <xf numFmtId="1" fontId="6" fillId="4" borderId="0" xfId="0" applyNumberFormat="1" applyFont="1" applyFill="1"/>
    <xf numFmtId="0" fontId="12" fillId="4" borderId="0" xfId="0" applyFont="1" applyFill="1"/>
    <xf numFmtId="0" fontId="4" fillId="4" borderId="0" xfId="0" applyFont="1" applyFill="1"/>
    <xf numFmtId="0" fontId="6" fillId="4" borderId="1" xfId="0" applyFont="1" applyFill="1" applyBorder="1"/>
    <xf numFmtId="0" fontId="6" fillId="4" borderId="2" xfId="0" applyFont="1" applyFill="1" applyBorder="1"/>
    <xf numFmtId="0" fontId="6" fillId="4" borderId="13" xfId="0" applyFont="1" applyFill="1" applyBorder="1"/>
    <xf numFmtId="0" fontId="6" fillId="4" borderId="14" xfId="0" applyFont="1" applyFill="1" applyBorder="1"/>
    <xf numFmtId="0" fontId="6" fillId="4" borderId="0" xfId="0" applyFont="1" applyFill="1" applyBorder="1"/>
    <xf numFmtId="0" fontId="6" fillId="4" borderId="0" xfId="0" applyFont="1" applyFill="1"/>
    <xf numFmtId="1" fontId="12" fillId="4" borderId="0" xfId="0" applyNumberFormat="1" applyFont="1" applyFill="1"/>
    <xf numFmtId="0" fontId="12" fillId="3" borderId="0" xfId="0" applyFont="1" applyFill="1"/>
    <xf numFmtId="0" fontId="10" fillId="0" borderId="0" xfId="0" applyFont="1" applyBorder="1"/>
    <xf numFmtId="1" fontId="0" fillId="0" borderId="0" xfId="0" applyNumberFormat="1"/>
    <xf numFmtId="1" fontId="6" fillId="2" borderId="0" xfId="0" applyNumberFormat="1" applyFont="1" applyFill="1"/>
    <xf numFmtId="1" fontId="12" fillId="2" borderId="0" xfId="0" applyNumberFormat="1" applyFont="1" applyFill="1"/>
    <xf numFmtId="0" fontId="4" fillId="2" borderId="0" xfId="0" applyFont="1" applyFill="1"/>
    <xf numFmtId="0" fontId="6" fillId="2" borderId="1" xfId="0" applyFont="1" applyFill="1" applyBorder="1"/>
    <xf numFmtId="0" fontId="6" fillId="2" borderId="2" xfId="0" applyFont="1" applyFill="1" applyBorder="1"/>
    <xf numFmtId="0" fontId="6" fillId="2" borderId="13" xfId="0" applyFont="1" applyFill="1" applyBorder="1"/>
    <xf numFmtId="0" fontId="6" fillId="2" borderId="14" xfId="0" applyFont="1" applyFill="1" applyBorder="1"/>
    <xf numFmtId="0" fontId="6" fillId="2" borderId="0" xfId="0" applyFont="1" applyFill="1" applyBorder="1"/>
    <xf numFmtId="0" fontId="6" fillId="2" borderId="0" xfId="0" applyFont="1" applyFill="1"/>
    <xf numFmtId="2" fontId="0" fillId="0" borderId="0" xfId="0" applyNumberFormat="1" applyBorder="1"/>
    <xf numFmtId="0" fontId="0" fillId="0" borderId="0" xfId="0" applyAlignment="1">
      <alignment horizontal="center"/>
    </xf>
    <xf numFmtId="0" fontId="14" fillId="0" borderId="0" xfId="0" applyFont="1" applyAlignment="1">
      <alignment horizontal="center"/>
    </xf>
    <xf numFmtId="2" fontId="0" fillId="0" borderId="0" xfId="0" applyNumberFormat="1" applyAlignment="1">
      <alignment horizontal="center"/>
    </xf>
    <xf numFmtId="0" fontId="7" fillId="0" borderId="0" xfId="0" applyFont="1" applyBorder="1" applyAlignment="1"/>
    <xf numFmtId="0" fontId="0" fillId="5" borderId="17" xfId="0" applyFill="1" applyBorder="1"/>
    <xf numFmtId="2" fontId="0" fillId="0" borderId="0" xfId="0" applyNumberFormat="1"/>
    <xf numFmtId="2" fontId="0" fillId="5" borderId="17" xfId="0" applyNumberFormat="1" applyFill="1" applyBorder="1"/>
    <xf numFmtId="0" fontId="5" fillId="5" borderId="17" xfId="0" applyFont="1" applyFill="1" applyBorder="1"/>
    <xf numFmtId="0" fontId="15" fillId="0" borderId="16" xfId="0" applyFont="1" applyBorder="1" applyAlignment="1">
      <alignment horizontal="center" vertical="center" wrapText="1"/>
    </xf>
    <xf numFmtId="0" fontId="15" fillId="0" borderId="0" xfId="0" applyFont="1"/>
    <xf numFmtId="0" fontId="16" fillId="0" borderId="16" xfId="0" applyFont="1" applyBorder="1" applyAlignment="1">
      <alignment horizontal="center" vertical="center" wrapText="1"/>
    </xf>
    <xf numFmtId="0" fontId="17" fillId="0" borderId="0" xfId="0" applyFont="1"/>
    <xf numFmtId="0" fontId="18" fillId="0" borderId="16" xfId="0" applyFont="1" applyBorder="1" applyAlignment="1">
      <alignment horizontal="center" vertical="center" wrapText="1"/>
    </xf>
    <xf numFmtId="0" fontId="19" fillId="0" borderId="0" xfId="0" applyFont="1"/>
    <xf numFmtId="0" fontId="20" fillId="0" borderId="16" xfId="0" applyFont="1" applyBorder="1" applyAlignment="1">
      <alignment horizontal="center" vertical="center" wrapText="1"/>
    </xf>
    <xf numFmtId="0" fontId="21" fillId="0" borderId="0" xfId="0" applyFont="1"/>
    <xf numFmtId="0" fontId="22" fillId="0" borderId="16" xfId="0" applyFont="1" applyBorder="1" applyAlignment="1">
      <alignment horizontal="center" vertical="center" wrapText="1"/>
    </xf>
    <xf numFmtId="0" fontId="23" fillId="0" borderId="0" xfId="0" applyFont="1"/>
    <xf numFmtId="1" fontId="5" fillId="0" borderId="0" xfId="0" applyNumberFormat="1" applyFont="1"/>
    <xf numFmtId="1" fontId="17" fillId="0" borderId="0" xfId="0" applyNumberFormat="1" applyFont="1"/>
    <xf numFmtId="0" fontId="24" fillId="0" borderId="0" xfId="0" applyFont="1"/>
    <xf numFmtId="0" fontId="25" fillId="0" borderId="0" xfId="0" applyFont="1"/>
    <xf numFmtId="0" fontId="26" fillId="0" borderId="0" xfId="0" applyFont="1"/>
    <xf numFmtId="0" fontId="27" fillId="0" borderId="0" xfId="0" applyFont="1"/>
    <xf numFmtId="0" fontId="27" fillId="0" borderId="16" xfId="0" applyFont="1" applyBorder="1" applyAlignment="1">
      <alignment horizontal="center" vertical="center" wrapText="1"/>
    </xf>
    <xf numFmtId="1" fontId="7" fillId="0" borderId="0" xfId="0" applyNumberFormat="1" applyFont="1"/>
    <xf numFmtId="0" fontId="0" fillId="7" borderId="0" xfId="0" applyFill="1"/>
    <xf numFmtId="164" fontId="0" fillId="0" borderId="0" xfId="0" applyNumberFormat="1"/>
    <xf numFmtId="165" fontId="0" fillId="0" borderId="0" xfId="0" applyNumberFormat="1"/>
    <xf numFmtId="0" fontId="28" fillId="0" borderId="0" xfId="0" applyFont="1" applyAlignment="1">
      <alignment horizontal="center" vertical="center" readingOrder="1"/>
    </xf>
    <xf numFmtId="0" fontId="29" fillId="0" borderId="0" xfId="0" applyFont="1"/>
    <xf numFmtId="164" fontId="29" fillId="0" borderId="0" xfId="0" applyNumberFormat="1" applyFont="1"/>
    <xf numFmtId="0" fontId="7" fillId="8" borderId="17" xfId="0" applyFont="1" applyFill="1" applyBorder="1"/>
    <xf numFmtId="0" fontId="0" fillId="8" borderId="17" xfId="0" applyFill="1" applyBorder="1"/>
    <xf numFmtId="0" fontId="0" fillId="8" borderId="17" xfId="0" applyFill="1" applyBorder="1" applyAlignment="1">
      <alignment horizontal="right"/>
    </xf>
    <xf numFmtId="0" fontId="7" fillId="9" borderId="17" xfId="0" applyFont="1" applyFill="1" applyBorder="1"/>
    <xf numFmtId="0" fontId="0" fillId="9" borderId="17" xfId="0" applyFill="1" applyBorder="1"/>
    <xf numFmtId="0" fontId="7" fillId="6" borderId="17" xfId="0" applyFont="1" applyFill="1" applyBorder="1"/>
    <xf numFmtId="0" fontId="7" fillId="10" borderId="17" xfId="0" applyFont="1" applyFill="1" applyBorder="1"/>
    <xf numFmtId="0" fontId="5" fillId="10" borderId="17" xfId="0" applyFont="1" applyFill="1" applyBorder="1"/>
    <xf numFmtId="0" fontId="0" fillId="11" borderId="17" xfId="0" applyFill="1" applyBorder="1"/>
    <xf numFmtId="0" fontId="0" fillId="6" borderId="17" xfId="0" applyFill="1" applyBorder="1"/>
    <xf numFmtId="0" fontId="0" fillId="0" borderId="17" xfId="0" applyBorder="1"/>
    <xf numFmtId="0" fontId="5" fillId="12" borderId="17" xfId="0" applyFont="1" applyFill="1" applyBorder="1"/>
    <xf numFmtId="0" fontId="0" fillId="12" borderId="17" xfId="0" applyFill="1" applyBorder="1"/>
    <xf numFmtId="0" fontId="0" fillId="0" borderId="17" xfId="0" applyBorder="1" applyAlignment="1">
      <alignment horizontal="right"/>
    </xf>
    <xf numFmtId="0" fontId="0" fillId="0" borderId="17" xfId="0" applyBorder="1" applyAlignment="1">
      <alignment horizontal="center"/>
    </xf>
    <xf numFmtId="2" fontId="0" fillId="0" borderId="17" xfId="0" applyNumberFormat="1" applyBorder="1"/>
    <xf numFmtId="2" fontId="0" fillId="0" borderId="17" xfId="0" applyNumberFormat="1" applyFill="1" applyBorder="1"/>
    <xf numFmtId="2" fontId="0" fillId="0" borderId="17" xfId="0" applyNumberFormat="1" applyBorder="1" applyAlignment="1">
      <alignment horizontal="right"/>
    </xf>
    <xf numFmtId="0" fontId="0" fillId="13" borderId="17" xfId="0" applyFill="1" applyBorder="1"/>
    <xf numFmtId="0" fontId="5" fillId="13" borderId="17" xfId="0" applyFont="1" applyFill="1" applyBorder="1"/>
    <xf numFmtId="0" fontId="5" fillId="11" borderId="17" xfId="0" applyFont="1" applyFill="1" applyBorder="1"/>
    <xf numFmtId="0" fontId="7" fillId="5" borderId="17" xfId="0" applyFont="1" applyFill="1" applyBorder="1"/>
    <xf numFmtId="0" fontId="7" fillId="0" borderId="17" xfId="0" applyFont="1" applyBorder="1"/>
    <xf numFmtId="0" fontId="7" fillId="0" borderId="17" xfId="0" applyFont="1" applyBorder="1" applyAlignment="1">
      <alignment horizontal="right"/>
    </xf>
    <xf numFmtId="0" fontId="7" fillId="0" borderId="17" xfId="0" applyFont="1" applyBorder="1" applyAlignment="1">
      <alignment horizontal="center"/>
    </xf>
    <xf numFmtId="2" fontId="7" fillId="0" borderId="17" xfId="0" applyNumberFormat="1" applyFont="1" applyBorder="1"/>
    <xf numFmtId="2" fontId="7" fillId="5" borderId="17" xfId="0" applyNumberFormat="1" applyFont="1" applyFill="1" applyBorder="1"/>
    <xf numFmtId="0" fontId="30" fillId="0" borderId="0" xfId="0" applyFont="1"/>
    <xf numFmtId="0" fontId="31" fillId="0" borderId="0" xfId="0" applyFont="1"/>
    <xf numFmtId="2" fontId="0" fillId="8" borderId="17" xfId="0" applyNumberFormat="1" applyFill="1" applyBorder="1" applyAlignment="1">
      <alignment horizontal="right"/>
    </xf>
    <xf numFmtId="2" fontId="7" fillId="0" borderId="17" xfId="0" applyNumberFormat="1" applyFont="1" applyBorder="1" applyAlignment="1">
      <alignment horizontal="right"/>
    </xf>
    <xf numFmtId="0" fontId="0" fillId="0" borderId="17" xfId="0" applyNumberFormat="1" applyBorder="1" applyAlignment="1">
      <alignment horizontal="right"/>
    </xf>
    <xf numFmtId="0" fontId="32" fillId="0" borderId="0" xfId="0" applyFont="1" applyAlignment="1">
      <alignment horizontal="center"/>
    </xf>
    <xf numFmtId="0" fontId="32" fillId="14" borderId="17" xfId="11" applyFont="1" applyBorder="1" applyAlignment="1">
      <alignment horizontal="center"/>
    </xf>
    <xf numFmtId="0" fontId="32" fillId="14" borderId="17" xfId="11" applyFont="1" applyBorder="1" applyAlignment="1">
      <alignment wrapText="1"/>
    </xf>
    <xf numFmtId="2" fontId="32" fillId="14" borderId="17" xfId="11" applyNumberFormat="1" applyFont="1" applyBorder="1" applyAlignment="1">
      <alignment horizontal="center" wrapText="1"/>
    </xf>
    <xf numFmtId="0" fontId="1" fillId="14" borderId="17" xfId="11" applyBorder="1" applyAlignment="1">
      <alignment horizontal="center"/>
    </xf>
    <xf numFmtId="0" fontId="1" fillId="14" borderId="17" xfId="11" applyBorder="1" applyAlignment="1">
      <alignment horizontal="center" wrapText="1"/>
    </xf>
    <xf numFmtId="1" fontId="1" fillId="14" borderId="17" xfId="11" applyNumberFormat="1" applyBorder="1" applyAlignment="1">
      <alignment horizontal="center" wrapText="1"/>
    </xf>
    <xf numFmtId="164" fontId="1" fillId="14" borderId="17" xfId="11" applyNumberFormat="1" applyBorder="1" applyAlignment="1">
      <alignment horizontal="center" wrapText="1"/>
    </xf>
    <xf numFmtId="0" fontId="1" fillId="5" borderId="17" xfId="3" applyFont="1" applyFill="1" applyBorder="1"/>
    <xf numFmtId="164" fontId="33" fillId="5" borderId="17" xfId="3" applyNumberFormat="1" applyFont="1" applyFill="1" applyBorder="1" applyAlignment="1">
      <alignment wrapText="1"/>
    </xf>
    <xf numFmtId="164" fontId="1" fillId="5" borderId="17" xfId="3" applyNumberFormat="1" applyFont="1" applyFill="1" applyBorder="1"/>
    <xf numFmtId="0" fontId="1" fillId="5" borderId="17" xfId="3" applyFont="1" applyFill="1" applyBorder="1" applyAlignment="1">
      <alignment horizontal="center"/>
    </xf>
    <xf numFmtId="0" fontId="33" fillId="5" borderId="17" xfId="3" applyFont="1" applyFill="1" applyBorder="1" applyAlignment="1">
      <alignment horizontal="center"/>
    </xf>
    <xf numFmtId="164" fontId="33" fillId="5" borderId="17" xfId="2" applyNumberFormat="1" applyFont="1" applyFill="1" applyBorder="1" applyAlignment="1">
      <alignment horizontal="center"/>
    </xf>
    <xf numFmtId="164" fontId="1" fillId="5" borderId="17" xfId="3" applyNumberFormat="1" applyFont="1" applyFill="1" applyBorder="1" applyAlignment="1">
      <alignment horizontal="center"/>
    </xf>
    <xf numFmtId="165" fontId="33" fillId="4" borderId="17" xfId="4" applyNumberFormat="1" applyFont="1" applyFill="1" applyBorder="1" applyAlignment="1">
      <alignment horizontal="center" wrapText="1"/>
    </xf>
    <xf numFmtId="2" fontId="33" fillId="4" borderId="17" xfId="3" applyNumberFormat="1" applyFont="1" applyFill="1" applyBorder="1" applyAlignment="1">
      <alignment horizontal="center" wrapText="1"/>
    </xf>
    <xf numFmtId="0" fontId="33" fillId="4" borderId="17" xfId="3" applyFont="1" applyFill="1" applyBorder="1" applyAlignment="1">
      <alignment horizontal="center" wrapText="1"/>
    </xf>
    <xf numFmtId="2" fontId="35" fillId="5" borderId="17" xfId="7" applyNumberFormat="1" applyFont="1" applyFill="1" applyBorder="1" applyAlignment="1">
      <alignment horizontal="center"/>
    </xf>
    <xf numFmtId="2" fontId="35" fillId="5" borderId="17" xfId="8" applyNumberFormat="1" applyFont="1" applyFill="1" applyBorder="1" applyAlignment="1">
      <alignment horizontal="center"/>
    </xf>
    <xf numFmtId="0" fontId="33" fillId="5" borderId="17" xfId="2" applyFont="1" applyFill="1" applyBorder="1" applyAlignment="1">
      <alignment horizontal="center"/>
    </xf>
    <xf numFmtId="2" fontId="33" fillId="5" borderId="17" xfId="2" applyNumberFormat="1" applyFont="1" applyFill="1" applyBorder="1" applyAlignment="1">
      <alignment horizontal="center"/>
    </xf>
    <xf numFmtId="2" fontId="33" fillId="5" borderId="17" xfId="3" applyNumberFormat="1" applyFont="1" applyFill="1" applyBorder="1" applyAlignment="1">
      <alignment horizontal="center" wrapText="1"/>
    </xf>
    <xf numFmtId="164" fontId="1" fillId="5" borderId="17" xfId="3" applyNumberFormat="1" applyFont="1" applyFill="1" applyBorder="1" applyAlignment="1">
      <alignment horizontal="right"/>
    </xf>
    <xf numFmtId="1" fontId="36" fillId="4" borderId="21" xfId="2" applyNumberFormat="1" applyFont="1" applyFill="1" applyBorder="1" applyAlignment="1">
      <alignment horizontal="left"/>
    </xf>
    <xf numFmtId="0" fontId="33" fillId="4" borderId="22" xfId="3" applyFont="1" applyFill="1" applyBorder="1"/>
    <xf numFmtId="0" fontId="33" fillId="4" borderId="23" xfId="3" applyFont="1" applyFill="1" applyBorder="1"/>
    <xf numFmtId="0" fontId="33" fillId="4" borderId="2" xfId="3" applyFont="1" applyFill="1" applyBorder="1"/>
    <xf numFmtId="0" fontId="33" fillId="4" borderId="0" xfId="3" applyFont="1" applyFill="1"/>
    <xf numFmtId="0" fontId="33" fillId="4" borderId="7" xfId="3" applyFont="1" applyFill="1" applyBorder="1"/>
    <xf numFmtId="0" fontId="33" fillId="4" borderId="2" xfId="3" applyFont="1" applyFill="1" applyBorder="1" applyAlignment="1">
      <alignment horizontal="right"/>
    </xf>
    <xf numFmtId="0" fontId="33" fillId="4" borderId="0" xfId="3" applyFont="1" applyFill="1" applyAlignment="1">
      <alignment horizontal="center"/>
    </xf>
    <xf numFmtId="0" fontId="33" fillId="4" borderId="5" xfId="3" applyFont="1" applyFill="1" applyBorder="1"/>
    <xf numFmtId="0" fontId="33" fillId="4" borderId="3" xfId="3" applyFont="1" applyFill="1" applyBorder="1"/>
    <xf numFmtId="0" fontId="33" fillId="4" borderId="24" xfId="3" applyFont="1" applyFill="1" applyBorder="1"/>
    <xf numFmtId="164" fontId="5" fillId="5" borderId="17" xfId="2" applyNumberFormat="1" applyFill="1" applyBorder="1" applyAlignment="1">
      <alignment horizontal="center"/>
    </xf>
    <xf numFmtId="0" fontId="33" fillId="0" borderId="0" xfId="3" applyFont="1"/>
    <xf numFmtId="0" fontId="35" fillId="5" borderId="17" xfId="3" applyFont="1" applyFill="1" applyBorder="1" applyAlignment="1">
      <alignment horizontal="center"/>
    </xf>
    <xf numFmtId="2" fontId="32" fillId="8" borderId="17" xfId="11" applyNumberFormat="1" applyFont="1" applyFill="1" applyBorder="1" applyAlignment="1">
      <alignment horizontal="center" wrapText="1"/>
    </xf>
    <xf numFmtId="0" fontId="1" fillId="8" borderId="17" xfId="3" applyFont="1" applyFill="1" applyBorder="1" applyAlignment="1">
      <alignment horizontal="center"/>
    </xf>
    <xf numFmtId="164" fontId="33" fillId="8" borderId="17" xfId="2" applyNumberFormat="1" applyFont="1" applyFill="1" applyBorder="1" applyAlignment="1">
      <alignment horizontal="center"/>
    </xf>
    <xf numFmtId="164" fontId="5" fillId="8" borderId="17" xfId="2" applyNumberFormat="1" applyFill="1" applyBorder="1" applyAlignment="1">
      <alignment horizontal="center"/>
    </xf>
    <xf numFmtId="0" fontId="37" fillId="0" borderId="0" xfId="0" applyFont="1"/>
    <xf numFmtId="166" fontId="5" fillId="0" borderId="4" xfId="12" applyNumberFormat="1" applyBorder="1"/>
    <xf numFmtId="0" fontId="5" fillId="0" borderId="0" xfId="0" applyFont="1" applyAlignment="1">
      <alignment horizontal="center" wrapText="1"/>
    </xf>
    <xf numFmtId="0" fontId="5" fillId="0" borderId="7" xfId="0" applyFont="1" applyBorder="1" applyAlignment="1">
      <alignment horizontal="center" wrapText="1"/>
    </xf>
    <xf numFmtId="0" fontId="4" fillId="0" borderId="0" xfId="0" applyFont="1" applyAlignment="1">
      <alignment horizontal="center" wrapText="1"/>
    </xf>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15" xfId="0" applyFont="1" applyBorder="1" applyAlignment="1">
      <alignment horizontal="center" wrapText="1"/>
    </xf>
    <xf numFmtId="0" fontId="4" fillId="0" borderId="2" xfId="0" applyFont="1" applyBorder="1" applyAlignment="1">
      <alignment horizontal="center" wrapText="1"/>
    </xf>
    <xf numFmtId="0" fontId="4" fillId="0" borderId="14" xfId="0" applyFont="1" applyBorder="1" applyAlignment="1">
      <alignment horizontal="center" wrapText="1"/>
    </xf>
    <xf numFmtId="0" fontId="7" fillId="0" borderId="0" xfId="0" applyFont="1" applyBorder="1" applyAlignment="1">
      <alignment horizontal="center"/>
    </xf>
    <xf numFmtId="0" fontId="5" fillId="0" borderId="0" xfId="0" applyFont="1" applyBorder="1" applyAlignment="1">
      <alignment horizontal="center"/>
    </xf>
    <xf numFmtId="0" fontId="5" fillId="0" borderId="3" xfId="0" applyFont="1" applyFill="1" applyBorder="1" applyAlignment="1">
      <alignment horizontal="center" wrapText="1"/>
    </xf>
    <xf numFmtId="0" fontId="32" fillId="14" borderId="17" xfId="11" applyFont="1" applyBorder="1" applyAlignment="1">
      <alignment horizontal="center"/>
    </xf>
    <xf numFmtId="0" fontId="1" fillId="14" borderId="18" xfId="11" applyBorder="1" applyAlignment="1">
      <alignment horizontal="center"/>
    </xf>
    <xf numFmtId="0" fontId="1" fillId="14" borderId="19" xfId="11" applyBorder="1" applyAlignment="1">
      <alignment horizontal="center"/>
    </xf>
    <xf numFmtId="0" fontId="1" fillId="14" borderId="20" xfId="11" applyBorder="1" applyAlignment="1">
      <alignment horizontal="center"/>
    </xf>
    <xf numFmtId="0" fontId="1" fillId="4" borderId="18" xfId="3" applyFont="1" applyFill="1" applyBorder="1" applyAlignment="1">
      <alignment horizontal="center"/>
    </xf>
    <xf numFmtId="0" fontId="1" fillId="4" borderId="19" xfId="3" applyFont="1" applyFill="1" applyBorder="1" applyAlignment="1">
      <alignment horizontal="center"/>
    </xf>
    <xf numFmtId="0" fontId="1" fillId="4" borderId="20" xfId="3" applyFont="1" applyFill="1" applyBorder="1" applyAlignment="1">
      <alignment horizontal="center"/>
    </xf>
    <xf numFmtId="0" fontId="0" fillId="0" borderId="0" xfId="0" applyAlignment="1">
      <alignment horizontal="center"/>
    </xf>
  </cellXfs>
  <cellStyles count="13">
    <cellStyle name="20% - Accent1" xfId="11" builtinId="30"/>
    <cellStyle name="Normal" xfId="0" builtinId="0"/>
    <cellStyle name="Normal 16" xfId="9" xr:uid="{00000000-0005-0000-0000-000003000000}"/>
    <cellStyle name="Normal 18" xfId="10" xr:uid="{00000000-0005-0000-0000-000004000000}"/>
    <cellStyle name="Normal 2" xfId="1" xr:uid="{00000000-0005-0000-0000-000005000000}"/>
    <cellStyle name="Normal 2 2" xfId="2" xr:uid="{00000000-0005-0000-0000-000006000000}"/>
    <cellStyle name="Normal 20" xfId="8" xr:uid="{00000000-0005-0000-0000-000007000000}"/>
    <cellStyle name="Normal 21" xfId="7" xr:uid="{00000000-0005-0000-0000-000008000000}"/>
    <cellStyle name="Normal 23" xfId="6" xr:uid="{00000000-0005-0000-0000-000009000000}"/>
    <cellStyle name="Normal 3" xfId="3" xr:uid="{00000000-0005-0000-0000-00000A000000}"/>
    <cellStyle name="Normal 7" xfId="4" xr:uid="{00000000-0005-0000-0000-00000B000000}"/>
    <cellStyle name="Normal 9" xfId="5" xr:uid="{00000000-0005-0000-0000-00000C000000}"/>
    <cellStyle name="Normal_Book1" xfId="12" xr:uid="{12290445-DE34-4B53-9D8D-4FD1EC7098D0}"/>
  </cellStyles>
  <dxfs count="0"/>
  <tableStyles count="0" defaultTableStyle="TableStyleMedium2" defaultPivotStyle="PivotStyleLight16"/>
  <colors>
    <mruColors>
      <color rgb="FFFD9E8B"/>
      <color rgb="FFBE66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976106736657918"/>
                  <c:y val="8.8425925925925929E-3"/>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[1]Sheet1!$I$81:$I$104</c:f>
              <c:numCache>
                <c:formatCode>General</c:formatCode>
                <c:ptCount val="24"/>
                <c:pt idx="0">
                  <c:v>58.9631974673526</c:v>
                </c:pt>
                <c:pt idx="1">
                  <c:v>88.933200398803606</c:v>
                </c:pt>
                <c:pt idx="2">
                  <c:v>80.779944289693589</c:v>
                </c:pt>
                <c:pt idx="3">
                  <c:v>92.80719280719282</c:v>
                </c:pt>
                <c:pt idx="4">
                  <c:v>96.835191082802552</c:v>
                </c:pt>
                <c:pt idx="5">
                  <c:v>112.82966488201468</c:v>
                </c:pt>
                <c:pt idx="6">
                  <c:v>127.89783889980352</c:v>
                </c:pt>
                <c:pt idx="7">
                  <c:v>151.08055009823184</c:v>
                </c:pt>
                <c:pt idx="8">
                  <c:v>149.65449160908193</c:v>
                </c:pt>
                <c:pt idx="11">
                  <c:v>229.7859690844233</c:v>
                </c:pt>
                <c:pt idx="12">
                  <c:v>225.16294686944499</c:v>
                </c:pt>
                <c:pt idx="14">
                  <c:v>303.69630369630374</c:v>
                </c:pt>
                <c:pt idx="15">
                  <c:v>335.16807548653429</c:v>
                </c:pt>
                <c:pt idx="16">
                  <c:v>361.57517899761336</c:v>
                </c:pt>
                <c:pt idx="19">
                  <c:v>674.39096850861552</c:v>
                </c:pt>
                <c:pt idx="20">
                  <c:v>730.3592577970785</c:v>
                </c:pt>
                <c:pt idx="21">
                  <c:v>701.96311719214759</c:v>
                </c:pt>
                <c:pt idx="22">
                  <c:v>1227.2999401317102</c:v>
                </c:pt>
                <c:pt idx="23">
                  <c:v>1285.3470437017993</c:v>
                </c:pt>
              </c:numCache>
            </c:numRef>
          </c:xVal>
          <c:yVal>
            <c:numRef>
              <c:f>[1]Sheet1!$J$81:$J$104</c:f>
              <c:numCache>
                <c:formatCode>General</c:formatCode>
                <c:ptCount val="24"/>
                <c:pt idx="0">
                  <c:v>0</c:v>
                </c:pt>
                <c:pt idx="1">
                  <c:v>0</c:v>
                </c:pt>
                <c:pt idx="2">
                  <c:v>0.25</c:v>
                </c:pt>
                <c:pt idx="3">
                  <c:v>0.25</c:v>
                </c:pt>
                <c:pt idx="4">
                  <c:v>0.5</c:v>
                </c:pt>
                <c:pt idx="5">
                  <c:v>0.5</c:v>
                </c:pt>
                <c:pt idx="6">
                  <c:v>1</c:v>
                </c:pt>
                <c:pt idx="7">
                  <c:v>1</c:v>
                </c:pt>
                <c:pt idx="8">
                  <c:v>1</c:v>
                </c:pt>
                <c:pt idx="11">
                  <c:v>2</c:v>
                </c:pt>
                <c:pt idx="12">
                  <c:v>2</c:v>
                </c:pt>
                <c:pt idx="14">
                  <c:v>4</c:v>
                </c:pt>
                <c:pt idx="15">
                  <c:v>4</c:v>
                </c:pt>
                <c:pt idx="16">
                  <c:v>4</c:v>
                </c:pt>
                <c:pt idx="19">
                  <c:v>8</c:v>
                </c:pt>
                <c:pt idx="20">
                  <c:v>10</c:v>
                </c:pt>
                <c:pt idx="21">
                  <c:v>10</c:v>
                </c:pt>
                <c:pt idx="22">
                  <c:v>20</c:v>
                </c:pt>
                <c:pt idx="23">
                  <c:v>20</c:v>
                </c:pt>
              </c:numCache>
            </c:numRef>
          </c:yVal>
          <c:smooth val="0"/>
          <c:extLst>
            <c:ext xmlns:c16="http://schemas.microsoft.com/office/drawing/2014/chart" uri="{C3380CC4-5D6E-409C-BE32-E72D297353CC}">
              <c16:uniqueId val="{00000002-A715-402F-BBD5-30C9F9534CE6}"/>
            </c:ext>
          </c:extLst>
        </c:ser>
        <c:dLbls>
          <c:showLegendKey val="0"/>
          <c:showVal val="0"/>
          <c:showCatName val="0"/>
          <c:showSerName val="0"/>
          <c:showPercent val="0"/>
          <c:showBubbleSize val="0"/>
        </c:dLbls>
        <c:axId val="1954555071"/>
        <c:axId val="1954551743"/>
      </c:scatterChart>
      <c:valAx>
        <c:axId val="1954555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51743"/>
        <c:crosses val="autoZero"/>
        <c:crossBetween val="midCat"/>
      </c:valAx>
      <c:valAx>
        <c:axId val="195455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55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Std</a:t>
            </a:r>
            <a:r>
              <a:rPr lang="en-US" baseline="0"/>
              <a:t> Curve after blanks subtracted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[1]Sheet1!$M$78:$M$104</c:f>
              <c:numCache>
                <c:formatCode>General</c:formatCode>
                <c:ptCount val="27"/>
                <c:pt idx="0">
                  <c:v>-12.149302532647411</c:v>
                </c:pt>
                <c:pt idx="1">
                  <c:v>11.9</c:v>
                </c:pt>
                <c:pt idx="2">
                  <c:v>17.820700398803595</c:v>
                </c:pt>
                <c:pt idx="3">
                  <c:v>7.1874999999999858</c:v>
                </c:pt>
                <c:pt idx="4">
                  <c:v>-14.112500000000011</c:v>
                </c:pt>
                <c:pt idx="5">
                  <c:v>9.6674442896935773</c:v>
                </c:pt>
                <c:pt idx="6">
                  <c:v>21.694692807192808</c:v>
                </c:pt>
                <c:pt idx="7">
                  <c:v>25.722691082802541</c:v>
                </c:pt>
                <c:pt idx="8">
                  <c:v>41.717164882014671</c:v>
                </c:pt>
                <c:pt idx="9">
                  <c:v>56.785338899803506</c:v>
                </c:pt>
                <c:pt idx="10">
                  <c:v>79.968050098231828</c:v>
                </c:pt>
                <c:pt idx="11">
                  <c:v>78.541991609081919</c:v>
                </c:pt>
                <c:pt idx="14">
                  <c:v>158.67346908442329</c:v>
                </c:pt>
                <c:pt idx="15">
                  <c:v>154.05044686944498</c:v>
                </c:pt>
                <c:pt idx="17">
                  <c:v>232.58380369630373</c:v>
                </c:pt>
                <c:pt idx="18">
                  <c:v>264.05557548653428</c:v>
                </c:pt>
                <c:pt idx="19">
                  <c:v>290.46267899761335</c:v>
                </c:pt>
                <c:pt idx="22">
                  <c:v>603.27846850861556</c:v>
                </c:pt>
                <c:pt idx="23">
                  <c:v>659.24675779707854</c:v>
                </c:pt>
                <c:pt idx="24">
                  <c:v>630.85061719214764</c:v>
                </c:pt>
                <c:pt idx="25">
                  <c:v>1156.1874401317102</c:v>
                </c:pt>
                <c:pt idx="26">
                  <c:v>1214.2345437017993</c:v>
                </c:pt>
              </c:numCache>
            </c:numRef>
          </c:xVal>
          <c:yVal>
            <c:numRef>
              <c:f>[1]Sheet1!$N$78:$N$104</c:f>
              <c:numCache>
                <c:formatCode>General</c:formatCode>
                <c:ptCount val="27"/>
                <c:pt idx="0">
                  <c:v>0</c:v>
                </c:pt>
                <c:pt idx="1">
                  <c:v>0</c:v>
                </c:pt>
                <c:pt idx="2">
                  <c:v>0</c:v>
                </c:pt>
                <c:pt idx="3">
                  <c:v>0</c:v>
                </c:pt>
                <c:pt idx="4">
                  <c:v>0</c:v>
                </c:pt>
                <c:pt idx="5">
                  <c:v>0.25</c:v>
                </c:pt>
                <c:pt idx="6">
                  <c:v>0.25</c:v>
                </c:pt>
                <c:pt idx="7">
                  <c:v>0.5</c:v>
                </c:pt>
                <c:pt idx="8">
                  <c:v>0.5</c:v>
                </c:pt>
                <c:pt idx="9">
                  <c:v>1</c:v>
                </c:pt>
                <c:pt idx="10">
                  <c:v>1</c:v>
                </c:pt>
                <c:pt idx="11">
                  <c:v>1</c:v>
                </c:pt>
                <c:pt idx="14">
                  <c:v>2</c:v>
                </c:pt>
                <c:pt idx="15">
                  <c:v>2</c:v>
                </c:pt>
                <c:pt idx="17">
                  <c:v>4</c:v>
                </c:pt>
                <c:pt idx="18">
                  <c:v>4</c:v>
                </c:pt>
                <c:pt idx="19">
                  <c:v>4</c:v>
                </c:pt>
                <c:pt idx="22">
                  <c:v>8</c:v>
                </c:pt>
                <c:pt idx="23">
                  <c:v>10</c:v>
                </c:pt>
                <c:pt idx="24">
                  <c:v>10</c:v>
                </c:pt>
                <c:pt idx="25">
                  <c:v>20</c:v>
                </c:pt>
                <c:pt idx="26">
                  <c:v>20</c:v>
                </c:pt>
              </c:numCache>
            </c:numRef>
          </c:yVal>
          <c:smooth val="0"/>
          <c:extLst>
            <c:ext xmlns:c16="http://schemas.microsoft.com/office/drawing/2014/chart" uri="{C3380CC4-5D6E-409C-BE32-E72D297353CC}">
              <c16:uniqueId val="{00000001-EEBE-4036-BDEC-62E8AEB9580C}"/>
            </c:ext>
          </c:extLst>
        </c:ser>
        <c:dLbls>
          <c:showLegendKey val="0"/>
          <c:showVal val="0"/>
          <c:showCatName val="0"/>
          <c:showSerName val="0"/>
          <c:showPercent val="0"/>
          <c:showBubbleSize val="0"/>
        </c:dLbls>
        <c:axId val="1819588607"/>
        <c:axId val="1819586527"/>
      </c:scatterChart>
      <c:valAx>
        <c:axId val="1819588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86527"/>
        <c:crosses val="autoZero"/>
        <c:crossBetween val="midCat"/>
      </c:valAx>
      <c:valAx>
        <c:axId val="181958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8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550333</xdr:colOff>
      <xdr:row>50</xdr:row>
      <xdr:rowOff>42332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8530166" cy="7979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PLEASE DOWNLOAD THIS TEMPLATE FOR YOUR USE.</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Don't modify it on the dropbox. </a:t>
          </a:r>
        </a:p>
        <a:p>
          <a:pPr marL="0" marR="0" lvl="0" indent="0" defTabSz="914400" eaLnBrk="1" fontAlgn="auto" latinLnBrk="0" hangingPunct="1">
            <a:lnSpc>
              <a:spcPct val="107000"/>
            </a:lnSpc>
            <a:spcBef>
              <a:spcPts val="0"/>
            </a:spcBef>
            <a:spcAft>
              <a:spcPts val="800"/>
            </a:spcAft>
            <a:buClrTx/>
            <a:buSzTx/>
            <a:buFontTx/>
            <a:buNone/>
            <a:tabLst/>
            <a:defRPr/>
          </a:pPr>
          <a:r>
            <a:rPr lang="en-US" sz="1100">
              <a:effectLst/>
              <a:latin typeface="Calibri" panose="020F0502020204030204" pitchFamily="34" charset="0"/>
              <a:ea typeface="Calibri" panose="020F0502020204030204" pitchFamily="34" charset="0"/>
              <a:cs typeface="Times New Roman" panose="02020603050405020304" pitchFamily="18" charset="0"/>
            </a:rPr>
            <a:t>This spreadsheet replaces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"Master spreadsheet for sample setups". It </a:t>
          </a:r>
          <a:r>
            <a:rPr lang="en-US" sz="1100">
              <a:effectLst/>
              <a:latin typeface="Calibri" panose="020F0502020204030204" pitchFamily="34" charset="0"/>
              <a:ea typeface="Calibri" panose="020F0502020204030204" pitchFamily="34" charset="0"/>
              <a:cs typeface="Times New Roman" panose="02020603050405020304" pitchFamily="18" charset="0"/>
            </a:rPr>
            <a:t>is meant to be used with the procedures described in the file titled: “Laboratory Procedures for Soil Organic Matter Analyses” for analyses of labile C and N components in fresh, field-moist samples. It is set up for 80 samples with a blank every 20 samples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can expand it as needed</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b="1" u="sng">
              <a:solidFill>
                <a:schemeClr val="dk1"/>
              </a:solidFill>
              <a:effectLst/>
              <a:latin typeface="+mn-lt"/>
              <a:ea typeface="+mn-ea"/>
              <a:cs typeface="+mn-cs"/>
            </a:rPr>
            <a:t>Always check all calculations to make sure they are correct.</a:t>
          </a:r>
          <a:r>
            <a:rPr lang="en-US" sz="1100" b="0" u="none">
              <a:solidFill>
                <a:schemeClr val="dk1"/>
              </a:solidFill>
              <a:effectLst/>
              <a:latin typeface="+mn-lt"/>
              <a:ea typeface="+mn-ea"/>
              <a:cs typeface="+mn-cs"/>
            </a:rPr>
            <a:t> You are encouraged to work out all these calculations</a:t>
          </a:r>
          <a:r>
            <a:rPr lang="en-US" sz="1100" b="0" u="none" baseline="0">
              <a:solidFill>
                <a:schemeClr val="dk1"/>
              </a:solidFill>
              <a:effectLst/>
              <a:latin typeface="+mn-lt"/>
              <a:ea typeface="+mn-ea"/>
              <a:cs typeface="+mn-cs"/>
            </a:rPr>
            <a:t> independently so you gain a thorough understanding of how your data is derived. </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Description of each sheet is below.</a:t>
          </a: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Sample ID &amp; weight entry (enter</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 weights): </a:t>
          </a:r>
          <a:r>
            <a:rPr lang="en-US" sz="1100">
              <a:effectLst/>
              <a:latin typeface="Calibri" panose="020F0502020204030204" pitchFamily="34" charset="0"/>
              <a:ea typeface="Calibri" panose="020F0502020204030204" pitchFamily="34" charset="0"/>
              <a:cs typeface="Times New Roman" panose="02020603050405020304" pitchFamily="18" charset="0"/>
            </a:rPr>
            <a:t>This worksheet is for weighing out samples for analyses. It can be printed or values can be entered directly. </a:t>
          </a:r>
          <a:r>
            <a:rPr lang="en-US" sz="1100" b="1">
              <a:effectLst/>
              <a:latin typeface="Calibri" panose="020F0502020204030204" pitchFamily="34" charset="0"/>
              <a:ea typeface="Calibri" panose="020F0502020204030204" pitchFamily="34" charset="0"/>
              <a:cs typeface="Times New Roman" panose="02020603050405020304" pitchFamily="18" charset="0"/>
            </a:rPr>
            <a:t>Enter weights</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 to at least two decimal places (hundreths of a gram). </a:t>
          </a:r>
          <a:r>
            <a:rPr lang="en-US" sz="1100">
              <a:effectLst/>
              <a:latin typeface="Calibri" panose="020F0502020204030204" pitchFamily="34" charset="0"/>
              <a:ea typeface="Calibri" panose="020F0502020204030204" pitchFamily="34" charset="0"/>
              <a:cs typeface="Times New Roman" panose="02020603050405020304" pitchFamily="18" charset="0"/>
            </a:rPr>
            <a:t>The “Calculated oven-dry wght &amp; H2O” spread sheet uses these values to calculate the amount of dry soil used for each sample in each analysis.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“whole bag” and &gt;2mm columns are for determination of coarse fragment content. This does not translate to the subsample wet-sieve values needed to calculate the &lt;2mm soil for each sample. Precise values are needed for those, and those subsample values aren’t good for whole-sample coarse fragment content because we usually select against rocks when weighing subsamples.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Don’t do both Aerobic and Anaerobic PMN. We prefer the Anaerobic method, in which case day 14 moisture content is not needed.</a:t>
          </a:r>
        </a:p>
        <a:p>
          <a:pPr marL="0" marR="0">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Calculated oven-dry wght &amp; H2O (calculates dry soil mass): </a:t>
          </a:r>
          <a:r>
            <a:rPr lang="en-US" sz="1100">
              <a:effectLst/>
              <a:latin typeface="Calibri" panose="020F0502020204030204" pitchFamily="34" charset="0"/>
              <a:ea typeface="Calibri" panose="020F0502020204030204" pitchFamily="34" charset="0"/>
              <a:cs typeface="Times New Roman" panose="02020603050405020304" pitchFamily="18" charset="0"/>
            </a:rPr>
            <a:t>This worksheet will populate itself from values entered in the “Sample ID &amp; weight entry” worksheet. It automatically calculates the amount of dry, &lt;2mm fraction soil used for each analyses so values of each component can be reported on a dry-soil basis. </a:t>
          </a:r>
          <a:r>
            <a:rPr lang="en-US" sz="1100" b="1" u="sng">
              <a:effectLst/>
              <a:latin typeface="Calibri" panose="020F0502020204030204" pitchFamily="34" charset="0"/>
              <a:ea typeface="Calibri" panose="020F0502020204030204" pitchFamily="34" charset="0"/>
              <a:cs typeface="Times New Roman" panose="02020603050405020304" pitchFamily="18" charset="0"/>
            </a:rPr>
            <a:t>Always check all calculations to make sure they are correct.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 the Gravimetric Moisture section, the H2O% dry wgt column gives the gravimetric moisture (dry weight</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basis) </a:t>
          </a:r>
          <a:r>
            <a:rPr lang="en-US" sz="1100">
              <a:effectLst/>
              <a:latin typeface="Calibri" panose="020F0502020204030204" pitchFamily="34" charset="0"/>
              <a:ea typeface="Calibri" panose="020F0502020204030204" pitchFamily="34" charset="0"/>
              <a:cs typeface="Times New Roman" panose="02020603050405020304" pitchFamily="18" charset="0"/>
            </a:rPr>
            <a:t>that would be reported as moisture content data. The H2O (g) column gives the actual amount of water in the sample that was dried and weighed, which is used to calculate the grams of oven dry soil used for each analysis. </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 the Aerobic Incubations section, we use ~22g because for aerobic PMN we need to subsample at the end, using half for moisture content and half for extracting NO3 and NH4. If using the anaerobic method (preferred), there is no need to determine the 14-d moisture content.</a:t>
          </a:r>
        </a:p>
        <a:p>
          <a:pPr marL="0" marR="0">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Calculated dry soil concentrations (enter instrument</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 output (ppm or mg/L); converts to dry soil basis): </a:t>
          </a:r>
          <a:r>
            <a:rPr lang="en-US" sz="1100" b="0">
              <a:effectLst/>
              <a:latin typeface="Calibri" panose="020F0502020204030204" pitchFamily="34" charset="0"/>
              <a:ea typeface="Calibri" panose="020F0502020204030204" pitchFamily="34" charset="0"/>
              <a:cs typeface="Times New Roman" panose="02020603050405020304" pitchFamily="18" charset="0"/>
            </a:rPr>
            <a:t>When</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 raw data is entered in mg/L, calculates concentrations on a dry soil basis. Set for 50 ml extraction but this can be changed in the upper left. K values for microbial biomass C adn N are based on Beck et al.( 1997) for C and Brooks et al. (1985) for N but should be adjusted based on the literature for specific soil types. </a:t>
          </a:r>
          <a:r>
            <a:rPr lang="en-US" sz="1100" b="1" u="sng">
              <a:solidFill>
                <a:schemeClr val="dk1"/>
              </a:solidFill>
              <a:effectLst/>
              <a:latin typeface="+mn-lt"/>
              <a:ea typeface="+mn-ea"/>
              <a:cs typeface="+mn-cs"/>
            </a:rPr>
            <a:t>Always check all calculations to make sure they are correct.</a:t>
          </a:r>
        </a:p>
        <a:p>
          <a:pPr marL="0" marR="0">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CO2 data entry: </a:t>
          </a:r>
          <a:r>
            <a:rPr lang="en-US" sz="1100" b="0">
              <a:effectLst/>
              <a:latin typeface="Calibri" panose="020F0502020204030204" pitchFamily="34" charset="0"/>
              <a:ea typeface="Calibri" panose="020F0502020204030204" pitchFamily="34" charset="0"/>
              <a:cs typeface="Times New Roman" panose="02020603050405020304" pitchFamily="18" charset="0"/>
            </a:rPr>
            <a:t>Enter</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 raw data from the Licor here.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 values for blanks separately on the "CO2 standards &amp; blanks entry' sheet. </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The initial Day 0 readings are not always taken.</a:t>
          </a:r>
        </a:p>
        <a:p>
          <a:pPr marL="0" marR="0">
            <a:lnSpc>
              <a:spcPct val="107000"/>
            </a:lnSpc>
            <a:spcBef>
              <a:spcPts val="0"/>
            </a:spcBef>
            <a:spcAft>
              <a:spcPts val="800"/>
            </a:spcAft>
          </a:pPr>
          <a:r>
            <a:rPr lang="en-US" sz="1100" b="1" baseline="0">
              <a:effectLst/>
              <a:latin typeface="Calibri" panose="020F0502020204030204" pitchFamily="34" charset="0"/>
              <a:ea typeface="Calibri" panose="020F0502020204030204" pitchFamily="34" charset="0"/>
              <a:cs typeface="Times New Roman" panose="02020603050405020304" pitchFamily="18" charset="0"/>
            </a:rPr>
            <a:t>CO2 standards &amp; blanks entry:</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 Enter Licor readings for CO2 standards and blanks here. The slope standard curve equation automatically adjusts the values on the CO2 data entry page.</a:t>
          </a: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r>
            <a:rPr lang="en-US" sz="1100" b="1"/>
            <a:t>CO2 sample times entry:</a:t>
          </a:r>
          <a:r>
            <a:rPr lang="en-US" sz="1100"/>
            <a:t> Enter times for each 12 jars</a:t>
          </a:r>
          <a:r>
            <a:rPr lang="en-US" sz="1100" baseline="0"/>
            <a:t> sampled to adjust day 1, 7, and 14 sample times to exact number of hours incubated.</a:t>
          </a:r>
        </a:p>
        <a:p>
          <a:endParaRPr lang="en-US" sz="1100" baseline="0"/>
        </a:p>
        <a:p>
          <a:r>
            <a:rPr lang="en-US" sz="1100" b="1" baseline="0"/>
            <a:t>PMC calculations</a:t>
          </a:r>
          <a:r>
            <a:rPr lang="en-US" sz="1100" baseline="0"/>
            <a:t>: Draws from other sheets in this file to calculate potentially mineralizable carbon in terms of both the rate for each sample time and the cumulative C mineralized for the whole period and for each period sampled (fast, moderate, and slow PMC). The values are also copied to the "Calculated dry soil concentrations sheet"</a:t>
          </a:r>
        </a:p>
        <a:p>
          <a:endParaRPr lang="en-US" sz="1100" baseline="0"/>
        </a:p>
        <a:p>
          <a:endParaRPr lang="en-US" sz="1100" baseline="0"/>
        </a:p>
        <a:p>
          <a:r>
            <a:rPr lang="en-US" sz="1100" baseline="0"/>
            <a:t>Contact Jay Norton (jnorton4@uwyo.edu) with any questions or ideas for improving this spreadsheet.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495300</xdr:colOff>
      <xdr:row>3</xdr:row>
      <xdr:rowOff>88899</xdr:rowOff>
    </xdr:from>
    <xdr:to>
      <xdr:col>19</xdr:col>
      <xdr:colOff>206375</xdr:colOff>
      <xdr:row>12</xdr:row>
      <xdr:rowOff>3174</xdr:rowOff>
    </xdr:to>
    <xdr:sp macro="" textlink="">
      <xdr:nvSpPr>
        <xdr:cNvPr id="2" name="TextBox 1">
          <a:extLst>
            <a:ext uri="{FF2B5EF4-FFF2-40B4-BE49-F238E27FC236}">
              <a16:creationId xmlns:a16="http://schemas.microsoft.com/office/drawing/2014/main" id="{3AFB0036-6094-4AC4-B687-DA9794626BDD}"/>
            </a:ext>
          </a:extLst>
        </xdr:cNvPr>
        <xdr:cNvSpPr txBox="1"/>
      </xdr:nvSpPr>
      <xdr:spPr>
        <a:xfrm>
          <a:off x="11706225" y="819149"/>
          <a:ext cx="2835275" cy="154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run each standard</a:t>
          </a:r>
          <a:r>
            <a:rPr lang="en-US" sz="1100" baseline="0"/>
            <a:t> at beginning and end of run, and after every 30-50 samples.</a:t>
          </a:r>
        </a:p>
        <a:p>
          <a:endParaRPr lang="en-US" sz="1100" baseline="0"/>
        </a:p>
        <a:p>
          <a:r>
            <a:rPr lang="en-US" sz="1100" baseline="0"/>
            <a:t>Enter Licor reading for each standard under "reading".</a:t>
          </a:r>
        </a:p>
        <a:p>
          <a:endParaRPr lang="en-US" sz="1100" baseline="0"/>
        </a:p>
        <a:p>
          <a:r>
            <a:rPr lang="en-US" sz="1100" baseline="0"/>
            <a:t>Add more lines if necessary.</a:t>
          </a:r>
        </a:p>
        <a:p>
          <a:endParaRPr lang="en-US" sz="1100" baseline="0"/>
        </a:p>
        <a:p>
          <a:r>
            <a:rPr lang="en-US" sz="1100" baseline="0"/>
            <a:t>Change standard ppm values if using different ones.</a:t>
          </a:r>
          <a:endParaRPr lang="en-US" sz="1100"/>
        </a:p>
      </xdr:txBody>
    </xdr:sp>
    <xdr:clientData/>
  </xdr:twoCellAnchor>
  <xdr:twoCellAnchor>
    <xdr:from>
      <xdr:col>8</xdr:col>
      <xdr:colOff>838200</xdr:colOff>
      <xdr:row>20</xdr:row>
      <xdr:rowOff>76200</xdr:rowOff>
    </xdr:from>
    <xdr:to>
      <xdr:col>14</xdr:col>
      <xdr:colOff>238125</xdr:colOff>
      <xdr:row>25</xdr:row>
      <xdr:rowOff>142875</xdr:rowOff>
    </xdr:to>
    <xdr:sp macro="" textlink="">
      <xdr:nvSpPr>
        <xdr:cNvPr id="3" name="TextBox 2">
          <a:extLst>
            <a:ext uri="{FF2B5EF4-FFF2-40B4-BE49-F238E27FC236}">
              <a16:creationId xmlns:a16="http://schemas.microsoft.com/office/drawing/2014/main" id="{7AFD42D5-6FDA-4513-A587-F9F93D04DC05}"/>
            </a:ext>
          </a:extLst>
        </xdr:cNvPr>
        <xdr:cNvSpPr txBox="1"/>
      </xdr:nvSpPr>
      <xdr:spPr>
        <a:xfrm>
          <a:off x="8315325" y="3914775"/>
          <a:ext cx="3644900" cy="96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Dumol = micro moles of air in the jar</a:t>
          </a:r>
        </a:p>
        <a:p>
          <a:r>
            <a:rPr lang="en-US" sz="1100"/>
            <a:t>so 12.01 ug C/umol air x moles of air = ug of C</a:t>
          </a:r>
        </a:p>
        <a:p>
          <a:r>
            <a:rPr lang="en-US" sz="1100"/>
            <a:t>divided by soil weight gives C mineralization in ugC/gsoil, or mgC/kg soil.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301155</xdr:colOff>
      <xdr:row>94</xdr:row>
      <xdr:rowOff>175035</xdr:rowOff>
    </xdr:from>
    <xdr:to>
      <xdr:col>20</xdr:col>
      <xdr:colOff>6916</xdr:colOff>
      <xdr:row>108</xdr:row>
      <xdr:rowOff>189622</xdr:rowOff>
    </xdr:to>
    <xdr:graphicFrame macro="">
      <xdr:nvGraphicFramePr>
        <xdr:cNvPr id="2" name="Chart 1">
          <a:extLst>
            <a:ext uri="{FF2B5EF4-FFF2-40B4-BE49-F238E27FC236}">
              <a16:creationId xmlns:a16="http://schemas.microsoft.com/office/drawing/2014/main" id="{138BD3EB-5679-41A6-8E6B-95F83969E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112539</xdr:colOff>
      <xdr:row>79</xdr:row>
      <xdr:rowOff>90157</xdr:rowOff>
    </xdr:from>
    <xdr:to>
      <xdr:col>19</xdr:col>
      <xdr:colOff>629341</xdr:colOff>
      <xdr:row>93</xdr:row>
      <xdr:rowOff>104743</xdr:rowOff>
    </xdr:to>
    <xdr:graphicFrame macro="">
      <xdr:nvGraphicFramePr>
        <xdr:cNvPr id="3" name="Chart 2">
          <a:extLst>
            <a:ext uri="{FF2B5EF4-FFF2-40B4-BE49-F238E27FC236}">
              <a16:creationId xmlns:a16="http://schemas.microsoft.com/office/drawing/2014/main" id="{4940E6BF-6B2E-4C93-96AA-7C48FD108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na/Desktop/Inorganic%20Carbon%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8">
          <cell r="M78">
            <v>-12.149302532647411</v>
          </cell>
          <cell r="N78">
            <v>0</v>
          </cell>
        </row>
        <row r="79">
          <cell r="M79">
            <v>11.9</v>
          </cell>
          <cell r="N79">
            <v>0</v>
          </cell>
        </row>
        <row r="80">
          <cell r="M80">
            <v>17.820700398803595</v>
          </cell>
          <cell r="N80">
            <v>0</v>
          </cell>
        </row>
        <row r="81">
          <cell r="I81">
            <v>58.9631974673526</v>
          </cell>
          <cell r="J81">
            <v>0</v>
          </cell>
          <cell r="M81">
            <v>7.1874999999999858</v>
          </cell>
          <cell r="N81">
            <v>0</v>
          </cell>
        </row>
        <row r="82">
          <cell r="I82">
            <v>88.933200398803606</v>
          </cell>
          <cell r="J82">
            <v>0</v>
          </cell>
          <cell r="M82">
            <v>-14.112500000000011</v>
          </cell>
          <cell r="N82">
            <v>0</v>
          </cell>
        </row>
        <row r="83">
          <cell r="I83">
            <v>80.779944289693589</v>
          </cell>
          <cell r="J83">
            <v>0.25</v>
          </cell>
          <cell r="M83">
            <v>9.6674442896935773</v>
          </cell>
          <cell r="N83">
            <v>0.25</v>
          </cell>
        </row>
        <row r="84">
          <cell r="I84">
            <v>92.80719280719282</v>
          </cell>
          <cell r="J84">
            <v>0.25</v>
          </cell>
          <cell r="M84">
            <v>21.694692807192808</v>
          </cell>
          <cell r="N84">
            <v>0.25</v>
          </cell>
        </row>
        <row r="85">
          <cell r="I85">
            <v>96.835191082802552</v>
          </cell>
          <cell r="J85">
            <v>0.5</v>
          </cell>
          <cell r="M85">
            <v>25.722691082802541</v>
          </cell>
          <cell r="N85">
            <v>0.5</v>
          </cell>
        </row>
        <row r="86">
          <cell r="I86">
            <v>112.82966488201468</v>
          </cell>
          <cell r="J86">
            <v>0.5</v>
          </cell>
          <cell r="M86">
            <v>41.717164882014671</v>
          </cell>
          <cell r="N86">
            <v>0.5</v>
          </cell>
        </row>
        <row r="87">
          <cell r="I87">
            <v>127.89783889980352</v>
          </cell>
          <cell r="J87">
            <v>1</v>
          </cell>
          <cell r="M87">
            <v>56.785338899803506</v>
          </cell>
          <cell r="N87">
            <v>1</v>
          </cell>
        </row>
        <row r="88">
          <cell r="I88">
            <v>151.08055009823184</v>
          </cell>
          <cell r="J88">
            <v>1</v>
          </cell>
          <cell r="M88">
            <v>79.968050098231828</v>
          </cell>
          <cell r="N88">
            <v>1</v>
          </cell>
        </row>
        <row r="89">
          <cell r="I89">
            <v>149.65449160908193</v>
          </cell>
          <cell r="J89">
            <v>1</v>
          </cell>
          <cell r="M89">
            <v>78.541991609081919</v>
          </cell>
          <cell r="N89">
            <v>1</v>
          </cell>
        </row>
        <row r="92">
          <cell r="I92">
            <v>229.7859690844233</v>
          </cell>
          <cell r="J92">
            <v>2</v>
          </cell>
          <cell r="M92">
            <v>158.67346908442329</v>
          </cell>
          <cell r="N92">
            <v>2</v>
          </cell>
        </row>
        <row r="93">
          <cell r="I93">
            <v>225.16294686944499</v>
          </cell>
          <cell r="J93">
            <v>2</v>
          </cell>
          <cell r="M93">
            <v>154.05044686944498</v>
          </cell>
          <cell r="N93">
            <v>2</v>
          </cell>
        </row>
        <row r="95">
          <cell r="I95">
            <v>303.69630369630374</v>
          </cell>
          <cell r="J95">
            <v>4</v>
          </cell>
          <cell r="M95">
            <v>232.58380369630373</v>
          </cell>
          <cell r="N95">
            <v>4</v>
          </cell>
        </row>
        <row r="96">
          <cell r="I96">
            <v>335.16807548653429</v>
          </cell>
          <cell r="J96">
            <v>4</v>
          </cell>
          <cell r="M96">
            <v>264.05557548653428</v>
          </cell>
          <cell r="N96">
            <v>4</v>
          </cell>
        </row>
        <row r="97">
          <cell r="I97">
            <v>361.57517899761336</v>
          </cell>
          <cell r="J97">
            <v>4</v>
          </cell>
          <cell r="M97">
            <v>290.46267899761335</v>
          </cell>
          <cell r="N97">
            <v>4</v>
          </cell>
        </row>
        <row r="100">
          <cell r="I100">
            <v>674.39096850861552</v>
          </cell>
          <cell r="J100">
            <v>8</v>
          </cell>
          <cell r="M100">
            <v>603.27846850861556</v>
          </cell>
          <cell r="N100">
            <v>8</v>
          </cell>
        </row>
        <row r="101">
          <cell r="I101">
            <v>730.3592577970785</v>
          </cell>
          <cell r="J101">
            <v>10</v>
          </cell>
          <cell r="M101">
            <v>659.24675779707854</v>
          </cell>
          <cell r="N101">
            <v>10</v>
          </cell>
        </row>
        <row r="102">
          <cell r="I102">
            <v>701.96311719214759</v>
          </cell>
          <cell r="J102">
            <v>10</v>
          </cell>
          <cell r="M102">
            <v>630.85061719214764</v>
          </cell>
          <cell r="N102">
            <v>10</v>
          </cell>
        </row>
        <row r="103">
          <cell r="I103">
            <v>1227.2999401317102</v>
          </cell>
          <cell r="J103">
            <v>20</v>
          </cell>
          <cell r="M103">
            <v>1156.1874401317102</v>
          </cell>
          <cell r="N103">
            <v>20</v>
          </cell>
        </row>
        <row r="104">
          <cell r="I104">
            <v>1285.3470437017993</v>
          </cell>
          <cell r="J104">
            <v>20</v>
          </cell>
          <cell r="M104">
            <v>1214.2345437017993</v>
          </cell>
          <cell r="N104">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9" zoomScale="120" zoomScaleNormal="120" workbookViewId="0">
      <selection activeCell="P38" sqref="P38"/>
    </sheetView>
  </sheetViews>
  <sheetFormatPr defaultColWidth="8.81640625" defaultRowHeight="12.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8ED0E-2666-4B7B-880E-DC83C70C8672}">
  <dimension ref="A1:N329"/>
  <sheetViews>
    <sheetView topLeftCell="A113" zoomScale="96" workbookViewId="0">
      <selection activeCell="E131" sqref="E131:N146"/>
    </sheetView>
  </sheetViews>
  <sheetFormatPr defaultRowHeight="12.5" x14ac:dyDescent="0.25"/>
  <cols>
    <col min="3" max="3" width="5.81640625" customWidth="1"/>
    <col min="4" max="4" width="6.7265625" customWidth="1"/>
    <col min="10" max="10" width="13.26953125" customWidth="1"/>
  </cols>
  <sheetData>
    <row r="1" spans="1:14" x14ac:dyDescent="0.25">
      <c r="B1" s="37" t="s">
        <v>251</v>
      </c>
      <c r="C1" s="79" t="s">
        <v>202</v>
      </c>
      <c r="D1" s="79" t="s">
        <v>203</v>
      </c>
      <c r="E1" s="79" t="s">
        <v>204</v>
      </c>
      <c r="F1" s="79" t="s">
        <v>205</v>
      </c>
      <c r="G1" s="79" t="s">
        <v>206</v>
      </c>
      <c r="H1" s="79" t="s">
        <v>207</v>
      </c>
      <c r="I1" s="79" t="s">
        <v>208</v>
      </c>
      <c r="J1" s="79" t="s">
        <v>209</v>
      </c>
      <c r="K1" s="79" t="s">
        <v>210</v>
      </c>
      <c r="L1" s="79" t="s">
        <v>210</v>
      </c>
      <c r="M1" s="79" t="s">
        <v>211</v>
      </c>
      <c r="N1" s="79" t="s">
        <v>211</v>
      </c>
    </row>
    <row r="2" spans="1:14" ht="14.5" x14ac:dyDescent="0.35">
      <c r="A2" t="str">
        <f>'Sample ID &amp; weight entry'!C2</f>
        <v>Sample ID</v>
      </c>
      <c r="C2" s="79"/>
      <c r="D2" s="79"/>
      <c r="E2" s="79"/>
      <c r="F2" s="79"/>
      <c r="G2" s="79"/>
      <c r="H2" s="80" t="s">
        <v>212</v>
      </c>
      <c r="I2" s="80" t="s">
        <v>213</v>
      </c>
      <c r="J2" s="80" t="s">
        <v>214</v>
      </c>
      <c r="K2" s="80" t="s">
        <v>215</v>
      </c>
      <c r="L2" s="80" t="s">
        <v>216</v>
      </c>
      <c r="M2" s="80" t="s">
        <v>217</v>
      </c>
      <c r="N2" s="80" t="s">
        <v>218</v>
      </c>
    </row>
    <row r="3" spans="1:14" x14ac:dyDescent="0.25">
      <c r="A3" t="str">
        <f>'Sample ID &amp; weight entry'!C3</f>
        <v>BLANK</v>
      </c>
    </row>
    <row r="4" spans="1:14" x14ac:dyDescent="0.25">
      <c r="A4" t="str">
        <f>'Sample ID &amp; weight entry'!C4</f>
        <v>A11 DUP</v>
      </c>
    </row>
    <row r="5" spans="1:14" x14ac:dyDescent="0.25">
      <c r="A5" t="str">
        <f>'Sample ID &amp; weight entry'!C5</f>
        <v>A11</v>
      </c>
    </row>
    <row r="6" spans="1:14" x14ac:dyDescent="0.25">
      <c r="A6" t="str">
        <f>'Sample ID &amp; weight entry'!C6</f>
        <v>A12</v>
      </c>
    </row>
    <row r="7" spans="1:14" x14ac:dyDescent="0.25">
      <c r="A7" t="str">
        <f>'Sample ID &amp; weight entry'!C7</f>
        <v>B11</v>
      </c>
    </row>
    <row r="8" spans="1:14" x14ac:dyDescent="0.25">
      <c r="A8" t="str">
        <f>'Sample ID &amp; weight entry'!C8</f>
        <v>B12</v>
      </c>
    </row>
    <row r="9" spans="1:14" x14ac:dyDescent="0.25">
      <c r="A9" t="str">
        <f>'Sample ID &amp; weight entry'!C9</f>
        <v>C11</v>
      </c>
    </row>
    <row r="10" spans="1:14" x14ac:dyDescent="0.25">
      <c r="A10" t="str">
        <f>'Sample ID &amp; weight entry'!C10</f>
        <v>C12</v>
      </c>
    </row>
    <row r="11" spans="1:14" x14ac:dyDescent="0.25">
      <c r="A11" t="str">
        <f>'Sample ID &amp; weight entry'!C11</f>
        <v>D11</v>
      </c>
    </row>
    <row r="12" spans="1:14" x14ac:dyDescent="0.25">
      <c r="A12" t="str">
        <f>'Sample ID &amp; weight entry'!C12</f>
        <v>D12</v>
      </c>
    </row>
    <row r="13" spans="1:14" x14ac:dyDescent="0.25">
      <c r="A13" t="str">
        <f>'Sample ID &amp; weight entry'!C13</f>
        <v>E11</v>
      </c>
    </row>
    <row r="14" spans="1:14" x14ac:dyDescent="0.25">
      <c r="A14" t="str">
        <f>'Sample ID &amp; weight entry'!C14</f>
        <v>E12</v>
      </c>
    </row>
    <row r="15" spans="1:14" x14ac:dyDescent="0.25">
      <c r="A15" t="str">
        <f>'Sample ID &amp; weight entry'!C15</f>
        <v>F11</v>
      </c>
    </row>
    <row r="16" spans="1:14" x14ac:dyDescent="0.25">
      <c r="A16" t="str">
        <f>'Sample ID &amp; weight entry'!C16</f>
        <v>F12</v>
      </c>
    </row>
    <row r="17" spans="1:1" x14ac:dyDescent="0.25">
      <c r="A17" t="str">
        <f>'Sample ID &amp; weight entry'!C17</f>
        <v>G11</v>
      </c>
    </row>
    <row r="18" spans="1:1" x14ac:dyDescent="0.25">
      <c r="A18" t="str">
        <f>'Sample ID &amp; weight entry'!C18</f>
        <v>G12</v>
      </c>
    </row>
    <row r="19" spans="1:1" x14ac:dyDescent="0.25">
      <c r="A19" t="str">
        <f>'Sample ID &amp; weight entry'!C19</f>
        <v>H11</v>
      </c>
    </row>
    <row r="20" spans="1:1" x14ac:dyDescent="0.25">
      <c r="A20" t="str">
        <f>'Sample ID &amp; weight entry'!C20</f>
        <v>H12</v>
      </c>
    </row>
    <row r="21" spans="1:1" x14ac:dyDescent="0.25">
      <c r="A21" t="str">
        <f>'Sample ID &amp; weight entry'!C21</f>
        <v>BLANK</v>
      </c>
    </row>
    <row r="22" spans="1:1" x14ac:dyDescent="0.25">
      <c r="A22" t="str">
        <f>'Sample ID &amp; weight entry'!C22</f>
        <v>A21 DUP</v>
      </c>
    </row>
    <row r="23" spans="1:1" x14ac:dyDescent="0.25">
      <c r="A23" t="str">
        <f>'Sample ID &amp; weight entry'!C23</f>
        <v>A21</v>
      </c>
    </row>
    <row r="24" spans="1:1" x14ac:dyDescent="0.25">
      <c r="A24" t="str">
        <f>'Sample ID &amp; weight entry'!C24</f>
        <v>A22</v>
      </c>
    </row>
    <row r="25" spans="1:1" x14ac:dyDescent="0.25">
      <c r="A25" t="str">
        <f>'Sample ID &amp; weight entry'!C25</f>
        <v>B21</v>
      </c>
    </row>
    <row r="26" spans="1:1" x14ac:dyDescent="0.25">
      <c r="A26" t="str">
        <f>'Sample ID &amp; weight entry'!C26</f>
        <v>B22</v>
      </c>
    </row>
    <row r="27" spans="1:1" x14ac:dyDescent="0.25">
      <c r="A27" t="str">
        <f>'Sample ID &amp; weight entry'!C27</f>
        <v>C21</v>
      </c>
    </row>
    <row r="28" spans="1:1" x14ac:dyDescent="0.25">
      <c r="A28" t="str">
        <f>'Sample ID &amp; weight entry'!C28</f>
        <v>C22</v>
      </c>
    </row>
    <row r="29" spans="1:1" x14ac:dyDescent="0.25">
      <c r="A29" t="str">
        <f>'Sample ID &amp; weight entry'!C29</f>
        <v>D21</v>
      </c>
    </row>
    <row r="30" spans="1:1" x14ac:dyDescent="0.25">
      <c r="A30" t="str">
        <f>'Sample ID &amp; weight entry'!C30</f>
        <v>D22</v>
      </c>
    </row>
    <row r="31" spans="1:1" x14ac:dyDescent="0.25">
      <c r="A31" t="str">
        <f>'Sample ID &amp; weight entry'!C31</f>
        <v>E21</v>
      </c>
    </row>
    <row r="32" spans="1:1" x14ac:dyDescent="0.25">
      <c r="A32" t="str">
        <f>'Sample ID &amp; weight entry'!C32</f>
        <v>E22</v>
      </c>
    </row>
    <row r="33" spans="1:14" x14ac:dyDescent="0.25">
      <c r="A33" t="str">
        <f>'Sample ID &amp; weight entry'!C33</f>
        <v>F21</v>
      </c>
    </row>
    <row r="34" spans="1:14" x14ac:dyDescent="0.25">
      <c r="A34" t="str">
        <f>'Sample ID &amp; weight entry'!C34</f>
        <v>F22</v>
      </c>
    </row>
    <row r="35" spans="1:14" x14ac:dyDescent="0.25">
      <c r="A35" t="str">
        <f>'Sample ID &amp; weight entry'!C35</f>
        <v>G21</v>
      </c>
    </row>
    <row r="36" spans="1:14" x14ac:dyDescent="0.25">
      <c r="A36" t="str">
        <f>'Sample ID &amp; weight entry'!C36</f>
        <v>G22</v>
      </c>
    </row>
    <row r="37" spans="1:14" x14ac:dyDescent="0.25">
      <c r="A37" t="str">
        <f>'Sample ID &amp; weight entry'!C37</f>
        <v>H21</v>
      </c>
    </row>
    <row r="38" spans="1:14" x14ac:dyDescent="0.25">
      <c r="A38" t="str">
        <f>'Sample ID &amp; weight entry'!C38</f>
        <v>H22</v>
      </c>
    </row>
    <row r="39" spans="1:14" x14ac:dyDescent="0.25">
      <c r="A39" t="str">
        <f>'Sample ID &amp; weight entry'!C39</f>
        <v>blank</v>
      </c>
    </row>
    <row r="40" spans="1:14" x14ac:dyDescent="0.25">
      <c r="A40" t="str">
        <f>'Sample ID &amp; weight entry'!C40</f>
        <v>A31 dup</v>
      </c>
    </row>
    <row r="41" spans="1:14" x14ac:dyDescent="0.25">
      <c r="A41" t="str">
        <f>'Sample ID &amp; weight entry'!C41</f>
        <v>A31</v>
      </c>
      <c r="B41" s="37" t="s">
        <v>83</v>
      </c>
      <c r="C41" s="79" t="s">
        <v>219</v>
      </c>
      <c r="D41" s="79" t="s">
        <v>220</v>
      </c>
      <c r="E41" s="79" t="s">
        <v>221</v>
      </c>
      <c r="F41" s="79">
        <v>2016</v>
      </c>
      <c r="G41" s="79" t="s">
        <v>222</v>
      </c>
      <c r="H41" s="81">
        <v>3.92</v>
      </c>
      <c r="I41" s="79">
        <v>0</v>
      </c>
      <c r="J41" s="79">
        <v>0</v>
      </c>
      <c r="K41" s="79">
        <v>150</v>
      </c>
      <c r="L41" s="81">
        <f t="shared" ref="L41:L56" si="0">K41*0.092903</f>
        <v>13.935449999999999</v>
      </c>
      <c r="M41" s="81">
        <f t="shared" ref="M41:M56" si="1">(H41*10000)/L41</f>
        <v>2812.9698000423382</v>
      </c>
      <c r="N41" s="81">
        <f t="shared" ref="N41:N56" si="2">M41*0.45</f>
        <v>1265.8364100190522</v>
      </c>
    </row>
    <row r="42" spans="1:14" x14ac:dyDescent="0.25">
      <c r="A42" t="str">
        <f>'Sample ID &amp; weight entry'!C42</f>
        <v>A32</v>
      </c>
      <c r="B42" s="37" t="s">
        <v>84</v>
      </c>
      <c r="C42" s="79" t="s">
        <v>219</v>
      </c>
      <c r="D42" s="79" t="s">
        <v>234</v>
      </c>
      <c r="E42" s="79" t="s">
        <v>228</v>
      </c>
      <c r="F42" s="79">
        <v>2016</v>
      </c>
      <c r="G42" s="79" t="s">
        <v>235</v>
      </c>
      <c r="H42" s="81">
        <v>8</v>
      </c>
      <c r="I42" s="79">
        <v>21.5</v>
      </c>
      <c r="J42" s="79">
        <v>49.7</v>
      </c>
      <c r="K42" s="79">
        <v>150</v>
      </c>
      <c r="L42" s="81">
        <f t="shared" si="0"/>
        <v>13.935449999999999</v>
      </c>
      <c r="M42" s="81">
        <f t="shared" si="1"/>
        <v>5740.7546939639551</v>
      </c>
      <c r="N42" s="81">
        <f t="shared" si="2"/>
        <v>2583.3396122837798</v>
      </c>
    </row>
    <row r="43" spans="1:14" x14ac:dyDescent="0.25">
      <c r="A43" t="str">
        <f>'Sample ID &amp; weight entry'!C43</f>
        <v>B31</v>
      </c>
      <c r="B43" s="37" t="s">
        <v>100</v>
      </c>
      <c r="C43" s="79" t="s">
        <v>219</v>
      </c>
      <c r="D43" s="79" t="s">
        <v>223</v>
      </c>
      <c r="E43" s="79" t="s">
        <v>224</v>
      </c>
      <c r="F43" s="79">
        <v>2016</v>
      </c>
      <c r="G43" s="79" t="s">
        <v>222</v>
      </c>
      <c r="H43" s="81">
        <v>6.04</v>
      </c>
      <c r="I43" s="79">
        <v>18</v>
      </c>
      <c r="J43" s="79">
        <v>54.7</v>
      </c>
      <c r="K43" s="79">
        <v>150</v>
      </c>
      <c r="L43" s="81">
        <f t="shared" si="0"/>
        <v>13.935449999999999</v>
      </c>
      <c r="M43" s="81">
        <f t="shared" si="1"/>
        <v>4334.2697939427862</v>
      </c>
      <c r="N43" s="81">
        <f t="shared" si="2"/>
        <v>1950.4214072742539</v>
      </c>
    </row>
    <row r="44" spans="1:14" x14ac:dyDescent="0.25">
      <c r="A44" t="str">
        <f>'Sample ID &amp; weight entry'!C44</f>
        <v>B32</v>
      </c>
      <c r="B44" s="37" t="s">
        <v>101</v>
      </c>
      <c r="C44" s="79" t="s">
        <v>219</v>
      </c>
      <c r="D44" s="79" t="s">
        <v>236</v>
      </c>
      <c r="E44" s="79" t="s">
        <v>224</v>
      </c>
      <c r="F44" s="79">
        <v>2016</v>
      </c>
      <c r="G44" s="79" t="s">
        <v>235</v>
      </c>
      <c r="H44" s="81">
        <v>5.0599999999999996</v>
      </c>
      <c r="I44" s="79">
        <v>16.399999999999999</v>
      </c>
      <c r="J44" s="79">
        <v>54.7</v>
      </c>
      <c r="K44" s="79">
        <v>150</v>
      </c>
      <c r="L44" s="81">
        <f t="shared" si="0"/>
        <v>13.935449999999999</v>
      </c>
      <c r="M44" s="81">
        <f t="shared" si="1"/>
        <v>3631.0273439322013</v>
      </c>
      <c r="N44" s="81">
        <f t="shared" si="2"/>
        <v>1633.9623047694906</v>
      </c>
    </row>
    <row r="45" spans="1:14" x14ac:dyDescent="0.25">
      <c r="A45" t="str">
        <f>'Sample ID &amp; weight entry'!C45</f>
        <v>C31</v>
      </c>
      <c r="B45" s="37" t="s">
        <v>102</v>
      </c>
      <c r="C45" s="79" t="s">
        <v>219</v>
      </c>
      <c r="D45" s="79" t="s">
        <v>225</v>
      </c>
      <c r="E45" s="79" t="s">
        <v>226</v>
      </c>
      <c r="F45" s="79">
        <v>2016</v>
      </c>
      <c r="G45" s="79" t="s">
        <v>222</v>
      </c>
      <c r="H45" s="81">
        <v>7.46</v>
      </c>
      <c r="I45" s="79">
        <v>14.2</v>
      </c>
      <c r="J45" s="79">
        <v>58.8</v>
      </c>
      <c r="K45" s="79">
        <v>150</v>
      </c>
      <c r="L45" s="81">
        <f t="shared" si="0"/>
        <v>13.935449999999999</v>
      </c>
      <c r="M45" s="81">
        <f t="shared" si="1"/>
        <v>5353.2537521213881</v>
      </c>
      <c r="N45" s="81">
        <f t="shared" si="2"/>
        <v>2408.9641884546245</v>
      </c>
    </row>
    <row r="46" spans="1:14" x14ac:dyDescent="0.25">
      <c r="A46" t="str">
        <f>'Sample ID &amp; weight entry'!C46</f>
        <v>C32</v>
      </c>
      <c r="B46" s="37" t="s">
        <v>103</v>
      </c>
      <c r="C46" s="79" t="s">
        <v>219</v>
      </c>
      <c r="D46" s="79" t="s">
        <v>237</v>
      </c>
      <c r="E46" s="79" t="s">
        <v>228</v>
      </c>
      <c r="F46" s="79">
        <v>2020</v>
      </c>
      <c r="G46" s="79" t="s">
        <v>235</v>
      </c>
      <c r="H46" s="81">
        <v>3.62</v>
      </c>
      <c r="I46" s="79">
        <v>0</v>
      </c>
      <c r="J46" s="79">
        <v>0</v>
      </c>
      <c r="K46" s="79">
        <v>150</v>
      </c>
      <c r="L46" s="81">
        <f t="shared" si="0"/>
        <v>13.935449999999999</v>
      </c>
      <c r="M46" s="81">
        <f t="shared" si="1"/>
        <v>2597.6914990186897</v>
      </c>
      <c r="N46" s="81">
        <f t="shared" si="2"/>
        <v>1168.9611745584104</v>
      </c>
    </row>
    <row r="47" spans="1:14" x14ac:dyDescent="0.25">
      <c r="A47" t="str">
        <f>'Sample ID &amp; weight entry'!C47</f>
        <v>D31</v>
      </c>
      <c r="B47" s="37" t="s">
        <v>104</v>
      </c>
      <c r="C47" s="79" t="s">
        <v>219</v>
      </c>
      <c r="D47" s="79" t="s">
        <v>227</v>
      </c>
      <c r="E47" s="79" t="s">
        <v>228</v>
      </c>
      <c r="F47" s="79">
        <v>2020</v>
      </c>
      <c r="G47" s="79" t="s">
        <v>222</v>
      </c>
      <c r="H47" s="81">
        <v>6.55</v>
      </c>
      <c r="I47" s="79">
        <v>12.9</v>
      </c>
      <c r="J47" s="79">
        <v>59.4</v>
      </c>
      <c r="K47" s="79">
        <v>150</v>
      </c>
      <c r="L47" s="81">
        <f t="shared" si="0"/>
        <v>13.935449999999999</v>
      </c>
      <c r="M47" s="81">
        <f t="shared" si="1"/>
        <v>4700.2429056829887</v>
      </c>
      <c r="N47" s="81">
        <f t="shared" si="2"/>
        <v>2115.1093075573449</v>
      </c>
    </row>
    <row r="48" spans="1:14" x14ac:dyDescent="0.25">
      <c r="A48" t="str">
        <f>'Sample ID &amp; weight entry'!C48</f>
        <v>D32</v>
      </c>
      <c r="B48" s="37" t="s">
        <v>105</v>
      </c>
      <c r="C48" s="79" t="s">
        <v>219</v>
      </c>
      <c r="D48" s="79" t="s">
        <v>238</v>
      </c>
      <c r="E48" s="79" t="s">
        <v>221</v>
      </c>
      <c r="F48" s="79">
        <v>2016</v>
      </c>
      <c r="G48" s="79" t="s">
        <v>235</v>
      </c>
      <c r="H48" s="81">
        <v>3.08</v>
      </c>
      <c r="I48" s="79">
        <v>0</v>
      </c>
      <c r="J48" s="79">
        <v>0</v>
      </c>
      <c r="K48" s="79">
        <v>150</v>
      </c>
      <c r="L48" s="81">
        <f t="shared" si="0"/>
        <v>13.935449999999999</v>
      </c>
      <c r="M48" s="81">
        <f t="shared" si="1"/>
        <v>2210.1905571761226</v>
      </c>
      <c r="N48" s="81">
        <f t="shared" si="2"/>
        <v>994.58575072925521</v>
      </c>
    </row>
    <row r="49" spans="1:14" x14ac:dyDescent="0.25">
      <c r="A49" t="str">
        <f>'Sample ID &amp; weight entry'!C49</f>
        <v>E31</v>
      </c>
      <c r="B49" s="37" t="s">
        <v>106</v>
      </c>
      <c r="C49" s="79" t="s">
        <v>219</v>
      </c>
      <c r="D49" s="79" t="s">
        <v>229</v>
      </c>
      <c r="E49" s="79" t="s">
        <v>230</v>
      </c>
      <c r="F49" s="79">
        <v>2016</v>
      </c>
      <c r="G49" s="79" t="s">
        <v>222</v>
      </c>
      <c r="H49" s="81">
        <v>6.35</v>
      </c>
      <c r="I49" s="79">
        <v>16.399999999999999</v>
      </c>
      <c r="J49" s="79">
        <v>58</v>
      </c>
      <c r="K49" s="79">
        <v>150</v>
      </c>
      <c r="L49" s="81">
        <f t="shared" si="0"/>
        <v>13.935449999999999</v>
      </c>
      <c r="M49" s="81">
        <f t="shared" si="1"/>
        <v>4556.7240383338894</v>
      </c>
      <c r="N49" s="81">
        <f t="shared" si="2"/>
        <v>2050.5258172502504</v>
      </c>
    </row>
    <row r="50" spans="1:14" x14ac:dyDescent="0.25">
      <c r="A50" t="str">
        <f>'Sample ID &amp; weight entry'!C50</f>
        <v>E32</v>
      </c>
      <c r="B50" s="37" t="s">
        <v>107</v>
      </c>
      <c r="C50" s="79" t="s">
        <v>219</v>
      </c>
      <c r="D50" s="79" t="s">
        <v>239</v>
      </c>
      <c r="E50" s="79" t="s">
        <v>221</v>
      </c>
      <c r="F50" s="79">
        <v>2020</v>
      </c>
      <c r="G50" s="79" t="s">
        <v>235</v>
      </c>
      <c r="H50" s="81">
        <v>8.0299999999999994</v>
      </c>
      <c r="I50" s="79">
        <v>12.3</v>
      </c>
      <c r="J50" s="79">
        <v>59.8</v>
      </c>
      <c r="K50" s="79">
        <v>150</v>
      </c>
      <c r="L50" s="81">
        <f t="shared" si="0"/>
        <v>13.935449999999999</v>
      </c>
      <c r="M50" s="81">
        <f t="shared" si="1"/>
        <v>5762.2825240663205</v>
      </c>
      <c r="N50" s="81">
        <f t="shared" si="2"/>
        <v>2593.0271358298442</v>
      </c>
    </row>
    <row r="51" spans="1:14" x14ac:dyDescent="0.25">
      <c r="A51" t="str">
        <f>'Sample ID &amp; weight entry'!C51</f>
        <v>F31</v>
      </c>
      <c r="B51" s="37" t="s">
        <v>108</v>
      </c>
      <c r="C51" s="79" t="s">
        <v>219</v>
      </c>
      <c r="D51" s="79" t="s">
        <v>231</v>
      </c>
      <c r="E51" s="79" t="s">
        <v>230</v>
      </c>
      <c r="F51" s="79">
        <v>2020</v>
      </c>
      <c r="G51" s="79" t="s">
        <v>222</v>
      </c>
      <c r="H51" s="81">
        <v>4.4400000000000004</v>
      </c>
      <c r="I51" s="79">
        <v>0</v>
      </c>
      <c r="J51" s="79">
        <v>0</v>
      </c>
      <c r="K51" s="79">
        <v>150</v>
      </c>
      <c r="L51" s="81">
        <f t="shared" si="0"/>
        <v>13.935449999999999</v>
      </c>
      <c r="M51" s="81">
        <f t="shared" si="1"/>
        <v>3186.1188551499959</v>
      </c>
      <c r="N51" s="81">
        <f t="shared" si="2"/>
        <v>1433.7534848174982</v>
      </c>
    </row>
    <row r="52" spans="1:14" x14ac:dyDescent="0.25">
      <c r="A52" t="str">
        <f>'Sample ID &amp; weight entry'!C52</f>
        <v>F32</v>
      </c>
      <c r="B52" s="37" t="s">
        <v>109</v>
      </c>
      <c r="C52" s="79" t="s">
        <v>219</v>
      </c>
      <c r="D52" s="79" t="s">
        <v>240</v>
      </c>
      <c r="E52" s="79" t="s">
        <v>230</v>
      </c>
      <c r="F52" s="79">
        <v>2016</v>
      </c>
      <c r="G52" s="79" t="s">
        <v>235</v>
      </c>
      <c r="H52" s="81">
        <v>4.09</v>
      </c>
      <c r="I52" s="79">
        <v>0</v>
      </c>
      <c r="J52" s="79">
        <v>0</v>
      </c>
      <c r="K52" s="79">
        <v>150</v>
      </c>
      <c r="L52" s="81">
        <f t="shared" si="0"/>
        <v>13.935449999999999</v>
      </c>
      <c r="M52" s="81">
        <f t="shared" si="1"/>
        <v>2934.9608372890721</v>
      </c>
      <c r="N52" s="81">
        <f t="shared" si="2"/>
        <v>1320.7323767800824</v>
      </c>
    </row>
    <row r="53" spans="1:14" x14ac:dyDescent="0.25">
      <c r="A53" t="str">
        <f>'Sample ID &amp; weight entry'!C53</f>
        <v>G31</v>
      </c>
      <c r="B53" s="37" t="s">
        <v>110</v>
      </c>
      <c r="C53" s="79" t="s">
        <v>219</v>
      </c>
      <c r="D53" s="79" t="s">
        <v>232</v>
      </c>
      <c r="E53" s="79" t="s">
        <v>228</v>
      </c>
      <c r="F53" s="79">
        <v>2016</v>
      </c>
      <c r="G53" s="79" t="s">
        <v>222</v>
      </c>
      <c r="H53" s="81">
        <v>2.98</v>
      </c>
      <c r="I53" s="79">
        <v>0</v>
      </c>
      <c r="J53" s="79">
        <v>0</v>
      </c>
      <c r="K53" s="79">
        <v>150</v>
      </c>
      <c r="L53" s="81">
        <f t="shared" si="0"/>
        <v>13.935449999999999</v>
      </c>
      <c r="M53" s="81">
        <f t="shared" si="1"/>
        <v>2138.4311235015734</v>
      </c>
      <c r="N53" s="81">
        <f t="shared" si="2"/>
        <v>962.29400557570807</v>
      </c>
    </row>
    <row r="54" spans="1:14" x14ac:dyDescent="0.25">
      <c r="A54" t="str">
        <f>'Sample ID &amp; weight entry'!C54</f>
        <v>G32</v>
      </c>
      <c r="B54" s="37" t="s">
        <v>111</v>
      </c>
      <c r="C54" s="79" t="s">
        <v>219</v>
      </c>
      <c r="D54" s="79" t="s">
        <v>241</v>
      </c>
      <c r="E54" s="79" t="s">
        <v>230</v>
      </c>
      <c r="F54" s="79">
        <v>2020</v>
      </c>
      <c r="G54" s="79" t="s">
        <v>235</v>
      </c>
      <c r="H54" s="81">
        <v>5.66</v>
      </c>
      <c r="I54" s="79">
        <v>10.6</v>
      </c>
      <c r="J54" s="79">
        <v>58.8</v>
      </c>
      <c r="K54" s="79">
        <v>150</v>
      </c>
      <c r="L54" s="81">
        <f t="shared" si="0"/>
        <v>13.935449999999999</v>
      </c>
      <c r="M54" s="81">
        <f t="shared" si="1"/>
        <v>4061.5839459794984</v>
      </c>
      <c r="N54" s="81">
        <f t="shared" si="2"/>
        <v>1827.7127756907744</v>
      </c>
    </row>
    <row r="55" spans="1:14" x14ac:dyDescent="0.25">
      <c r="A55" t="str">
        <f>'Sample ID &amp; weight entry'!C55</f>
        <v>H31</v>
      </c>
      <c r="B55" s="37" t="s">
        <v>112</v>
      </c>
      <c r="C55" s="79" t="s">
        <v>219</v>
      </c>
      <c r="D55" s="79" t="s">
        <v>233</v>
      </c>
      <c r="E55" s="79" t="s">
        <v>221</v>
      </c>
      <c r="F55" s="79">
        <v>2020</v>
      </c>
      <c r="G55" s="79" t="s">
        <v>222</v>
      </c>
      <c r="H55" s="81">
        <v>5.35</v>
      </c>
      <c r="I55" s="79">
        <v>10.8</v>
      </c>
      <c r="J55" s="79">
        <v>58.2</v>
      </c>
      <c r="K55" s="79">
        <v>150</v>
      </c>
      <c r="L55" s="81">
        <f t="shared" si="0"/>
        <v>13.935449999999999</v>
      </c>
      <c r="M55" s="81">
        <f t="shared" si="1"/>
        <v>3839.1297015883952</v>
      </c>
      <c r="N55" s="81">
        <f t="shared" si="2"/>
        <v>1727.6083657147778</v>
      </c>
    </row>
    <row r="56" spans="1:14" x14ac:dyDescent="0.25">
      <c r="A56" t="str">
        <f>'Sample ID &amp; weight entry'!C56</f>
        <v>H32</v>
      </c>
      <c r="B56" s="37" t="s">
        <v>113</v>
      </c>
      <c r="C56" s="79" t="s">
        <v>219</v>
      </c>
      <c r="D56" s="79" t="s">
        <v>242</v>
      </c>
      <c r="E56" s="79" t="s">
        <v>226</v>
      </c>
      <c r="F56" s="79">
        <v>2016</v>
      </c>
      <c r="G56" s="79" t="s">
        <v>235</v>
      </c>
      <c r="H56" s="81">
        <v>3.11</v>
      </c>
      <c r="I56" s="79">
        <v>0</v>
      </c>
      <c r="J56" s="79">
        <v>0</v>
      </c>
      <c r="K56" s="79">
        <v>150</v>
      </c>
      <c r="L56" s="81">
        <f t="shared" si="0"/>
        <v>13.935449999999999</v>
      </c>
      <c r="M56" s="81">
        <f t="shared" si="1"/>
        <v>2231.7183872784876</v>
      </c>
      <c r="N56" s="81">
        <f t="shared" si="2"/>
        <v>1004.2732742753194</v>
      </c>
    </row>
    <row r="57" spans="1:14" x14ac:dyDescent="0.25">
      <c r="A57" t="str">
        <f>'Sample ID &amp; weight entry'!C57</f>
        <v>BLANK</v>
      </c>
    </row>
    <row r="58" spans="1:14" x14ac:dyDescent="0.25">
      <c r="A58" t="str">
        <f>'Sample ID &amp; weight entry'!C58</f>
        <v>A41 DUP</v>
      </c>
    </row>
    <row r="59" spans="1:14" x14ac:dyDescent="0.25">
      <c r="A59" t="str">
        <f>'Sample ID &amp; weight entry'!C59</f>
        <v>A41</v>
      </c>
      <c r="B59" s="37" t="s">
        <v>114</v>
      </c>
      <c r="C59" s="79" t="s">
        <v>243</v>
      </c>
      <c r="D59" s="79" t="s">
        <v>220</v>
      </c>
      <c r="E59" s="79" t="s">
        <v>221</v>
      </c>
      <c r="F59" s="79">
        <v>2020</v>
      </c>
      <c r="G59" s="79" t="s">
        <v>222</v>
      </c>
      <c r="H59" s="81">
        <v>5.67</v>
      </c>
      <c r="I59" s="79">
        <v>12.4</v>
      </c>
      <c r="J59" s="79">
        <v>58.2</v>
      </c>
      <c r="K59" s="79">
        <v>150</v>
      </c>
      <c r="L59" s="81">
        <f t="shared" ref="L59:L74" si="3">K59*0.092903</f>
        <v>13.935449999999999</v>
      </c>
      <c r="M59" s="81">
        <f t="shared" ref="M59:M74" si="4">(H59*10000)/L59</f>
        <v>4068.7598893469535</v>
      </c>
      <c r="N59" s="81">
        <f t="shared" ref="N59:N74" si="5">M59*0.45</f>
        <v>1830.9419502061291</v>
      </c>
    </row>
    <row r="60" spans="1:14" x14ac:dyDescent="0.25">
      <c r="A60" t="str">
        <f>'Sample ID &amp; weight entry'!C60</f>
        <v>A42</v>
      </c>
      <c r="B60" s="37" t="s">
        <v>115</v>
      </c>
      <c r="C60" s="79" t="s">
        <v>243</v>
      </c>
      <c r="D60" s="79" t="s">
        <v>234</v>
      </c>
      <c r="E60" s="79" t="s">
        <v>228</v>
      </c>
      <c r="F60" s="79">
        <v>2020</v>
      </c>
      <c r="G60" s="79" t="s">
        <v>235</v>
      </c>
      <c r="H60" s="81">
        <v>5.01</v>
      </c>
      <c r="I60" s="79">
        <v>12.5</v>
      </c>
      <c r="J60" s="79">
        <v>58</v>
      </c>
      <c r="K60" s="79">
        <v>150</v>
      </c>
      <c r="L60" s="81">
        <f t="shared" si="3"/>
        <v>13.935449999999999</v>
      </c>
      <c r="M60" s="81">
        <f t="shared" si="4"/>
        <v>3595.147627094927</v>
      </c>
      <c r="N60" s="81">
        <f t="shared" si="5"/>
        <v>1617.8164321927172</v>
      </c>
    </row>
    <row r="61" spans="1:14" x14ac:dyDescent="0.25">
      <c r="A61" t="str">
        <f>'Sample ID &amp; weight entry'!C61</f>
        <v>B41</v>
      </c>
      <c r="B61" s="37" t="s">
        <v>116</v>
      </c>
      <c r="C61" s="79" t="s">
        <v>243</v>
      </c>
      <c r="D61" s="79" t="s">
        <v>223</v>
      </c>
      <c r="E61" s="79" t="s">
        <v>228</v>
      </c>
      <c r="F61" s="79">
        <v>2016</v>
      </c>
      <c r="G61" s="79" t="s">
        <v>222</v>
      </c>
      <c r="H61" s="81">
        <v>2.46</v>
      </c>
      <c r="I61" s="79">
        <v>0</v>
      </c>
      <c r="J61" s="79">
        <v>0</v>
      </c>
      <c r="K61" s="79">
        <v>150</v>
      </c>
      <c r="L61" s="81">
        <f t="shared" si="3"/>
        <v>13.935449999999999</v>
      </c>
      <c r="M61" s="81">
        <f t="shared" si="4"/>
        <v>1765.2820683939162</v>
      </c>
      <c r="N61" s="81">
        <f t="shared" si="5"/>
        <v>794.37693077726237</v>
      </c>
    </row>
    <row r="62" spans="1:14" x14ac:dyDescent="0.25">
      <c r="A62" t="str">
        <f>'Sample ID &amp; weight entry'!C62</f>
        <v>B42</v>
      </c>
      <c r="B62" s="37" t="s">
        <v>117</v>
      </c>
      <c r="C62" s="79" t="s">
        <v>243</v>
      </c>
      <c r="D62" s="79" t="s">
        <v>236</v>
      </c>
      <c r="E62" s="79" t="s">
        <v>226</v>
      </c>
      <c r="F62" s="79">
        <v>2016</v>
      </c>
      <c r="G62" s="79" t="s">
        <v>235</v>
      </c>
      <c r="H62" s="81">
        <v>4.78</v>
      </c>
      <c r="I62" s="79">
        <v>0</v>
      </c>
      <c r="J62" s="79">
        <v>0</v>
      </c>
      <c r="K62" s="79">
        <v>150</v>
      </c>
      <c r="L62" s="81">
        <f t="shared" si="3"/>
        <v>13.935449999999999</v>
      </c>
      <c r="M62" s="81">
        <f t="shared" si="4"/>
        <v>3430.1009296434636</v>
      </c>
      <c r="N62" s="81">
        <f t="shared" si="5"/>
        <v>1543.5454183395586</v>
      </c>
    </row>
    <row r="63" spans="1:14" x14ac:dyDescent="0.25">
      <c r="A63" t="str">
        <f>'Sample ID &amp; weight entry'!C63</f>
        <v>C41</v>
      </c>
      <c r="B63" s="37" t="s">
        <v>118</v>
      </c>
      <c r="C63" s="79" t="s">
        <v>243</v>
      </c>
      <c r="D63" s="79" t="s">
        <v>225</v>
      </c>
      <c r="E63" s="79" t="s">
        <v>228</v>
      </c>
      <c r="F63" s="79">
        <v>2020</v>
      </c>
      <c r="G63" s="79" t="s">
        <v>222</v>
      </c>
      <c r="H63" s="81">
        <v>4.4000000000000004</v>
      </c>
      <c r="I63" s="79">
        <v>0</v>
      </c>
      <c r="J63" s="79">
        <v>0</v>
      </c>
      <c r="K63" s="79">
        <v>150</v>
      </c>
      <c r="L63" s="81">
        <f t="shared" si="3"/>
        <v>13.935449999999999</v>
      </c>
      <c r="M63" s="81">
        <f t="shared" si="4"/>
        <v>3157.4150816801757</v>
      </c>
      <c r="N63" s="81">
        <f t="shared" si="5"/>
        <v>1420.8367867560792</v>
      </c>
    </row>
    <row r="64" spans="1:14" x14ac:dyDescent="0.25">
      <c r="A64" t="str">
        <f>'Sample ID &amp; weight entry'!C64</f>
        <v>C42</v>
      </c>
      <c r="B64" s="37" t="s">
        <v>119</v>
      </c>
      <c r="C64" s="79" t="s">
        <v>243</v>
      </c>
      <c r="D64" s="79" t="s">
        <v>237</v>
      </c>
      <c r="E64" s="79" t="s">
        <v>221</v>
      </c>
      <c r="F64" s="79">
        <v>2020</v>
      </c>
      <c r="G64" s="79" t="s">
        <v>235</v>
      </c>
      <c r="H64" s="81">
        <v>5.63</v>
      </c>
      <c r="I64" s="79">
        <v>11.6</v>
      </c>
      <c r="J64" s="79">
        <v>60.4</v>
      </c>
      <c r="K64" s="79">
        <v>150</v>
      </c>
      <c r="L64" s="81">
        <f t="shared" si="3"/>
        <v>13.935449999999999</v>
      </c>
      <c r="M64" s="81">
        <f t="shared" si="4"/>
        <v>4040.0561158771338</v>
      </c>
      <c r="N64" s="81">
        <f t="shared" si="5"/>
        <v>1818.0252521447103</v>
      </c>
    </row>
    <row r="65" spans="1:14" x14ac:dyDescent="0.25">
      <c r="A65" t="str">
        <f>'Sample ID &amp; weight entry'!C65</f>
        <v>D41</v>
      </c>
      <c r="B65" s="37" t="s">
        <v>120</v>
      </c>
      <c r="C65" s="79" t="s">
        <v>243</v>
      </c>
      <c r="D65" s="79" t="s">
        <v>227</v>
      </c>
      <c r="E65" s="79" t="s">
        <v>221</v>
      </c>
      <c r="F65" s="79">
        <v>2016</v>
      </c>
      <c r="G65" s="79" t="s">
        <v>222</v>
      </c>
      <c r="H65" s="81">
        <v>5.08</v>
      </c>
      <c r="I65" s="79">
        <v>12.8</v>
      </c>
      <c r="J65" s="79">
        <v>59</v>
      </c>
      <c r="K65" s="79">
        <v>150</v>
      </c>
      <c r="L65" s="81">
        <f t="shared" si="3"/>
        <v>13.935449999999999</v>
      </c>
      <c r="M65" s="81">
        <f t="shared" si="4"/>
        <v>3645.3792306671116</v>
      </c>
      <c r="N65" s="81">
        <f t="shared" si="5"/>
        <v>1640.4206538002002</v>
      </c>
    </row>
    <row r="66" spans="1:14" x14ac:dyDescent="0.25">
      <c r="A66" t="str">
        <f>'Sample ID &amp; weight entry'!C66</f>
        <v>D42</v>
      </c>
      <c r="B66" s="37" t="s">
        <v>121</v>
      </c>
      <c r="C66" s="79" t="s">
        <v>243</v>
      </c>
      <c r="D66" s="79" t="s">
        <v>238</v>
      </c>
      <c r="E66" s="79" t="s">
        <v>230</v>
      </c>
      <c r="F66" s="79">
        <v>2020</v>
      </c>
      <c r="G66" s="79" t="s">
        <v>235</v>
      </c>
      <c r="H66" s="81">
        <v>3.69</v>
      </c>
      <c r="I66" s="79">
        <v>0</v>
      </c>
      <c r="J66" s="79">
        <v>0</v>
      </c>
      <c r="K66" s="79">
        <v>150</v>
      </c>
      <c r="L66" s="81">
        <f t="shared" si="3"/>
        <v>13.935449999999999</v>
      </c>
      <c r="M66" s="81">
        <f t="shared" si="4"/>
        <v>2647.9231025908744</v>
      </c>
      <c r="N66" s="81">
        <f t="shared" si="5"/>
        <v>1191.5653961658934</v>
      </c>
    </row>
    <row r="67" spans="1:14" x14ac:dyDescent="0.25">
      <c r="A67" t="str">
        <f>'Sample ID &amp; weight entry'!C67</f>
        <v>E41</v>
      </c>
      <c r="B67" s="37" t="s">
        <v>122</v>
      </c>
      <c r="C67" s="79" t="s">
        <v>243</v>
      </c>
      <c r="D67" s="79" t="s">
        <v>229</v>
      </c>
      <c r="E67" s="79" t="s">
        <v>226</v>
      </c>
      <c r="F67" s="79">
        <v>2016</v>
      </c>
      <c r="G67" s="79" t="s">
        <v>222</v>
      </c>
      <c r="H67" s="81">
        <v>4.37</v>
      </c>
      <c r="I67" s="79">
        <v>0</v>
      </c>
      <c r="J67" s="79">
        <v>0</v>
      </c>
      <c r="K67" s="79">
        <v>150</v>
      </c>
      <c r="L67" s="81">
        <f t="shared" si="3"/>
        <v>13.935449999999999</v>
      </c>
      <c r="M67" s="81">
        <f t="shared" si="4"/>
        <v>3135.8872515778107</v>
      </c>
      <c r="N67" s="81">
        <f t="shared" si="5"/>
        <v>1411.1492632100149</v>
      </c>
    </row>
    <row r="68" spans="1:14" x14ac:dyDescent="0.25">
      <c r="A68" t="str">
        <f>'Sample ID &amp; weight entry'!C68</f>
        <v>E42</v>
      </c>
      <c r="B68" s="37" t="s">
        <v>123</v>
      </c>
      <c r="C68" s="79" t="s">
        <v>243</v>
      </c>
      <c r="D68" s="79" t="s">
        <v>239</v>
      </c>
      <c r="E68" s="79" t="s">
        <v>230</v>
      </c>
      <c r="F68" s="79">
        <v>2016</v>
      </c>
      <c r="G68" s="79" t="s">
        <v>235</v>
      </c>
      <c r="H68" s="81">
        <v>3.4</v>
      </c>
      <c r="I68" s="79">
        <v>0</v>
      </c>
      <c r="J68" s="79">
        <v>0</v>
      </c>
      <c r="K68" s="79">
        <v>150</v>
      </c>
      <c r="L68" s="81">
        <f t="shared" si="3"/>
        <v>13.935449999999999</v>
      </c>
      <c r="M68" s="81">
        <f t="shared" si="4"/>
        <v>2439.820744934681</v>
      </c>
      <c r="N68" s="81">
        <f t="shared" si="5"/>
        <v>1097.9193352206064</v>
      </c>
    </row>
    <row r="69" spans="1:14" x14ac:dyDescent="0.25">
      <c r="A69" t="str">
        <f>'Sample ID &amp; weight entry'!C69</f>
        <v>F41</v>
      </c>
      <c r="B69" s="37" t="s">
        <v>124</v>
      </c>
      <c r="C69" s="79" t="s">
        <v>243</v>
      </c>
      <c r="D69" s="79" t="s">
        <v>231</v>
      </c>
      <c r="E69" s="79" t="s">
        <v>230</v>
      </c>
      <c r="F69" s="79">
        <v>2016</v>
      </c>
      <c r="G69" s="79" t="s">
        <v>222</v>
      </c>
      <c r="H69" s="81">
        <v>3.74</v>
      </c>
      <c r="I69" s="79">
        <v>0</v>
      </c>
      <c r="J69" s="79">
        <v>0</v>
      </c>
      <c r="K69" s="79">
        <v>150</v>
      </c>
      <c r="L69" s="81">
        <f t="shared" si="3"/>
        <v>13.935449999999999</v>
      </c>
      <c r="M69" s="81">
        <f t="shared" si="4"/>
        <v>2683.8028194281492</v>
      </c>
      <c r="N69" s="81">
        <f t="shared" si="5"/>
        <v>1207.7112687426672</v>
      </c>
    </row>
    <row r="70" spans="1:14" x14ac:dyDescent="0.25">
      <c r="A70" t="str">
        <f>'Sample ID &amp; weight entry'!C70</f>
        <v>F42</v>
      </c>
      <c r="B70" s="37" t="s">
        <v>125</v>
      </c>
      <c r="C70" s="79" t="s">
        <v>243</v>
      </c>
      <c r="D70" s="79" t="s">
        <v>240</v>
      </c>
      <c r="E70" s="79" t="s">
        <v>224</v>
      </c>
      <c r="F70" s="79">
        <v>2016</v>
      </c>
      <c r="G70" s="79" t="s">
        <v>235</v>
      </c>
      <c r="H70" s="81">
        <v>4.88</v>
      </c>
      <c r="I70" s="79">
        <v>13</v>
      </c>
      <c r="J70" s="79">
        <v>58.4</v>
      </c>
      <c r="K70" s="79">
        <v>150</v>
      </c>
      <c r="L70" s="81">
        <f t="shared" si="3"/>
        <v>13.935449999999999</v>
      </c>
      <c r="M70" s="81">
        <f t="shared" si="4"/>
        <v>3501.8603633180128</v>
      </c>
      <c r="N70" s="81">
        <f t="shared" si="5"/>
        <v>1575.8371634931059</v>
      </c>
    </row>
    <row r="71" spans="1:14" x14ac:dyDescent="0.25">
      <c r="A71" t="str">
        <f>'Sample ID &amp; weight entry'!C71</f>
        <v>G41</v>
      </c>
      <c r="B71" s="37" t="s">
        <v>126</v>
      </c>
      <c r="C71" s="79" t="s">
        <v>243</v>
      </c>
      <c r="D71" s="79" t="s">
        <v>232</v>
      </c>
      <c r="E71" s="79" t="s">
        <v>230</v>
      </c>
      <c r="F71" s="79">
        <v>2020</v>
      </c>
      <c r="G71" s="79" t="s">
        <v>222</v>
      </c>
      <c r="H71" s="81">
        <v>5.58</v>
      </c>
      <c r="I71" s="79">
        <v>10.6</v>
      </c>
      <c r="J71" s="79">
        <v>59.2</v>
      </c>
      <c r="K71" s="79">
        <v>150</v>
      </c>
      <c r="L71" s="81">
        <f t="shared" si="3"/>
        <v>13.935449999999999</v>
      </c>
      <c r="M71" s="81">
        <f t="shared" si="4"/>
        <v>4004.176399039859</v>
      </c>
      <c r="N71" s="81">
        <f t="shared" si="5"/>
        <v>1801.8793795679367</v>
      </c>
    </row>
    <row r="72" spans="1:14" x14ac:dyDescent="0.25">
      <c r="A72" t="str">
        <f>'Sample ID &amp; weight entry'!C72</f>
        <v>G42</v>
      </c>
      <c r="B72" s="37" t="s">
        <v>127</v>
      </c>
      <c r="C72" s="79" t="s">
        <v>243</v>
      </c>
      <c r="D72" s="79" t="s">
        <v>241</v>
      </c>
      <c r="E72" s="79" t="s">
        <v>221</v>
      </c>
      <c r="F72" s="79">
        <v>2016</v>
      </c>
      <c r="G72" s="79" t="s">
        <v>235</v>
      </c>
      <c r="H72" s="81">
        <v>4.8499999999999996</v>
      </c>
      <c r="I72" s="79">
        <v>12.3</v>
      </c>
      <c r="J72" s="79">
        <v>58.8</v>
      </c>
      <c r="K72" s="79">
        <v>150</v>
      </c>
      <c r="L72" s="81">
        <f t="shared" si="3"/>
        <v>13.935449999999999</v>
      </c>
      <c r="M72" s="81">
        <f t="shared" si="4"/>
        <v>3480.3325332156478</v>
      </c>
      <c r="N72" s="81">
        <f t="shared" si="5"/>
        <v>1566.1496399470416</v>
      </c>
    </row>
    <row r="73" spans="1:14" x14ac:dyDescent="0.25">
      <c r="A73" t="str">
        <f>'Sample ID &amp; weight entry'!C73</f>
        <v>H41</v>
      </c>
      <c r="B73" s="37" t="s">
        <v>128</v>
      </c>
      <c r="C73" s="79" t="s">
        <v>243</v>
      </c>
      <c r="D73" s="79" t="s">
        <v>233</v>
      </c>
      <c r="E73" s="79" t="s">
        <v>224</v>
      </c>
      <c r="F73" s="79">
        <v>2016</v>
      </c>
      <c r="G73" s="79" t="s">
        <v>222</v>
      </c>
      <c r="H73" s="81">
        <v>3.27</v>
      </c>
      <c r="I73" s="79">
        <v>0</v>
      </c>
      <c r="J73" s="79">
        <v>0</v>
      </c>
      <c r="K73" s="79">
        <v>150</v>
      </c>
      <c r="L73" s="81">
        <f t="shared" si="3"/>
        <v>13.935449999999999</v>
      </c>
      <c r="M73" s="81">
        <f t="shared" si="4"/>
        <v>2346.5334811577668</v>
      </c>
      <c r="N73" s="81">
        <f t="shared" si="5"/>
        <v>1055.9400665209951</v>
      </c>
    </row>
    <row r="74" spans="1:14" x14ac:dyDescent="0.25">
      <c r="A74" t="str">
        <f>'Sample ID &amp; weight entry'!C74</f>
        <v>H42</v>
      </c>
      <c r="B74" s="37" t="s">
        <v>129</v>
      </c>
      <c r="C74" s="79" t="s">
        <v>243</v>
      </c>
      <c r="D74" s="79" t="s">
        <v>242</v>
      </c>
      <c r="E74" s="79" t="s">
        <v>228</v>
      </c>
      <c r="F74" s="79">
        <v>2016</v>
      </c>
      <c r="G74" s="79" t="s">
        <v>235</v>
      </c>
      <c r="H74" s="81">
        <v>4.1500000000000004</v>
      </c>
      <c r="I74" s="79">
        <v>0</v>
      </c>
      <c r="J74" s="79">
        <v>0</v>
      </c>
      <c r="K74" s="79">
        <v>150</v>
      </c>
      <c r="L74" s="81">
        <f t="shared" si="3"/>
        <v>13.935449999999999</v>
      </c>
      <c r="M74" s="81">
        <f t="shared" si="4"/>
        <v>2978.016497493802</v>
      </c>
      <c r="N74" s="81">
        <f t="shared" si="5"/>
        <v>1340.107423872211</v>
      </c>
    </row>
    <row r="75" spans="1:14" x14ac:dyDescent="0.25">
      <c r="A75" t="str">
        <f>'Sample ID &amp; weight entry'!C75</f>
        <v>BLANK</v>
      </c>
    </row>
    <row r="76" spans="1:14" x14ac:dyDescent="0.25">
      <c r="A76" t="str">
        <f>'Sample ID &amp; weight entry'!C76</f>
        <v>A51 DUP</v>
      </c>
    </row>
    <row r="77" spans="1:14" x14ac:dyDescent="0.25">
      <c r="A77" t="str">
        <f>'Sample ID &amp; weight entry'!C77</f>
        <v>A51</v>
      </c>
    </row>
    <row r="78" spans="1:14" x14ac:dyDescent="0.25">
      <c r="A78" t="str">
        <f>'Sample ID &amp; weight entry'!C78</f>
        <v>A52</v>
      </c>
    </row>
    <row r="79" spans="1:14" x14ac:dyDescent="0.25">
      <c r="A79" t="str">
        <f>'Sample ID &amp; weight entry'!C79</f>
        <v>B51</v>
      </c>
    </row>
    <row r="80" spans="1:14" x14ac:dyDescent="0.25">
      <c r="A80" t="str">
        <f>'Sample ID &amp; weight entry'!C80</f>
        <v>B52</v>
      </c>
    </row>
    <row r="81" spans="1:1" x14ac:dyDescent="0.25">
      <c r="A81" t="str">
        <f>'Sample ID &amp; weight entry'!C81</f>
        <v>C51</v>
      </c>
    </row>
    <row r="82" spans="1:1" x14ac:dyDescent="0.25">
      <c r="A82" t="str">
        <f>'Sample ID &amp; weight entry'!C82</f>
        <v>C52</v>
      </c>
    </row>
    <row r="83" spans="1:1" x14ac:dyDescent="0.25">
      <c r="A83" t="str">
        <f>'Sample ID &amp; weight entry'!C83</f>
        <v>D51</v>
      </c>
    </row>
    <row r="84" spans="1:1" x14ac:dyDescent="0.25">
      <c r="A84" t="str">
        <f>'Sample ID &amp; weight entry'!C84</f>
        <v>D52</v>
      </c>
    </row>
    <row r="85" spans="1:1" x14ac:dyDescent="0.25">
      <c r="A85" t="str">
        <f>'Sample ID &amp; weight entry'!C85</f>
        <v>E51</v>
      </c>
    </row>
    <row r="86" spans="1:1" x14ac:dyDescent="0.25">
      <c r="A86" t="str">
        <f>'Sample ID &amp; weight entry'!C86</f>
        <v>E52</v>
      </c>
    </row>
    <row r="87" spans="1:1" x14ac:dyDescent="0.25">
      <c r="A87" t="str">
        <f>'Sample ID &amp; weight entry'!C87</f>
        <v>F51</v>
      </c>
    </row>
    <row r="88" spans="1:1" x14ac:dyDescent="0.25">
      <c r="A88" t="str">
        <f>'Sample ID &amp; weight entry'!C88</f>
        <v>F52</v>
      </c>
    </row>
    <row r="89" spans="1:1" x14ac:dyDescent="0.25">
      <c r="A89" t="str">
        <f>'Sample ID &amp; weight entry'!C89</f>
        <v>G51</v>
      </c>
    </row>
    <row r="90" spans="1:1" x14ac:dyDescent="0.25">
      <c r="A90" t="str">
        <f>'Sample ID &amp; weight entry'!C90</f>
        <v>G52</v>
      </c>
    </row>
    <row r="91" spans="1:1" x14ac:dyDescent="0.25">
      <c r="A91" t="str">
        <f>'Sample ID &amp; weight entry'!C91</f>
        <v>H51</v>
      </c>
    </row>
    <row r="92" spans="1:1" x14ac:dyDescent="0.25">
      <c r="A92" t="str">
        <f>'Sample ID &amp; weight entry'!C92</f>
        <v>H52</v>
      </c>
    </row>
    <row r="93" spans="1:1" x14ac:dyDescent="0.25">
      <c r="A93" t="str">
        <f>'Sample ID &amp; weight entry'!C93</f>
        <v>BLANK</v>
      </c>
    </row>
    <row r="94" spans="1:1" x14ac:dyDescent="0.25">
      <c r="A94" t="str">
        <f>'Sample ID &amp; weight entry'!C94</f>
        <v>A61 DUP</v>
      </c>
    </row>
    <row r="95" spans="1:1" x14ac:dyDescent="0.25">
      <c r="A95" t="str">
        <f>'Sample ID &amp; weight entry'!C95</f>
        <v>A61</v>
      </c>
    </row>
    <row r="96" spans="1:1" x14ac:dyDescent="0.25">
      <c r="A96" t="str">
        <f>'Sample ID &amp; weight entry'!C96</f>
        <v>A62</v>
      </c>
    </row>
    <row r="97" spans="1:1" x14ac:dyDescent="0.25">
      <c r="A97" t="str">
        <f>'Sample ID &amp; weight entry'!C97</f>
        <v>B61</v>
      </c>
    </row>
    <row r="98" spans="1:1" x14ac:dyDescent="0.25">
      <c r="A98" t="str">
        <f>'Sample ID &amp; weight entry'!C98</f>
        <v>B62</v>
      </c>
    </row>
    <row r="99" spans="1:1" x14ac:dyDescent="0.25">
      <c r="A99" t="str">
        <f>'Sample ID &amp; weight entry'!C99</f>
        <v>C61</v>
      </c>
    </row>
    <row r="100" spans="1:1" x14ac:dyDescent="0.25">
      <c r="A100" t="str">
        <f>'Sample ID &amp; weight entry'!C100</f>
        <v>C62</v>
      </c>
    </row>
    <row r="101" spans="1:1" x14ac:dyDescent="0.25">
      <c r="A101" t="str">
        <f>'Sample ID &amp; weight entry'!C101</f>
        <v>D61</v>
      </c>
    </row>
    <row r="102" spans="1:1" x14ac:dyDescent="0.25">
      <c r="A102" t="str">
        <f>'Sample ID &amp; weight entry'!C102</f>
        <v>D62</v>
      </c>
    </row>
    <row r="103" spans="1:1" x14ac:dyDescent="0.25">
      <c r="A103" t="str">
        <f>'Sample ID &amp; weight entry'!C103</f>
        <v>E61</v>
      </c>
    </row>
    <row r="104" spans="1:1" x14ac:dyDescent="0.25">
      <c r="A104" t="str">
        <f>'Sample ID &amp; weight entry'!C104</f>
        <v>E62</v>
      </c>
    </row>
    <row r="105" spans="1:1" x14ac:dyDescent="0.25">
      <c r="A105" t="str">
        <f>'Sample ID &amp; weight entry'!C105</f>
        <v>F61</v>
      </c>
    </row>
    <row r="106" spans="1:1" x14ac:dyDescent="0.25">
      <c r="A106" t="str">
        <f>'Sample ID &amp; weight entry'!C106</f>
        <v>F62</v>
      </c>
    </row>
    <row r="107" spans="1:1" x14ac:dyDescent="0.25">
      <c r="A107" t="str">
        <f>'Sample ID &amp; weight entry'!C107</f>
        <v>G61</v>
      </c>
    </row>
    <row r="108" spans="1:1" x14ac:dyDescent="0.25">
      <c r="A108" t="str">
        <f>'Sample ID &amp; weight entry'!C108</f>
        <v>G62</v>
      </c>
    </row>
    <row r="109" spans="1:1" x14ac:dyDescent="0.25">
      <c r="A109" t="str">
        <f>'Sample ID &amp; weight entry'!C109</f>
        <v>H61</v>
      </c>
    </row>
    <row r="110" spans="1:1" x14ac:dyDescent="0.25">
      <c r="A110" t="str">
        <f>'Sample ID &amp; weight entry'!C110</f>
        <v>H62</v>
      </c>
    </row>
    <row r="111" spans="1:1" x14ac:dyDescent="0.25">
      <c r="A111" t="str">
        <f>'Sample ID &amp; weight entry'!C111</f>
        <v>BLANK</v>
      </c>
    </row>
    <row r="112" spans="1:1" x14ac:dyDescent="0.25">
      <c r="A112" t="str">
        <f>'Sample ID &amp; weight entry'!C112</f>
        <v>A71 DUP</v>
      </c>
    </row>
    <row r="113" spans="1:14" x14ac:dyDescent="0.25">
      <c r="A113" t="str">
        <f>'Sample ID &amp; weight entry'!C113</f>
        <v>A71</v>
      </c>
      <c r="B113" s="37" t="s">
        <v>165</v>
      </c>
      <c r="C113" s="79" t="s">
        <v>244</v>
      </c>
      <c r="D113" s="79" t="s">
        <v>220</v>
      </c>
      <c r="E113" s="79" t="s">
        <v>221</v>
      </c>
      <c r="F113" s="79">
        <v>2016</v>
      </c>
      <c r="G113" s="79" t="s">
        <v>222</v>
      </c>
      <c r="H113" s="81">
        <v>3.24</v>
      </c>
      <c r="I113" s="79">
        <v>0</v>
      </c>
      <c r="J113" s="79">
        <v>0</v>
      </c>
      <c r="K113" s="79">
        <v>150</v>
      </c>
      <c r="L113" s="81">
        <f t="shared" ref="L113:L128" si="6">K113*0.092903</f>
        <v>13.935449999999999</v>
      </c>
      <c r="M113" s="81">
        <f t="shared" ref="M113:M128" si="7">(H113*10000)/L113</f>
        <v>2325.0056510554023</v>
      </c>
      <c r="N113" s="81">
        <f t="shared" ref="N113:N128" si="8">M113*0.45</f>
        <v>1046.252542974931</v>
      </c>
    </row>
    <row r="114" spans="1:14" x14ac:dyDescent="0.25">
      <c r="A114" t="str">
        <f>'Sample ID &amp; weight entry'!C114</f>
        <v>A72</v>
      </c>
      <c r="B114" s="37" t="s">
        <v>166</v>
      </c>
      <c r="C114" s="79" t="s">
        <v>244</v>
      </c>
      <c r="D114" s="79" t="s">
        <v>234</v>
      </c>
      <c r="E114" s="79" t="s">
        <v>230</v>
      </c>
      <c r="F114" s="79">
        <v>2016</v>
      </c>
      <c r="G114" s="79" t="s">
        <v>235</v>
      </c>
      <c r="H114" s="81">
        <v>4.45</v>
      </c>
      <c r="I114" s="79">
        <v>0</v>
      </c>
      <c r="J114" s="79">
        <v>0</v>
      </c>
      <c r="K114" s="79">
        <v>150</v>
      </c>
      <c r="L114" s="81">
        <f t="shared" si="6"/>
        <v>13.935449999999999</v>
      </c>
      <c r="M114" s="81">
        <f t="shared" si="7"/>
        <v>3193.2947985174501</v>
      </c>
      <c r="N114" s="81">
        <f t="shared" si="8"/>
        <v>1436.9826593328526</v>
      </c>
    </row>
    <row r="115" spans="1:14" x14ac:dyDescent="0.25">
      <c r="A115" t="str">
        <f>'Sample ID &amp; weight entry'!C115</f>
        <v>B71</v>
      </c>
      <c r="B115" s="37" t="s">
        <v>167</v>
      </c>
      <c r="C115" s="79" t="s">
        <v>244</v>
      </c>
      <c r="D115" s="79" t="s">
        <v>223</v>
      </c>
      <c r="E115" s="79" t="s">
        <v>221</v>
      </c>
      <c r="F115" s="79">
        <v>2020</v>
      </c>
      <c r="G115" s="79" t="s">
        <v>222</v>
      </c>
      <c r="H115" s="81">
        <v>7.19</v>
      </c>
      <c r="I115" s="79">
        <v>12.6</v>
      </c>
      <c r="J115" s="79">
        <v>59.1</v>
      </c>
      <c r="K115" s="79">
        <v>150</v>
      </c>
      <c r="L115" s="81">
        <f t="shared" si="6"/>
        <v>13.935449999999999</v>
      </c>
      <c r="M115" s="81">
        <f t="shared" si="7"/>
        <v>5159.5032812001045</v>
      </c>
      <c r="N115" s="81">
        <f t="shared" si="8"/>
        <v>2321.776476540047</v>
      </c>
    </row>
    <row r="116" spans="1:14" x14ac:dyDescent="0.25">
      <c r="A116" t="str">
        <f>'Sample ID &amp; weight entry'!C116</f>
        <v>B72</v>
      </c>
      <c r="B116" s="37" t="s">
        <v>168</v>
      </c>
      <c r="C116" s="79" t="s">
        <v>244</v>
      </c>
      <c r="D116" s="79" t="s">
        <v>236</v>
      </c>
      <c r="E116" s="79" t="s">
        <v>224</v>
      </c>
      <c r="F116" s="79">
        <v>2016</v>
      </c>
      <c r="G116" s="79" t="s">
        <v>235</v>
      </c>
      <c r="H116" s="81">
        <v>5.99</v>
      </c>
      <c r="I116" s="79">
        <v>21.1</v>
      </c>
      <c r="J116" s="79">
        <v>51.9</v>
      </c>
      <c r="K116" s="79">
        <v>150</v>
      </c>
      <c r="L116" s="81">
        <f t="shared" si="6"/>
        <v>13.935449999999999</v>
      </c>
      <c r="M116" s="81">
        <f t="shared" si="7"/>
        <v>4298.3900771055114</v>
      </c>
      <c r="N116" s="81">
        <f t="shared" si="8"/>
        <v>1934.2755346974802</v>
      </c>
    </row>
    <row r="117" spans="1:14" x14ac:dyDescent="0.25">
      <c r="A117" t="str">
        <f>'Sample ID &amp; weight entry'!C117</f>
        <v>C71</v>
      </c>
      <c r="B117" s="37" t="s">
        <v>169</v>
      </c>
      <c r="C117" s="79" t="s">
        <v>244</v>
      </c>
      <c r="D117" s="79" t="s">
        <v>225</v>
      </c>
      <c r="E117" s="79" t="s">
        <v>228</v>
      </c>
      <c r="F117" s="79">
        <v>2020</v>
      </c>
      <c r="G117" s="79" t="s">
        <v>222</v>
      </c>
      <c r="H117" s="81">
        <v>5.12</v>
      </c>
      <c r="I117" s="79">
        <v>14.4</v>
      </c>
      <c r="J117" s="79">
        <v>58.9</v>
      </c>
      <c r="K117" s="79">
        <v>150</v>
      </c>
      <c r="L117" s="81">
        <f t="shared" si="6"/>
        <v>13.935449999999999</v>
      </c>
      <c r="M117" s="81">
        <f t="shared" si="7"/>
        <v>3674.0830041369313</v>
      </c>
      <c r="N117" s="81">
        <f t="shared" si="8"/>
        <v>1653.337351861619</v>
      </c>
    </row>
    <row r="118" spans="1:14" x14ac:dyDescent="0.25">
      <c r="A118" t="str">
        <f>'Sample ID &amp; weight entry'!C118</f>
        <v>C72</v>
      </c>
      <c r="B118" s="37" t="s">
        <v>170</v>
      </c>
      <c r="C118" s="79" t="s">
        <v>244</v>
      </c>
      <c r="D118" s="79" t="s">
        <v>237</v>
      </c>
      <c r="E118" s="79" t="s">
        <v>230</v>
      </c>
      <c r="F118" s="79">
        <v>2020</v>
      </c>
      <c r="G118" s="79" t="s">
        <v>235</v>
      </c>
      <c r="H118" s="81">
        <v>5.51</v>
      </c>
      <c r="I118" s="79">
        <v>13.9</v>
      </c>
      <c r="J118" s="79">
        <v>57.5</v>
      </c>
      <c r="K118" s="79">
        <v>150</v>
      </c>
      <c r="L118" s="81">
        <f t="shared" si="6"/>
        <v>13.935449999999999</v>
      </c>
      <c r="M118" s="81">
        <f t="shared" si="7"/>
        <v>3953.9447954676743</v>
      </c>
      <c r="N118" s="81">
        <f t="shared" si="8"/>
        <v>1779.2751579604535</v>
      </c>
    </row>
    <row r="119" spans="1:14" x14ac:dyDescent="0.25">
      <c r="A119" t="str">
        <f>'Sample ID &amp; weight entry'!C119</f>
        <v>D71</v>
      </c>
      <c r="B119" s="37" t="s">
        <v>171</v>
      </c>
      <c r="C119" s="79" t="s">
        <v>244</v>
      </c>
      <c r="D119" s="79" t="s">
        <v>227</v>
      </c>
      <c r="E119" s="79" t="s">
        <v>226</v>
      </c>
      <c r="F119" s="79">
        <v>2016</v>
      </c>
      <c r="G119" s="79" t="s">
        <v>222</v>
      </c>
      <c r="H119" s="81">
        <v>3.16</v>
      </c>
      <c r="I119" s="79">
        <v>0</v>
      </c>
      <c r="J119" s="79">
        <v>0</v>
      </c>
      <c r="K119" s="79">
        <v>150</v>
      </c>
      <c r="L119" s="81">
        <f t="shared" si="6"/>
        <v>13.935449999999999</v>
      </c>
      <c r="M119" s="81">
        <f t="shared" si="7"/>
        <v>2267.5981041157625</v>
      </c>
      <c r="N119" s="81">
        <f t="shared" si="8"/>
        <v>1020.4191468520931</v>
      </c>
    </row>
    <row r="120" spans="1:14" x14ac:dyDescent="0.25">
      <c r="A120" t="str">
        <f>'Sample ID &amp; weight entry'!C120</f>
        <v>D72</v>
      </c>
      <c r="B120" s="37" t="s">
        <v>172</v>
      </c>
      <c r="C120" s="79" t="s">
        <v>244</v>
      </c>
      <c r="D120" s="79" t="s">
        <v>238</v>
      </c>
      <c r="E120" s="79" t="s">
        <v>228</v>
      </c>
      <c r="F120" s="79">
        <v>2016</v>
      </c>
      <c r="G120" s="79" t="s">
        <v>235</v>
      </c>
      <c r="H120" s="81">
        <v>5.35</v>
      </c>
      <c r="I120" s="79">
        <v>14.5</v>
      </c>
      <c r="J120" s="79">
        <v>56.6</v>
      </c>
      <c r="K120" s="79">
        <v>150</v>
      </c>
      <c r="L120" s="81">
        <f t="shared" si="6"/>
        <v>13.935449999999999</v>
      </c>
      <c r="M120" s="81">
        <f t="shared" si="7"/>
        <v>3839.1297015883952</v>
      </c>
      <c r="N120" s="81">
        <f t="shared" si="8"/>
        <v>1727.6083657147778</v>
      </c>
    </row>
    <row r="121" spans="1:14" x14ac:dyDescent="0.25">
      <c r="A121" t="str">
        <f>'Sample ID &amp; weight entry'!C121</f>
        <v>E71</v>
      </c>
      <c r="B121" s="37" t="s">
        <v>173</v>
      </c>
      <c r="C121" s="79" t="s">
        <v>244</v>
      </c>
      <c r="D121" s="79" t="s">
        <v>229</v>
      </c>
      <c r="E121" s="79" t="s">
        <v>230</v>
      </c>
      <c r="F121" s="79">
        <v>2020</v>
      </c>
      <c r="G121" s="79" t="s">
        <v>222</v>
      </c>
      <c r="H121" s="81">
        <v>2.65</v>
      </c>
      <c r="I121" s="79">
        <v>0</v>
      </c>
      <c r="J121" s="79">
        <v>0</v>
      </c>
      <c r="K121" s="79">
        <v>150</v>
      </c>
      <c r="L121" s="81">
        <f t="shared" si="6"/>
        <v>13.935449999999999</v>
      </c>
      <c r="M121" s="81">
        <f t="shared" si="7"/>
        <v>1901.6249923755602</v>
      </c>
      <c r="N121" s="81">
        <f t="shared" si="8"/>
        <v>855.73124656900211</v>
      </c>
    </row>
    <row r="122" spans="1:14" x14ac:dyDescent="0.25">
      <c r="A122" t="str">
        <f>'Sample ID &amp; weight entry'!C122</f>
        <v>E72</v>
      </c>
      <c r="B122" s="37" t="s">
        <v>174</v>
      </c>
      <c r="C122" s="79" t="s">
        <v>244</v>
      </c>
      <c r="D122" s="79" t="s">
        <v>239</v>
      </c>
      <c r="E122" s="79" t="s">
        <v>226</v>
      </c>
      <c r="F122" s="79">
        <v>2016</v>
      </c>
      <c r="G122" s="79" t="s">
        <v>235</v>
      </c>
      <c r="H122" s="81">
        <v>4.6500000000000004</v>
      </c>
      <c r="I122" s="79">
        <v>0</v>
      </c>
      <c r="J122" s="79">
        <v>0</v>
      </c>
      <c r="K122" s="79">
        <v>150</v>
      </c>
      <c r="L122" s="81">
        <f t="shared" si="6"/>
        <v>13.935449999999999</v>
      </c>
      <c r="M122" s="81">
        <f t="shared" si="7"/>
        <v>3336.8136658665489</v>
      </c>
      <c r="N122" s="81">
        <f t="shared" si="8"/>
        <v>1501.5661496399471</v>
      </c>
    </row>
    <row r="123" spans="1:14" x14ac:dyDescent="0.25">
      <c r="A123" t="str">
        <f>'Sample ID &amp; weight entry'!C123</f>
        <v>F71</v>
      </c>
      <c r="B123" s="37" t="s">
        <v>175</v>
      </c>
      <c r="C123" s="79" t="s">
        <v>244</v>
      </c>
      <c r="D123" s="79" t="s">
        <v>231</v>
      </c>
      <c r="E123" s="79" t="s">
        <v>230</v>
      </c>
      <c r="F123" s="79">
        <v>2016</v>
      </c>
      <c r="G123" s="79" t="s">
        <v>222</v>
      </c>
      <c r="H123" s="81">
        <v>2.57</v>
      </c>
      <c r="I123" s="79">
        <v>0</v>
      </c>
      <c r="J123" s="79">
        <v>0</v>
      </c>
      <c r="K123" s="79">
        <v>150</v>
      </c>
      <c r="L123" s="81">
        <f t="shared" si="6"/>
        <v>13.935449999999999</v>
      </c>
      <c r="M123" s="81">
        <f t="shared" si="7"/>
        <v>1844.2174454359206</v>
      </c>
      <c r="N123" s="81">
        <f t="shared" si="8"/>
        <v>829.89785044616428</v>
      </c>
    </row>
    <row r="124" spans="1:14" x14ac:dyDescent="0.25">
      <c r="A124" t="str">
        <f>'Sample ID &amp; weight entry'!C124</f>
        <v>F72</v>
      </c>
      <c r="B124" s="37" t="s">
        <v>176</v>
      </c>
      <c r="C124" s="79" t="s">
        <v>244</v>
      </c>
      <c r="D124" s="79" t="s">
        <v>240</v>
      </c>
      <c r="E124" s="79" t="s">
        <v>221</v>
      </c>
      <c r="F124" s="79">
        <v>2016</v>
      </c>
      <c r="G124" s="79" t="s">
        <v>235</v>
      </c>
      <c r="H124" s="81">
        <v>4.67</v>
      </c>
      <c r="I124" s="79">
        <v>0</v>
      </c>
      <c r="J124" s="79">
        <v>0</v>
      </c>
      <c r="K124" s="79">
        <v>150</v>
      </c>
      <c r="L124" s="81">
        <f t="shared" si="6"/>
        <v>13.935449999999999</v>
      </c>
      <c r="M124" s="81">
        <f t="shared" si="7"/>
        <v>3351.1655526014588</v>
      </c>
      <c r="N124" s="81">
        <f t="shared" si="8"/>
        <v>1508.0244986706564</v>
      </c>
    </row>
    <row r="125" spans="1:14" x14ac:dyDescent="0.25">
      <c r="A125" t="str">
        <f>'Sample ID &amp; weight entry'!C125</f>
        <v>G71</v>
      </c>
      <c r="B125" s="37" t="s">
        <v>177</v>
      </c>
      <c r="C125" s="79" t="s">
        <v>244</v>
      </c>
      <c r="D125" s="79" t="s">
        <v>232</v>
      </c>
      <c r="E125" s="79" t="s">
        <v>224</v>
      </c>
      <c r="F125" s="79">
        <v>2016</v>
      </c>
      <c r="G125" s="79" t="s">
        <v>222</v>
      </c>
      <c r="H125" s="81">
        <v>1.39</v>
      </c>
      <c r="I125" s="79">
        <v>0</v>
      </c>
      <c r="J125" s="79">
        <v>0</v>
      </c>
      <c r="K125" s="79">
        <v>150</v>
      </c>
      <c r="L125" s="81">
        <f t="shared" si="6"/>
        <v>13.935449999999999</v>
      </c>
      <c r="M125" s="81">
        <f t="shared" si="7"/>
        <v>997.45612807623718</v>
      </c>
      <c r="N125" s="81">
        <f t="shared" si="8"/>
        <v>448.85525763430672</v>
      </c>
    </row>
    <row r="126" spans="1:14" x14ac:dyDescent="0.25">
      <c r="A126" t="str">
        <f>'Sample ID &amp; weight entry'!C126</f>
        <v>G72</v>
      </c>
      <c r="B126" s="37" t="s">
        <v>178</v>
      </c>
      <c r="C126" s="79" t="s">
        <v>244</v>
      </c>
      <c r="D126" s="79" t="s">
        <v>241</v>
      </c>
      <c r="E126" s="79" t="s">
        <v>221</v>
      </c>
      <c r="F126" s="79">
        <v>2020</v>
      </c>
      <c r="G126" s="79" t="s">
        <v>235</v>
      </c>
      <c r="H126" s="81">
        <v>3.92</v>
      </c>
      <c r="I126" s="79">
        <v>0</v>
      </c>
      <c r="J126" s="79">
        <v>0</v>
      </c>
      <c r="K126" s="79">
        <v>150</v>
      </c>
      <c r="L126" s="81">
        <f t="shared" si="6"/>
        <v>13.935449999999999</v>
      </c>
      <c r="M126" s="81">
        <f t="shared" si="7"/>
        <v>2812.9698000423382</v>
      </c>
      <c r="N126" s="81">
        <f t="shared" si="8"/>
        <v>1265.8364100190522</v>
      </c>
    </row>
    <row r="127" spans="1:14" x14ac:dyDescent="0.25">
      <c r="A127" t="str">
        <f>'Sample ID &amp; weight entry'!C127</f>
        <v>H71</v>
      </c>
      <c r="B127" s="37" t="s">
        <v>179</v>
      </c>
      <c r="C127" s="79" t="s">
        <v>244</v>
      </c>
      <c r="D127" s="79" t="s">
        <v>233</v>
      </c>
      <c r="E127" s="79" t="s">
        <v>228</v>
      </c>
      <c r="F127" s="79">
        <v>2016</v>
      </c>
      <c r="G127" s="79" t="s">
        <v>222</v>
      </c>
      <c r="H127" s="81">
        <v>1.85</v>
      </c>
      <c r="I127" s="79">
        <v>0</v>
      </c>
      <c r="J127" s="79">
        <v>0</v>
      </c>
      <c r="K127" s="79">
        <v>150</v>
      </c>
      <c r="L127" s="81">
        <f t="shared" si="6"/>
        <v>13.935449999999999</v>
      </c>
      <c r="M127" s="81">
        <f t="shared" si="7"/>
        <v>1327.5495229791647</v>
      </c>
      <c r="N127" s="81">
        <f t="shared" si="8"/>
        <v>597.39728534062419</v>
      </c>
    </row>
    <row r="128" spans="1:14" x14ac:dyDescent="0.25">
      <c r="A128" t="str">
        <f>'Sample ID &amp; weight entry'!C128</f>
        <v>H72</v>
      </c>
      <c r="B128" s="37" t="s">
        <v>180</v>
      </c>
      <c r="C128" s="79" t="s">
        <v>244</v>
      </c>
      <c r="D128" s="79" t="s">
        <v>242</v>
      </c>
      <c r="E128" s="79" t="s">
        <v>228</v>
      </c>
      <c r="F128" s="79">
        <v>2020</v>
      </c>
      <c r="G128" s="79" t="s">
        <v>235</v>
      </c>
      <c r="H128" s="81">
        <v>2.86</v>
      </c>
      <c r="I128" s="79">
        <v>0</v>
      </c>
      <c r="J128" s="79">
        <v>0</v>
      </c>
      <c r="K128" s="79">
        <v>150</v>
      </c>
      <c r="L128" s="81">
        <f t="shared" si="6"/>
        <v>13.935449999999999</v>
      </c>
      <c r="M128" s="81">
        <f t="shared" si="7"/>
        <v>2052.3198030921139</v>
      </c>
      <c r="N128" s="81">
        <f t="shared" si="8"/>
        <v>923.54391139145127</v>
      </c>
    </row>
    <row r="129" spans="1:14" x14ac:dyDescent="0.25">
      <c r="A129" t="str">
        <f>'Sample ID &amp; weight entry'!C129</f>
        <v>BLANK</v>
      </c>
    </row>
    <row r="130" spans="1:14" x14ac:dyDescent="0.25">
      <c r="A130" t="str">
        <f>'Sample ID &amp; weight entry'!C130</f>
        <v>A81 DUP</v>
      </c>
    </row>
    <row r="131" spans="1:14" x14ac:dyDescent="0.25">
      <c r="A131" t="str">
        <f>'Sample ID &amp; weight entry'!C131</f>
        <v>A81</v>
      </c>
      <c r="B131" s="37" t="s">
        <v>181</v>
      </c>
      <c r="C131" s="79" t="s">
        <v>245</v>
      </c>
      <c r="D131" s="79" t="s">
        <v>234</v>
      </c>
      <c r="E131" s="79" t="s">
        <v>230</v>
      </c>
      <c r="F131" s="79">
        <v>2020</v>
      </c>
      <c r="G131" s="79" t="s">
        <v>235</v>
      </c>
      <c r="H131" s="81">
        <v>2.09</v>
      </c>
      <c r="I131" s="79">
        <v>0</v>
      </c>
      <c r="J131" s="79">
        <v>0</v>
      </c>
      <c r="K131" s="79">
        <v>150</v>
      </c>
      <c r="L131" s="81">
        <f t="shared" ref="L131:L146" si="9">K131*0.092903</f>
        <v>13.935449999999999</v>
      </c>
      <c r="M131" s="81">
        <f t="shared" ref="M131:M146" si="10">(H131*10000)/L131</f>
        <v>1499.7721637980833</v>
      </c>
      <c r="N131" s="81">
        <f t="shared" ref="N131:N146" si="11">M131*0.45</f>
        <v>674.89747370913744</v>
      </c>
    </row>
    <row r="132" spans="1:14" x14ac:dyDescent="0.25">
      <c r="A132" t="str">
        <f>'Sample ID &amp; weight entry'!C132</f>
        <v>A82</v>
      </c>
      <c r="B132" s="37" t="s">
        <v>182</v>
      </c>
      <c r="C132" s="79" t="s">
        <v>245</v>
      </c>
      <c r="D132" s="79" t="s">
        <v>220</v>
      </c>
      <c r="E132" s="79" t="s">
        <v>224</v>
      </c>
      <c r="F132" s="79">
        <v>2016</v>
      </c>
      <c r="G132" s="79" t="s">
        <v>222</v>
      </c>
      <c r="H132" s="81">
        <v>4.24</v>
      </c>
      <c r="I132" s="79">
        <v>0</v>
      </c>
      <c r="J132" s="79">
        <v>0</v>
      </c>
      <c r="K132" s="79">
        <v>150</v>
      </c>
      <c r="L132" s="81">
        <f t="shared" si="9"/>
        <v>13.935449999999999</v>
      </c>
      <c r="M132" s="81">
        <f t="shared" si="10"/>
        <v>3042.5999878008965</v>
      </c>
      <c r="N132" s="81">
        <f t="shared" si="11"/>
        <v>1369.1699945104035</v>
      </c>
    </row>
    <row r="133" spans="1:14" x14ac:dyDescent="0.25">
      <c r="A133" t="str">
        <f>'Sample ID &amp; weight entry'!C133</f>
        <v>B81</v>
      </c>
      <c r="B133" s="37" t="s">
        <v>183</v>
      </c>
      <c r="C133" s="79" t="s">
        <v>245</v>
      </c>
      <c r="D133" s="79" t="s">
        <v>236</v>
      </c>
      <c r="E133" s="79" t="s">
        <v>221</v>
      </c>
      <c r="F133" s="79">
        <v>2020</v>
      </c>
      <c r="G133" s="79" t="s">
        <v>235</v>
      </c>
      <c r="H133" s="81">
        <v>3.73</v>
      </c>
      <c r="I133" s="79">
        <v>0</v>
      </c>
      <c r="J133" s="79">
        <v>0</v>
      </c>
      <c r="K133" s="79">
        <v>150</v>
      </c>
      <c r="L133" s="81">
        <f t="shared" si="9"/>
        <v>13.935449999999999</v>
      </c>
      <c r="M133" s="81">
        <f t="shared" si="10"/>
        <v>2676.626876060694</v>
      </c>
      <c r="N133" s="81">
        <f t="shared" si="11"/>
        <v>1204.4820942273122</v>
      </c>
    </row>
    <row r="134" spans="1:14" x14ac:dyDescent="0.25">
      <c r="A134" t="str">
        <f>'Sample ID &amp; weight entry'!C134</f>
        <v>B82</v>
      </c>
      <c r="B134" s="37" t="s">
        <v>184</v>
      </c>
      <c r="C134" s="79" t="s">
        <v>245</v>
      </c>
      <c r="D134" s="79" t="s">
        <v>223</v>
      </c>
      <c r="E134" s="79" t="s">
        <v>228</v>
      </c>
      <c r="F134" s="79">
        <v>2020</v>
      </c>
      <c r="G134" s="79" t="s">
        <v>222</v>
      </c>
      <c r="H134" s="81">
        <v>4.34</v>
      </c>
      <c r="I134" s="79">
        <v>0</v>
      </c>
      <c r="J134" s="79">
        <v>0</v>
      </c>
      <c r="K134" s="79">
        <v>150</v>
      </c>
      <c r="L134" s="81">
        <f t="shared" si="9"/>
        <v>13.935449999999999</v>
      </c>
      <c r="M134" s="81">
        <f t="shared" si="10"/>
        <v>3114.3594214754457</v>
      </c>
      <c r="N134" s="81">
        <f t="shared" si="11"/>
        <v>1401.4617396639505</v>
      </c>
    </row>
    <row r="135" spans="1:14" x14ac:dyDescent="0.25">
      <c r="A135" t="str">
        <f>'Sample ID &amp; weight entry'!C135</f>
        <v>C81</v>
      </c>
      <c r="B135" s="37" t="s">
        <v>185</v>
      </c>
      <c r="C135" s="79" t="s">
        <v>245</v>
      </c>
      <c r="D135" s="79" t="s">
        <v>237</v>
      </c>
      <c r="E135" s="79" t="s">
        <v>228</v>
      </c>
      <c r="F135" s="79">
        <v>2016</v>
      </c>
      <c r="G135" s="79" t="s">
        <v>235</v>
      </c>
      <c r="H135" s="81">
        <v>2.0699999999999998</v>
      </c>
      <c r="I135" s="79">
        <v>0</v>
      </c>
      <c r="J135" s="79">
        <v>0</v>
      </c>
      <c r="K135" s="79">
        <v>150</v>
      </c>
      <c r="L135" s="81">
        <f t="shared" si="9"/>
        <v>13.935449999999999</v>
      </c>
      <c r="M135" s="81">
        <f t="shared" si="10"/>
        <v>1485.4202770631734</v>
      </c>
      <c r="N135" s="81">
        <f t="shared" si="11"/>
        <v>668.43912467842802</v>
      </c>
    </row>
    <row r="136" spans="1:14" x14ac:dyDescent="0.25">
      <c r="A136" t="str">
        <f>'Sample ID &amp; weight entry'!C136</f>
        <v>C82</v>
      </c>
      <c r="B136" s="37" t="s">
        <v>186</v>
      </c>
      <c r="C136" s="79" t="s">
        <v>245</v>
      </c>
      <c r="D136" s="79" t="s">
        <v>225</v>
      </c>
      <c r="E136" s="79" t="s">
        <v>221</v>
      </c>
      <c r="F136" s="79">
        <v>2016</v>
      </c>
      <c r="G136" s="79" t="s">
        <v>222</v>
      </c>
      <c r="H136" s="81">
        <v>3.85</v>
      </c>
      <c r="I136" s="79">
        <v>0</v>
      </c>
      <c r="J136" s="79">
        <v>0</v>
      </c>
      <c r="K136" s="79">
        <v>150</v>
      </c>
      <c r="L136" s="81">
        <f t="shared" si="9"/>
        <v>13.935449999999999</v>
      </c>
      <c r="M136" s="81">
        <f t="shared" si="10"/>
        <v>2762.7381964701535</v>
      </c>
      <c r="N136" s="81">
        <f t="shared" si="11"/>
        <v>1243.232188411569</v>
      </c>
    </row>
    <row r="137" spans="1:14" x14ac:dyDescent="0.25">
      <c r="A137" t="str">
        <f>'Sample ID &amp; weight entry'!C137</f>
        <v>D81</v>
      </c>
      <c r="B137" s="37" t="s">
        <v>187</v>
      </c>
      <c r="C137" s="79" t="s">
        <v>245</v>
      </c>
      <c r="D137" s="79" t="s">
        <v>238</v>
      </c>
      <c r="E137" s="79" t="s">
        <v>226</v>
      </c>
      <c r="F137" s="79">
        <v>2016</v>
      </c>
      <c r="G137" s="79" t="s">
        <v>235</v>
      </c>
      <c r="H137" s="81">
        <v>2.96</v>
      </c>
      <c r="I137" s="79">
        <v>0</v>
      </c>
      <c r="J137" s="79">
        <v>0</v>
      </c>
      <c r="K137" s="79">
        <v>150</v>
      </c>
      <c r="L137" s="81">
        <f t="shared" si="9"/>
        <v>13.935449999999999</v>
      </c>
      <c r="M137" s="81">
        <f t="shared" si="10"/>
        <v>2124.0792367666636</v>
      </c>
      <c r="N137" s="81">
        <f t="shared" si="11"/>
        <v>955.83565654499864</v>
      </c>
    </row>
    <row r="138" spans="1:14" x14ac:dyDescent="0.25">
      <c r="A138" t="str">
        <f>'Sample ID &amp; weight entry'!C138</f>
        <v>D82</v>
      </c>
      <c r="B138" s="37" t="s">
        <v>188</v>
      </c>
      <c r="C138" s="79" t="s">
        <v>245</v>
      </c>
      <c r="D138" s="79" t="s">
        <v>227</v>
      </c>
      <c r="E138" s="79" t="s">
        <v>221</v>
      </c>
      <c r="F138" s="79">
        <v>2020</v>
      </c>
      <c r="G138" s="79" t="s">
        <v>222</v>
      </c>
      <c r="H138" s="81">
        <v>3.7</v>
      </c>
      <c r="I138" s="79">
        <v>0</v>
      </c>
      <c r="J138" s="79">
        <v>0</v>
      </c>
      <c r="K138" s="79">
        <v>150</v>
      </c>
      <c r="L138" s="81">
        <f t="shared" si="9"/>
        <v>13.935449999999999</v>
      </c>
      <c r="M138" s="81">
        <f t="shared" si="10"/>
        <v>2655.0990459583295</v>
      </c>
      <c r="N138" s="81">
        <f t="shared" si="11"/>
        <v>1194.7945706812484</v>
      </c>
    </row>
    <row r="139" spans="1:14" x14ac:dyDescent="0.25">
      <c r="A139" t="str">
        <f>'Sample ID &amp; weight entry'!C139</f>
        <v>E81</v>
      </c>
      <c r="B139" s="37" t="s">
        <v>189</v>
      </c>
      <c r="C139" s="79" t="s">
        <v>245</v>
      </c>
      <c r="D139" s="79" t="s">
        <v>239</v>
      </c>
      <c r="E139" s="79" t="s">
        <v>230</v>
      </c>
      <c r="F139" s="79">
        <v>2016</v>
      </c>
      <c r="G139" s="79" t="s">
        <v>235</v>
      </c>
      <c r="H139" s="81">
        <v>3.81</v>
      </c>
      <c r="I139" s="79">
        <v>0</v>
      </c>
      <c r="J139" s="79">
        <v>0</v>
      </c>
      <c r="K139" s="79">
        <v>150</v>
      </c>
      <c r="L139" s="81">
        <f t="shared" si="9"/>
        <v>13.935449999999999</v>
      </c>
      <c r="M139" s="81">
        <f t="shared" si="10"/>
        <v>2734.0344230003338</v>
      </c>
      <c r="N139" s="81">
        <f t="shared" si="11"/>
        <v>1230.3154903501502</v>
      </c>
    </row>
    <row r="140" spans="1:14" x14ac:dyDescent="0.25">
      <c r="A140" t="str">
        <f>'Sample ID &amp; weight entry'!C140</f>
        <v>E82</v>
      </c>
      <c r="B140" s="37" t="s">
        <v>190</v>
      </c>
      <c r="C140" s="79" t="s">
        <v>245</v>
      </c>
      <c r="D140" s="79" t="s">
        <v>229</v>
      </c>
      <c r="E140" s="79" t="s">
        <v>226</v>
      </c>
      <c r="F140" s="79">
        <v>2016</v>
      </c>
      <c r="G140" s="79" t="s">
        <v>222</v>
      </c>
      <c r="H140" s="81">
        <v>2.48</v>
      </c>
      <c r="I140" s="79">
        <v>0</v>
      </c>
      <c r="J140" s="79">
        <v>0</v>
      </c>
      <c r="K140" s="79">
        <v>150</v>
      </c>
      <c r="L140" s="81">
        <f t="shared" si="9"/>
        <v>13.935449999999999</v>
      </c>
      <c r="M140" s="81">
        <f t="shared" si="10"/>
        <v>1779.6339551288263</v>
      </c>
      <c r="N140" s="81">
        <f t="shared" si="11"/>
        <v>800.8352798079718</v>
      </c>
    </row>
    <row r="141" spans="1:14" x14ac:dyDescent="0.25">
      <c r="A141" t="str">
        <f>'Sample ID &amp; weight entry'!C141</f>
        <v>F81</v>
      </c>
      <c r="B141" s="37" t="s">
        <v>191</v>
      </c>
      <c r="C141" s="79" t="s">
        <v>245</v>
      </c>
      <c r="D141" s="79" t="s">
        <v>240</v>
      </c>
      <c r="E141" s="79" t="s">
        <v>221</v>
      </c>
      <c r="F141" s="79">
        <v>2016</v>
      </c>
      <c r="G141" s="79" t="s">
        <v>235</v>
      </c>
      <c r="H141" s="81">
        <v>3.98</v>
      </c>
      <c r="I141" s="79">
        <v>0</v>
      </c>
      <c r="J141" s="79">
        <v>0</v>
      </c>
      <c r="K141" s="79">
        <v>150</v>
      </c>
      <c r="L141" s="81">
        <f t="shared" si="9"/>
        <v>13.935449999999999</v>
      </c>
      <c r="M141" s="81">
        <f t="shared" si="10"/>
        <v>2856.0254602470677</v>
      </c>
      <c r="N141" s="81">
        <f t="shared" si="11"/>
        <v>1285.2114571111806</v>
      </c>
    </row>
    <row r="142" spans="1:14" x14ac:dyDescent="0.25">
      <c r="A142" t="str">
        <f>'Sample ID &amp; weight entry'!C142</f>
        <v>F82</v>
      </c>
      <c r="B142" s="37" t="s">
        <v>192</v>
      </c>
      <c r="C142" s="79" t="s">
        <v>245</v>
      </c>
      <c r="D142" s="79" t="s">
        <v>231</v>
      </c>
      <c r="E142" s="79" t="s">
        <v>230</v>
      </c>
      <c r="F142" s="79">
        <v>2020</v>
      </c>
      <c r="G142" s="79" t="s">
        <v>222</v>
      </c>
      <c r="H142" s="81">
        <v>6.59</v>
      </c>
      <c r="I142" s="79">
        <v>12.7</v>
      </c>
      <c r="J142" s="79">
        <v>59.5</v>
      </c>
      <c r="K142" s="79">
        <v>150</v>
      </c>
      <c r="L142" s="81">
        <f t="shared" si="9"/>
        <v>13.935449999999999</v>
      </c>
      <c r="M142" s="81">
        <f t="shared" si="10"/>
        <v>4728.9466791528084</v>
      </c>
      <c r="N142" s="81">
        <f t="shared" si="11"/>
        <v>2128.026005618764</v>
      </c>
    </row>
    <row r="143" spans="1:14" x14ac:dyDescent="0.25">
      <c r="A143" t="str">
        <f>'Sample ID &amp; weight entry'!C143</f>
        <v>G81</v>
      </c>
      <c r="B143" s="37" t="s">
        <v>193</v>
      </c>
      <c r="C143" s="79" t="s">
        <v>245</v>
      </c>
      <c r="D143" s="79" t="s">
        <v>241</v>
      </c>
      <c r="E143" s="79" t="s">
        <v>228</v>
      </c>
      <c r="F143" s="79">
        <v>2020</v>
      </c>
      <c r="G143" s="79" t="s">
        <v>235</v>
      </c>
      <c r="H143" s="81">
        <v>3.28</v>
      </c>
      <c r="I143" s="79">
        <v>0</v>
      </c>
      <c r="J143" s="79">
        <v>0</v>
      </c>
      <c r="K143" s="79">
        <v>150</v>
      </c>
      <c r="L143" s="81">
        <f t="shared" si="9"/>
        <v>13.935449999999999</v>
      </c>
      <c r="M143" s="81">
        <f t="shared" si="10"/>
        <v>2353.7094245252219</v>
      </c>
      <c r="N143" s="81">
        <f t="shared" si="11"/>
        <v>1059.1692410363498</v>
      </c>
    </row>
    <row r="144" spans="1:14" x14ac:dyDescent="0.25">
      <c r="A144" t="str">
        <f>'Sample ID &amp; weight entry'!C144</f>
        <v>G82</v>
      </c>
      <c r="B144" s="37" t="s">
        <v>194</v>
      </c>
      <c r="C144" s="79" t="s">
        <v>245</v>
      </c>
      <c r="D144" s="79" t="s">
        <v>232</v>
      </c>
      <c r="E144" s="79" t="s">
        <v>230</v>
      </c>
      <c r="F144" s="79">
        <v>2016</v>
      </c>
      <c r="G144" s="79" t="s">
        <v>222</v>
      </c>
      <c r="H144" s="81">
        <v>0.73</v>
      </c>
      <c r="I144" s="79">
        <v>0</v>
      </c>
      <c r="J144" s="79">
        <v>0</v>
      </c>
      <c r="K144" s="79">
        <v>150</v>
      </c>
      <c r="L144" s="81">
        <f t="shared" si="9"/>
        <v>13.935449999999999</v>
      </c>
      <c r="M144" s="81">
        <f t="shared" si="10"/>
        <v>523.84386582421098</v>
      </c>
      <c r="N144" s="81">
        <f t="shared" si="11"/>
        <v>235.72973962089495</v>
      </c>
    </row>
    <row r="145" spans="1:14" x14ac:dyDescent="0.25">
      <c r="A145" t="str">
        <f>'Sample ID &amp; weight entry'!C145</f>
        <v>H81</v>
      </c>
      <c r="B145" s="37" t="s">
        <v>195</v>
      </c>
      <c r="C145" s="79" t="s">
        <v>245</v>
      </c>
      <c r="D145" s="79" t="s">
        <v>242</v>
      </c>
      <c r="E145" s="79" t="s">
        <v>224</v>
      </c>
      <c r="F145" s="79">
        <v>2016</v>
      </c>
      <c r="G145" s="79" t="s">
        <v>235</v>
      </c>
      <c r="H145" s="81">
        <v>3.77</v>
      </c>
      <c r="I145" s="79">
        <v>0</v>
      </c>
      <c r="J145" s="79">
        <v>0</v>
      </c>
      <c r="K145" s="79">
        <v>150</v>
      </c>
      <c r="L145" s="81">
        <f t="shared" si="9"/>
        <v>13.935449999999999</v>
      </c>
      <c r="M145" s="81">
        <f t="shared" si="10"/>
        <v>2705.3306495305142</v>
      </c>
      <c r="N145" s="81">
        <f t="shared" si="11"/>
        <v>1217.3987922887313</v>
      </c>
    </row>
    <row r="146" spans="1:14" x14ac:dyDescent="0.25">
      <c r="A146" t="str">
        <f>'Sample ID &amp; weight entry'!C146</f>
        <v>H82</v>
      </c>
      <c r="B146" s="37" t="s">
        <v>196</v>
      </c>
      <c r="C146" s="79" t="s">
        <v>245</v>
      </c>
      <c r="D146" s="79" t="s">
        <v>233</v>
      </c>
      <c r="E146" s="79" t="s">
        <v>228</v>
      </c>
      <c r="F146" s="79">
        <v>2016</v>
      </c>
      <c r="G146" s="79" t="s">
        <v>222</v>
      </c>
      <c r="H146" s="81">
        <v>2.64</v>
      </c>
      <c r="I146" s="79">
        <v>0</v>
      </c>
      <c r="J146" s="79">
        <v>0</v>
      </c>
      <c r="K146" s="79">
        <v>150</v>
      </c>
      <c r="L146" s="81">
        <f t="shared" si="9"/>
        <v>13.935449999999999</v>
      </c>
      <c r="M146" s="81">
        <f t="shared" si="10"/>
        <v>1894.4490490081052</v>
      </c>
      <c r="N146" s="81">
        <f t="shared" si="11"/>
        <v>852.50207205364734</v>
      </c>
    </row>
    <row r="147" spans="1:14" x14ac:dyDescent="0.25">
      <c r="A147">
        <f>'Sample ID &amp; weight entry'!C147</f>
        <v>0</v>
      </c>
    </row>
    <row r="148" spans="1:14" x14ac:dyDescent="0.25">
      <c r="A148">
        <f>'Sample ID &amp; weight entry'!C148</f>
        <v>0</v>
      </c>
    </row>
    <row r="149" spans="1:14" x14ac:dyDescent="0.25">
      <c r="A149">
        <f>'Sample ID &amp; weight entry'!C149</f>
        <v>0</v>
      </c>
    </row>
    <row r="150" spans="1:14" x14ac:dyDescent="0.25">
      <c r="A150">
        <f>'Sample ID &amp; weight entry'!C150</f>
        <v>0</v>
      </c>
    </row>
    <row r="151" spans="1:14" x14ac:dyDescent="0.25">
      <c r="A151">
        <f>'Sample ID &amp; weight entry'!C151</f>
        <v>0</v>
      </c>
    </row>
    <row r="152" spans="1:14" x14ac:dyDescent="0.25">
      <c r="A152">
        <f>'Sample ID &amp; weight entry'!C152</f>
        <v>0</v>
      </c>
    </row>
    <row r="153" spans="1:14" x14ac:dyDescent="0.25">
      <c r="A153">
        <f>'Sample ID &amp; weight entry'!C153</f>
        <v>0</v>
      </c>
    </row>
    <row r="154" spans="1:14" x14ac:dyDescent="0.25">
      <c r="A154">
        <f>'Sample ID &amp; weight entry'!C154</f>
        <v>0</v>
      </c>
    </row>
    <row r="155" spans="1:14" x14ac:dyDescent="0.25">
      <c r="A155">
        <f>'Sample ID &amp; weight entry'!C155</f>
        <v>0</v>
      </c>
    </row>
    <row r="156" spans="1:14" x14ac:dyDescent="0.25">
      <c r="A156">
        <f>'Sample ID &amp; weight entry'!C156</f>
        <v>0</v>
      </c>
    </row>
    <row r="157" spans="1:14" x14ac:dyDescent="0.25">
      <c r="A157">
        <f>'Sample ID &amp; weight entry'!C157</f>
        <v>0</v>
      </c>
    </row>
    <row r="158" spans="1:14" x14ac:dyDescent="0.25">
      <c r="A158">
        <f>'Sample ID &amp; weight entry'!C158</f>
        <v>0</v>
      </c>
    </row>
    <row r="159" spans="1:14" x14ac:dyDescent="0.25">
      <c r="A159">
        <f>'Sample ID &amp; weight entry'!C159</f>
        <v>0</v>
      </c>
    </row>
    <row r="160" spans="1:14" x14ac:dyDescent="0.25">
      <c r="A160">
        <f>'Sample ID &amp; weight entry'!C160</f>
        <v>0</v>
      </c>
    </row>
    <row r="161" spans="1:1" x14ac:dyDescent="0.25">
      <c r="A161">
        <f>'Sample ID &amp; weight entry'!C161</f>
        <v>0</v>
      </c>
    </row>
    <row r="162" spans="1:1" x14ac:dyDescent="0.25">
      <c r="A162">
        <f>'Sample ID &amp; weight entry'!C162</f>
        <v>0</v>
      </c>
    </row>
    <row r="163" spans="1:1" x14ac:dyDescent="0.25">
      <c r="A163">
        <f>'Sample ID &amp; weight entry'!C163</f>
        <v>0</v>
      </c>
    </row>
    <row r="164" spans="1:1" x14ac:dyDescent="0.25">
      <c r="A164">
        <f>'Sample ID &amp; weight entry'!C164</f>
        <v>0</v>
      </c>
    </row>
    <row r="165" spans="1:1" x14ac:dyDescent="0.25">
      <c r="A165">
        <f>'Sample ID &amp; weight entry'!C165</f>
        <v>0</v>
      </c>
    </row>
    <row r="166" spans="1:1" x14ac:dyDescent="0.25">
      <c r="A166">
        <f>'Sample ID &amp; weight entry'!C166</f>
        <v>0</v>
      </c>
    </row>
    <row r="167" spans="1:1" x14ac:dyDescent="0.25">
      <c r="A167">
        <f>'Sample ID &amp; weight entry'!C167</f>
        <v>0</v>
      </c>
    </row>
    <row r="168" spans="1:1" x14ac:dyDescent="0.25">
      <c r="A168">
        <f>'Sample ID &amp; weight entry'!C168</f>
        <v>0</v>
      </c>
    </row>
    <row r="169" spans="1:1" x14ac:dyDescent="0.25">
      <c r="A169">
        <f>'Sample ID &amp; weight entry'!C169</f>
        <v>0</v>
      </c>
    </row>
    <row r="170" spans="1:1" x14ac:dyDescent="0.25">
      <c r="A170">
        <f>'Sample ID &amp; weight entry'!C170</f>
        <v>0</v>
      </c>
    </row>
    <row r="171" spans="1:1" x14ac:dyDescent="0.25">
      <c r="A171">
        <f>'Sample ID &amp; weight entry'!C171</f>
        <v>0</v>
      </c>
    </row>
    <row r="172" spans="1:1" x14ac:dyDescent="0.25">
      <c r="A172">
        <f>'Sample ID &amp; weight entry'!C172</f>
        <v>0</v>
      </c>
    </row>
    <row r="173" spans="1:1" x14ac:dyDescent="0.25">
      <c r="A173">
        <f>'Sample ID &amp; weight entry'!C173</f>
        <v>0</v>
      </c>
    </row>
    <row r="174" spans="1:1" x14ac:dyDescent="0.25">
      <c r="A174">
        <f>'Sample ID &amp; weight entry'!C174</f>
        <v>0</v>
      </c>
    </row>
    <row r="175" spans="1:1" x14ac:dyDescent="0.25">
      <c r="A175">
        <f>'Sample ID &amp; weight entry'!C175</f>
        <v>0</v>
      </c>
    </row>
    <row r="176" spans="1:1" x14ac:dyDescent="0.25">
      <c r="A176">
        <f>'Sample ID &amp; weight entry'!C176</f>
        <v>0</v>
      </c>
    </row>
    <row r="177" spans="1:1" x14ac:dyDescent="0.25">
      <c r="A177">
        <f>'Sample ID &amp; weight entry'!C177</f>
        <v>0</v>
      </c>
    </row>
    <row r="178" spans="1:1" x14ac:dyDescent="0.25">
      <c r="A178">
        <f>'Sample ID &amp; weight entry'!C178</f>
        <v>0</v>
      </c>
    </row>
    <row r="179" spans="1:1" x14ac:dyDescent="0.25">
      <c r="A179">
        <f>'Sample ID &amp; weight entry'!C179</f>
        <v>0</v>
      </c>
    </row>
    <row r="180" spans="1:1" x14ac:dyDescent="0.25">
      <c r="A180">
        <f>'Sample ID &amp; weight entry'!C180</f>
        <v>0</v>
      </c>
    </row>
    <row r="181" spans="1:1" x14ac:dyDescent="0.25">
      <c r="A181">
        <f>'Sample ID &amp; weight entry'!C181</f>
        <v>0</v>
      </c>
    </row>
    <row r="182" spans="1:1" x14ac:dyDescent="0.25">
      <c r="A182">
        <f>'Sample ID &amp; weight entry'!C182</f>
        <v>0</v>
      </c>
    </row>
    <row r="183" spans="1:1" x14ac:dyDescent="0.25">
      <c r="A183">
        <f>'Sample ID &amp; weight entry'!C183</f>
        <v>0</v>
      </c>
    </row>
    <row r="184" spans="1:1" x14ac:dyDescent="0.25">
      <c r="A184">
        <f>'Sample ID &amp; weight entry'!C184</f>
        <v>0</v>
      </c>
    </row>
    <row r="185" spans="1:1" x14ac:dyDescent="0.25">
      <c r="A185">
        <f>'Sample ID &amp; weight entry'!C185</f>
        <v>0</v>
      </c>
    </row>
    <row r="186" spans="1:1" x14ac:dyDescent="0.25">
      <c r="A186">
        <f>'Sample ID &amp; weight entry'!C186</f>
        <v>0</v>
      </c>
    </row>
    <row r="187" spans="1:1" x14ac:dyDescent="0.25">
      <c r="A187">
        <f>'Sample ID &amp; weight entry'!C187</f>
        <v>0</v>
      </c>
    </row>
    <row r="188" spans="1:1" x14ac:dyDescent="0.25">
      <c r="A188">
        <f>'Sample ID &amp; weight entry'!C188</f>
        <v>0</v>
      </c>
    </row>
    <row r="189" spans="1:1" x14ac:dyDescent="0.25">
      <c r="A189">
        <f>'Sample ID &amp; weight entry'!C189</f>
        <v>0</v>
      </c>
    </row>
    <row r="190" spans="1:1" x14ac:dyDescent="0.25">
      <c r="A190">
        <f>'Sample ID &amp; weight entry'!C190</f>
        <v>0</v>
      </c>
    </row>
    <row r="191" spans="1:1" x14ac:dyDescent="0.25">
      <c r="A191">
        <f>'Sample ID &amp; weight entry'!C191</f>
        <v>0</v>
      </c>
    </row>
    <row r="192" spans="1:1" x14ac:dyDescent="0.25">
      <c r="A192">
        <f>'Sample ID &amp; weight entry'!C192</f>
        <v>0</v>
      </c>
    </row>
    <row r="193" spans="1:1" x14ac:dyDescent="0.25">
      <c r="A193">
        <f>'Sample ID &amp; weight entry'!C193</f>
        <v>0</v>
      </c>
    </row>
    <row r="194" spans="1:1" x14ac:dyDescent="0.25">
      <c r="A194">
        <f>'Sample ID &amp; weight entry'!C194</f>
        <v>0</v>
      </c>
    </row>
    <row r="195" spans="1:1" x14ac:dyDescent="0.25">
      <c r="A195">
        <f>'Sample ID &amp; weight entry'!C195</f>
        <v>0</v>
      </c>
    </row>
    <row r="196" spans="1:1" x14ac:dyDescent="0.25">
      <c r="A196">
        <f>'Sample ID &amp; weight entry'!C196</f>
        <v>0</v>
      </c>
    </row>
    <row r="197" spans="1:1" x14ac:dyDescent="0.25">
      <c r="A197">
        <f>'Sample ID &amp; weight entry'!C197</f>
        <v>0</v>
      </c>
    </row>
    <row r="198" spans="1:1" x14ac:dyDescent="0.25">
      <c r="A198">
        <f>'Sample ID &amp; weight entry'!C198</f>
        <v>0</v>
      </c>
    </row>
    <row r="199" spans="1:1" x14ac:dyDescent="0.25">
      <c r="A199">
        <f>'Sample ID &amp; weight entry'!C199</f>
        <v>0</v>
      </c>
    </row>
    <row r="200" spans="1:1" x14ac:dyDescent="0.25">
      <c r="A200">
        <f>'Sample ID &amp; weight entry'!C200</f>
        <v>0</v>
      </c>
    </row>
    <row r="201" spans="1:1" x14ac:dyDescent="0.25">
      <c r="A201">
        <f>'Sample ID &amp; weight entry'!C201</f>
        <v>0</v>
      </c>
    </row>
    <row r="202" spans="1:1" x14ac:dyDescent="0.25">
      <c r="A202">
        <f>'Sample ID &amp; weight entry'!C202</f>
        <v>0</v>
      </c>
    </row>
    <row r="203" spans="1:1" x14ac:dyDescent="0.25">
      <c r="A203">
        <f>'Sample ID &amp; weight entry'!C203</f>
        <v>0</v>
      </c>
    </row>
    <row r="204" spans="1:1" x14ac:dyDescent="0.25">
      <c r="A204">
        <f>'Sample ID &amp; weight entry'!C204</f>
        <v>0</v>
      </c>
    </row>
    <row r="205" spans="1:1" x14ac:dyDescent="0.25">
      <c r="A205">
        <f>'Sample ID &amp; weight entry'!C205</f>
        <v>0</v>
      </c>
    </row>
    <row r="206" spans="1:1" x14ac:dyDescent="0.25">
      <c r="A206">
        <f>'Sample ID &amp; weight entry'!C206</f>
        <v>0</v>
      </c>
    </row>
    <row r="207" spans="1:1" x14ac:dyDescent="0.25">
      <c r="A207">
        <f>'Sample ID &amp; weight entry'!C207</f>
        <v>0</v>
      </c>
    </row>
    <row r="208" spans="1:1" x14ac:dyDescent="0.25">
      <c r="A208">
        <f>'Sample ID &amp; weight entry'!C208</f>
        <v>0</v>
      </c>
    </row>
    <row r="209" spans="1:1" x14ac:dyDescent="0.25">
      <c r="A209">
        <f>'Sample ID &amp; weight entry'!C209</f>
        <v>0</v>
      </c>
    </row>
    <row r="210" spans="1:1" x14ac:dyDescent="0.25">
      <c r="A210">
        <f>'Sample ID &amp; weight entry'!C210</f>
        <v>0</v>
      </c>
    </row>
    <row r="211" spans="1:1" x14ac:dyDescent="0.25">
      <c r="A211">
        <f>'Sample ID &amp; weight entry'!C211</f>
        <v>0</v>
      </c>
    </row>
    <row r="212" spans="1:1" x14ac:dyDescent="0.25">
      <c r="A212">
        <f>'Sample ID &amp; weight entry'!C212</f>
        <v>0</v>
      </c>
    </row>
    <row r="213" spans="1:1" x14ac:dyDescent="0.25">
      <c r="A213">
        <f>'Sample ID &amp; weight entry'!C213</f>
        <v>0</v>
      </c>
    </row>
    <row r="214" spans="1:1" x14ac:dyDescent="0.25">
      <c r="A214">
        <f>'Sample ID &amp; weight entry'!C214</f>
        <v>0</v>
      </c>
    </row>
    <row r="215" spans="1:1" x14ac:dyDescent="0.25">
      <c r="A215">
        <f>'Sample ID &amp; weight entry'!C215</f>
        <v>0</v>
      </c>
    </row>
    <row r="216" spans="1:1" x14ac:dyDescent="0.25">
      <c r="A216">
        <f>'Sample ID &amp; weight entry'!C216</f>
        <v>0</v>
      </c>
    </row>
    <row r="217" spans="1:1" x14ac:dyDescent="0.25">
      <c r="A217">
        <f>'Sample ID &amp; weight entry'!C217</f>
        <v>0</v>
      </c>
    </row>
    <row r="218" spans="1:1" x14ac:dyDescent="0.25">
      <c r="A218">
        <f>'Sample ID &amp; weight entry'!C218</f>
        <v>0</v>
      </c>
    </row>
    <row r="219" spans="1:1" x14ac:dyDescent="0.25">
      <c r="A219">
        <f>'Sample ID &amp; weight entry'!C219</f>
        <v>0</v>
      </c>
    </row>
    <row r="220" spans="1:1" x14ac:dyDescent="0.25">
      <c r="A220">
        <f>'Sample ID &amp; weight entry'!C220</f>
        <v>0</v>
      </c>
    </row>
    <row r="221" spans="1:1" x14ac:dyDescent="0.25">
      <c r="A221">
        <f>'Sample ID &amp; weight entry'!C221</f>
        <v>0</v>
      </c>
    </row>
    <row r="222" spans="1:1" x14ac:dyDescent="0.25">
      <c r="A222">
        <f>'Sample ID &amp; weight entry'!C222</f>
        <v>0</v>
      </c>
    </row>
    <row r="223" spans="1:1" x14ac:dyDescent="0.25">
      <c r="A223">
        <f>'Sample ID &amp; weight entry'!C223</f>
        <v>0</v>
      </c>
    </row>
    <row r="224" spans="1:1" x14ac:dyDescent="0.25">
      <c r="A224">
        <f>'Sample ID &amp; weight entry'!C224</f>
        <v>0</v>
      </c>
    </row>
    <row r="225" spans="1:1" x14ac:dyDescent="0.25">
      <c r="A225">
        <f>'Sample ID &amp; weight entry'!C225</f>
        <v>0</v>
      </c>
    </row>
    <row r="226" spans="1:1" x14ac:dyDescent="0.25">
      <c r="A226">
        <f>'Sample ID &amp; weight entry'!C226</f>
        <v>0</v>
      </c>
    </row>
    <row r="227" spans="1:1" x14ac:dyDescent="0.25">
      <c r="A227">
        <f>'Sample ID &amp; weight entry'!C227</f>
        <v>0</v>
      </c>
    </row>
    <row r="228" spans="1:1" x14ac:dyDescent="0.25">
      <c r="A228">
        <f>'Sample ID &amp; weight entry'!C228</f>
        <v>0</v>
      </c>
    </row>
    <row r="229" spans="1:1" x14ac:dyDescent="0.25">
      <c r="A229">
        <f>'Sample ID &amp; weight entry'!C229</f>
        <v>0</v>
      </c>
    </row>
    <row r="230" spans="1:1" x14ac:dyDescent="0.25">
      <c r="A230">
        <f>'Sample ID &amp; weight entry'!C230</f>
        <v>0</v>
      </c>
    </row>
    <row r="231" spans="1:1" x14ac:dyDescent="0.25">
      <c r="A231">
        <f>'Sample ID &amp; weight entry'!C231</f>
        <v>0</v>
      </c>
    </row>
    <row r="232" spans="1:1" x14ac:dyDescent="0.25">
      <c r="A232">
        <f>'Sample ID &amp; weight entry'!C232</f>
        <v>0</v>
      </c>
    </row>
    <row r="233" spans="1:1" x14ac:dyDescent="0.25">
      <c r="A233">
        <f>'Sample ID &amp; weight entry'!C233</f>
        <v>0</v>
      </c>
    </row>
    <row r="234" spans="1:1" x14ac:dyDescent="0.25">
      <c r="A234">
        <f>'Sample ID &amp; weight entry'!C234</f>
        <v>0</v>
      </c>
    </row>
    <row r="235" spans="1:1" x14ac:dyDescent="0.25">
      <c r="A235">
        <f>'Sample ID &amp; weight entry'!C235</f>
        <v>0</v>
      </c>
    </row>
    <row r="236" spans="1:1" x14ac:dyDescent="0.25">
      <c r="A236">
        <f>'Sample ID &amp; weight entry'!C236</f>
        <v>0</v>
      </c>
    </row>
    <row r="237" spans="1:1" x14ac:dyDescent="0.25">
      <c r="A237">
        <f>'Sample ID &amp; weight entry'!C237</f>
        <v>0</v>
      </c>
    </row>
    <row r="238" spans="1:1" x14ac:dyDescent="0.25">
      <c r="A238">
        <f>'Sample ID &amp; weight entry'!C238</f>
        <v>0</v>
      </c>
    </row>
    <row r="239" spans="1:1" x14ac:dyDescent="0.25">
      <c r="A239">
        <f>'Sample ID &amp; weight entry'!C239</f>
        <v>0</v>
      </c>
    </row>
    <row r="240" spans="1:1" x14ac:dyDescent="0.25">
      <c r="A240">
        <f>'Sample ID &amp; weight entry'!C240</f>
        <v>0</v>
      </c>
    </row>
    <row r="241" spans="1:1" x14ac:dyDescent="0.25">
      <c r="A241">
        <f>'Sample ID &amp; weight entry'!C241</f>
        <v>0</v>
      </c>
    </row>
    <row r="242" spans="1:1" x14ac:dyDescent="0.25">
      <c r="A242">
        <f>'Sample ID &amp; weight entry'!C242</f>
        <v>0</v>
      </c>
    </row>
    <row r="243" spans="1:1" x14ac:dyDescent="0.25">
      <c r="A243">
        <f>'Sample ID &amp; weight entry'!C243</f>
        <v>0</v>
      </c>
    </row>
    <row r="244" spans="1:1" x14ac:dyDescent="0.25">
      <c r="A244">
        <f>'Sample ID &amp; weight entry'!C244</f>
        <v>0</v>
      </c>
    </row>
    <row r="245" spans="1:1" x14ac:dyDescent="0.25">
      <c r="A245">
        <f>'Sample ID &amp; weight entry'!C245</f>
        <v>0</v>
      </c>
    </row>
    <row r="246" spans="1:1" x14ac:dyDescent="0.25">
      <c r="A246">
        <f>'Sample ID &amp; weight entry'!C246</f>
        <v>0</v>
      </c>
    </row>
    <row r="247" spans="1:1" x14ac:dyDescent="0.25">
      <c r="A247">
        <f>'Sample ID &amp; weight entry'!C247</f>
        <v>0</v>
      </c>
    </row>
    <row r="248" spans="1:1" x14ac:dyDescent="0.25">
      <c r="A248">
        <f>'Sample ID &amp; weight entry'!C248</f>
        <v>0</v>
      </c>
    </row>
    <row r="249" spans="1:1" x14ac:dyDescent="0.25">
      <c r="A249">
        <f>'Sample ID &amp; weight entry'!C249</f>
        <v>0</v>
      </c>
    </row>
    <row r="250" spans="1:1" x14ac:dyDescent="0.25">
      <c r="A250">
        <f>'Sample ID &amp; weight entry'!C250</f>
        <v>0</v>
      </c>
    </row>
    <row r="251" spans="1:1" x14ac:dyDescent="0.25">
      <c r="A251">
        <f>'Sample ID &amp; weight entry'!C251</f>
        <v>0</v>
      </c>
    </row>
    <row r="252" spans="1:1" x14ac:dyDescent="0.25">
      <c r="A252">
        <f>'Sample ID &amp; weight entry'!C252</f>
        <v>0</v>
      </c>
    </row>
    <row r="253" spans="1:1" x14ac:dyDescent="0.25">
      <c r="A253">
        <f>'Sample ID &amp; weight entry'!C253</f>
        <v>0</v>
      </c>
    </row>
    <row r="254" spans="1:1" x14ac:dyDescent="0.25">
      <c r="A254">
        <f>'Sample ID &amp; weight entry'!C254</f>
        <v>0</v>
      </c>
    </row>
    <row r="255" spans="1:1" x14ac:dyDescent="0.25">
      <c r="A255">
        <f>'Sample ID &amp; weight entry'!C255</f>
        <v>0</v>
      </c>
    </row>
    <row r="256" spans="1:1" x14ac:dyDescent="0.25">
      <c r="A256">
        <f>'Sample ID &amp; weight entry'!C256</f>
        <v>0</v>
      </c>
    </row>
    <row r="257" spans="1:1" x14ac:dyDescent="0.25">
      <c r="A257">
        <f>'Sample ID &amp; weight entry'!C257</f>
        <v>0</v>
      </c>
    </row>
    <row r="258" spans="1:1" x14ac:dyDescent="0.25">
      <c r="A258">
        <f>'Sample ID &amp; weight entry'!C258</f>
        <v>0</v>
      </c>
    </row>
    <row r="259" spans="1:1" x14ac:dyDescent="0.25">
      <c r="A259">
        <f>'Sample ID &amp; weight entry'!C259</f>
        <v>0</v>
      </c>
    </row>
    <row r="260" spans="1:1" x14ac:dyDescent="0.25">
      <c r="A260">
        <f>'Sample ID &amp; weight entry'!C260</f>
        <v>0</v>
      </c>
    </row>
    <row r="261" spans="1:1" x14ac:dyDescent="0.25">
      <c r="A261">
        <f>'Sample ID &amp; weight entry'!C261</f>
        <v>0</v>
      </c>
    </row>
    <row r="262" spans="1:1" x14ac:dyDescent="0.25">
      <c r="A262">
        <f>'Sample ID &amp; weight entry'!C262</f>
        <v>0</v>
      </c>
    </row>
    <row r="263" spans="1:1" x14ac:dyDescent="0.25">
      <c r="A263">
        <f>'Sample ID &amp; weight entry'!C263</f>
        <v>0</v>
      </c>
    </row>
    <row r="264" spans="1:1" x14ac:dyDescent="0.25">
      <c r="A264">
        <f>'Sample ID &amp; weight entry'!C264</f>
        <v>0</v>
      </c>
    </row>
    <row r="265" spans="1:1" x14ac:dyDescent="0.25">
      <c r="A265">
        <f>'Sample ID &amp; weight entry'!C265</f>
        <v>0</v>
      </c>
    </row>
    <row r="266" spans="1:1" x14ac:dyDescent="0.25">
      <c r="A266">
        <f>'Sample ID &amp; weight entry'!C266</f>
        <v>0</v>
      </c>
    </row>
    <row r="267" spans="1:1" x14ac:dyDescent="0.25">
      <c r="A267">
        <f>'Sample ID &amp; weight entry'!C267</f>
        <v>0</v>
      </c>
    </row>
    <row r="268" spans="1:1" x14ac:dyDescent="0.25">
      <c r="A268">
        <f>'Sample ID &amp; weight entry'!C268</f>
        <v>0</v>
      </c>
    </row>
    <row r="269" spans="1:1" x14ac:dyDescent="0.25">
      <c r="A269">
        <f>'Sample ID &amp; weight entry'!C269</f>
        <v>0</v>
      </c>
    </row>
    <row r="270" spans="1:1" x14ac:dyDescent="0.25">
      <c r="A270">
        <f>'Sample ID &amp; weight entry'!C270</f>
        <v>0</v>
      </c>
    </row>
    <row r="271" spans="1:1" x14ac:dyDescent="0.25">
      <c r="A271">
        <f>'Sample ID &amp; weight entry'!C271</f>
        <v>0</v>
      </c>
    </row>
    <row r="272" spans="1:1" x14ac:dyDescent="0.25">
      <c r="A272">
        <f>'Sample ID &amp; weight entry'!C272</f>
        <v>0</v>
      </c>
    </row>
    <row r="273" spans="1:1" x14ac:dyDescent="0.25">
      <c r="A273">
        <f>'Sample ID &amp; weight entry'!C273</f>
        <v>0</v>
      </c>
    </row>
    <row r="274" spans="1:1" x14ac:dyDescent="0.25">
      <c r="A274">
        <f>'Sample ID &amp; weight entry'!C274</f>
        <v>0</v>
      </c>
    </row>
    <row r="275" spans="1:1" x14ac:dyDescent="0.25">
      <c r="A275">
        <f>'Sample ID &amp; weight entry'!C275</f>
        <v>0</v>
      </c>
    </row>
    <row r="276" spans="1:1" x14ac:dyDescent="0.25">
      <c r="A276">
        <f>'Sample ID &amp; weight entry'!C276</f>
        <v>0</v>
      </c>
    </row>
    <row r="277" spans="1:1" x14ac:dyDescent="0.25">
      <c r="A277">
        <f>'Sample ID &amp; weight entry'!C277</f>
        <v>0</v>
      </c>
    </row>
    <row r="278" spans="1:1" x14ac:dyDescent="0.25">
      <c r="A278">
        <f>'Sample ID &amp; weight entry'!C278</f>
        <v>0</v>
      </c>
    </row>
    <row r="279" spans="1:1" x14ac:dyDescent="0.25">
      <c r="A279">
        <f>'Sample ID &amp; weight entry'!C279</f>
        <v>0</v>
      </c>
    </row>
    <row r="280" spans="1:1" x14ac:dyDescent="0.25">
      <c r="A280">
        <f>'Sample ID &amp; weight entry'!C280</f>
        <v>0</v>
      </c>
    </row>
    <row r="281" spans="1:1" x14ac:dyDescent="0.25">
      <c r="A281">
        <f>'Sample ID &amp; weight entry'!C281</f>
        <v>0</v>
      </c>
    </row>
    <row r="282" spans="1:1" x14ac:dyDescent="0.25">
      <c r="A282">
        <f>'Sample ID &amp; weight entry'!C282</f>
        <v>0</v>
      </c>
    </row>
    <row r="283" spans="1:1" x14ac:dyDescent="0.25">
      <c r="A283">
        <f>'Sample ID &amp; weight entry'!C283</f>
        <v>0</v>
      </c>
    </row>
    <row r="284" spans="1:1" x14ac:dyDescent="0.25">
      <c r="A284">
        <f>'Sample ID &amp; weight entry'!C284</f>
        <v>0</v>
      </c>
    </row>
    <row r="285" spans="1:1" x14ac:dyDescent="0.25">
      <c r="A285">
        <f>'Sample ID &amp; weight entry'!C285</f>
        <v>0</v>
      </c>
    </row>
    <row r="286" spans="1:1" x14ac:dyDescent="0.25">
      <c r="A286">
        <f>'Sample ID &amp; weight entry'!C286</f>
        <v>0</v>
      </c>
    </row>
    <row r="287" spans="1:1" x14ac:dyDescent="0.25">
      <c r="A287">
        <f>'Sample ID &amp; weight entry'!C287</f>
        <v>0</v>
      </c>
    </row>
    <row r="288" spans="1:1" x14ac:dyDescent="0.25">
      <c r="A288">
        <f>'Sample ID &amp; weight entry'!C288</f>
        <v>0</v>
      </c>
    </row>
    <row r="289" spans="1:1" x14ac:dyDescent="0.25">
      <c r="A289">
        <f>'Sample ID &amp; weight entry'!C289</f>
        <v>0</v>
      </c>
    </row>
    <row r="290" spans="1:1" x14ac:dyDescent="0.25">
      <c r="A290">
        <f>'Sample ID &amp; weight entry'!C290</f>
        <v>0</v>
      </c>
    </row>
    <row r="291" spans="1:1" x14ac:dyDescent="0.25">
      <c r="A291">
        <f>'Sample ID &amp; weight entry'!C291</f>
        <v>0</v>
      </c>
    </row>
    <row r="292" spans="1:1" x14ac:dyDescent="0.25">
      <c r="A292">
        <f>'Sample ID &amp; weight entry'!C292</f>
        <v>0</v>
      </c>
    </row>
    <row r="293" spans="1:1" x14ac:dyDescent="0.25">
      <c r="A293">
        <f>'Sample ID &amp; weight entry'!C293</f>
        <v>0</v>
      </c>
    </row>
    <row r="294" spans="1:1" x14ac:dyDescent="0.25">
      <c r="A294">
        <f>'Sample ID &amp; weight entry'!C294</f>
        <v>0</v>
      </c>
    </row>
    <row r="295" spans="1:1" x14ac:dyDescent="0.25">
      <c r="A295">
        <f>'Sample ID &amp; weight entry'!C295</f>
        <v>0</v>
      </c>
    </row>
    <row r="296" spans="1:1" x14ac:dyDescent="0.25">
      <c r="A296">
        <f>'Sample ID &amp; weight entry'!C296</f>
        <v>0</v>
      </c>
    </row>
    <row r="297" spans="1:1" x14ac:dyDescent="0.25">
      <c r="A297">
        <f>'Sample ID &amp; weight entry'!C297</f>
        <v>0</v>
      </c>
    </row>
    <row r="298" spans="1:1" x14ac:dyDescent="0.25">
      <c r="A298">
        <f>'Sample ID &amp; weight entry'!C298</f>
        <v>0</v>
      </c>
    </row>
    <row r="299" spans="1:1" x14ac:dyDescent="0.25">
      <c r="A299">
        <f>'Sample ID &amp; weight entry'!C299</f>
        <v>0</v>
      </c>
    </row>
    <row r="300" spans="1:1" x14ac:dyDescent="0.25">
      <c r="A300">
        <f>'Sample ID &amp; weight entry'!C300</f>
        <v>0</v>
      </c>
    </row>
    <row r="301" spans="1:1" x14ac:dyDescent="0.25">
      <c r="A301">
        <f>'Sample ID &amp; weight entry'!C301</f>
        <v>0</v>
      </c>
    </row>
    <row r="302" spans="1:1" x14ac:dyDescent="0.25">
      <c r="A302">
        <f>'Sample ID &amp; weight entry'!C302</f>
        <v>0</v>
      </c>
    </row>
    <row r="303" spans="1:1" x14ac:dyDescent="0.25">
      <c r="A303">
        <f>'Sample ID &amp; weight entry'!C303</f>
        <v>0</v>
      </c>
    </row>
    <row r="304" spans="1:1" x14ac:dyDescent="0.25">
      <c r="A304">
        <f>'Sample ID &amp; weight entry'!C304</f>
        <v>0</v>
      </c>
    </row>
    <row r="305" spans="1:1" x14ac:dyDescent="0.25">
      <c r="A305">
        <f>'Sample ID &amp; weight entry'!C305</f>
        <v>0</v>
      </c>
    </row>
    <row r="306" spans="1:1" x14ac:dyDescent="0.25">
      <c r="A306">
        <f>'Sample ID &amp; weight entry'!C306</f>
        <v>0</v>
      </c>
    </row>
    <row r="307" spans="1:1" x14ac:dyDescent="0.25">
      <c r="A307">
        <f>'Sample ID &amp; weight entry'!C307</f>
        <v>0</v>
      </c>
    </row>
    <row r="308" spans="1:1" x14ac:dyDescent="0.25">
      <c r="A308">
        <f>'Sample ID &amp; weight entry'!C308</f>
        <v>0</v>
      </c>
    </row>
    <row r="309" spans="1:1" x14ac:dyDescent="0.25">
      <c r="A309">
        <f>'Sample ID &amp; weight entry'!C309</f>
        <v>0</v>
      </c>
    </row>
    <row r="310" spans="1:1" x14ac:dyDescent="0.25">
      <c r="A310">
        <f>'Sample ID &amp; weight entry'!C310</f>
        <v>0</v>
      </c>
    </row>
    <row r="311" spans="1:1" x14ac:dyDescent="0.25">
      <c r="A311">
        <f>'Sample ID &amp; weight entry'!C311</f>
        <v>0</v>
      </c>
    </row>
    <row r="312" spans="1:1" x14ac:dyDescent="0.25">
      <c r="A312">
        <f>'Sample ID &amp; weight entry'!C312</f>
        <v>0</v>
      </c>
    </row>
    <row r="313" spans="1:1" x14ac:dyDescent="0.25">
      <c r="A313">
        <f>'Sample ID &amp; weight entry'!C313</f>
        <v>0</v>
      </c>
    </row>
    <row r="314" spans="1:1" x14ac:dyDescent="0.25">
      <c r="A314">
        <f>'Sample ID &amp; weight entry'!C314</f>
        <v>0</v>
      </c>
    </row>
    <row r="315" spans="1:1" x14ac:dyDescent="0.25">
      <c r="A315">
        <f>'Sample ID &amp; weight entry'!C315</f>
        <v>0</v>
      </c>
    </row>
    <row r="316" spans="1:1" x14ac:dyDescent="0.25">
      <c r="A316">
        <f>'Sample ID &amp; weight entry'!C316</f>
        <v>0</v>
      </c>
    </row>
    <row r="317" spans="1:1" x14ac:dyDescent="0.25">
      <c r="A317">
        <f>'Sample ID &amp; weight entry'!C317</f>
        <v>0</v>
      </c>
    </row>
    <row r="318" spans="1:1" x14ac:dyDescent="0.25">
      <c r="A318">
        <f>'Sample ID &amp; weight entry'!C318</f>
        <v>0</v>
      </c>
    </row>
    <row r="319" spans="1:1" x14ac:dyDescent="0.25">
      <c r="A319">
        <f>'Sample ID &amp; weight entry'!C319</f>
        <v>0</v>
      </c>
    </row>
    <row r="320" spans="1:1" x14ac:dyDescent="0.25">
      <c r="A320">
        <f>'Sample ID &amp; weight entry'!C320</f>
        <v>0</v>
      </c>
    </row>
    <row r="321" spans="1:1" x14ac:dyDescent="0.25">
      <c r="A321">
        <f>'Sample ID &amp; weight entry'!C321</f>
        <v>0</v>
      </c>
    </row>
    <row r="322" spans="1:1" x14ac:dyDescent="0.25">
      <c r="A322">
        <f>'Sample ID &amp; weight entry'!C322</f>
        <v>0</v>
      </c>
    </row>
    <row r="323" spans="1:1" x14ac:dyDescent="0.25">
      <c r="A323">
        <f>'Sample ID &amp; weight entry'!C323</f>
        <v>0</v>
      </c>
    </row>
    <row r="324" spans="1:1" x14ac:dyDescent="0.25">
      <c r="A324">
        <f>'Sample ID &amp; weight entry'!C324</f>
        <v>0</v>
      </c>
    </row>
    <row r="325" spans="1:1" x14ac:dyDescent="0.25">
      <c r="A325">
        <f>'Sample ID &amp; weight entry'!C325</f>
        <v>0</v>
      </c>
    </row>
    <row r="326" spans="1:1" x14ac:dyDescent="0.25">
      <c r="A326">
        <f>'Sample ID &amp; weight entry'!C326</f>
        <v>0</v>
      </c>
    </row>
    <row r="327" spans="1:1" x14ac:dyDescent="0.25">
      <c r="A327">
        <f>'Sample ID &amp; weight entry'!C327</f>
        <v>0</v>
      </c>
    </row>
    <row r="328" spans="1:1" x14ac:dyDescent="0.25">
      <c r="A328">
        <f>'Sample ID &amp; weight entry'!C328</f>
        <v>0</v>
      </c>
    </row>
    <row r="329" spans="1:1" x14ac:dyDescent="0.25">
      <c r="A329">
        <f>'Sample ID &amp; weight entry'!C329</f>
        <v>0</v>
      </c>
    </row>
  </sheetData>
  <sortState xmlns:xlrd2="http://schemas.microsoft.com/office/spreadsheetml/2017/richdata2" ref="B131:N146">
    <sortCondition ref="B131:B146"/>
  </sortState>
  <phoneticPr fontId="13"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3372-0360-407A-8EEE-0DCF73E0F97A}">
  <dimension ref="A1:K164"/>
  <sheetViews>
    <sheetView topLeftCell="A145" zoomScale="116" zoomScaleNormal="126" workbookViewId="0">
      <selection activeCell="C147" activeCellId="1" sqref="A147:A159 C147:C159"/>
    </sheetView>
  </sheetViews>
  <sheetFormatPr defaultColWidth="8.81640625" defaultRowHeight="12.5" x14ac:dyDescent="0.25"/>
  <cols>
    <col min="1" max="1" width="12.54296875" customWidth="1"/>
    <col min="2" max="2" width="27.6328125" customWidth="1"/>
    <col min="3" max="3" width="22.6328125" customWidth="1"/>
    <col min="4" max="4" width="16.90625" customWidth="1"/>
    <col min="5" max="5" width="17.81640625" customWidth="1"/>
    <col min="9" max="9" width="19.1796875" customWidth="1"/>
  </cols>
  <sheetData>
    <row r="1" spans="1:11" ht="13" x14ac:dyDescent="0.3">
      <c r="A1" t="s">
        <v>34</v>
      </c>
      <c r="B1" s="35" t="s">
        <v>55</v>
      </c>
      <c r="C1" s="35" t="s">
        <v>57</v>
      </c>
      <c r="D1" t="s">
        <v>294</v>
      </c>
      <c r="E1" s="37" t="s">
        <v>59</v>
      </c>
      <c r="I1" s="37"/>
    </row>
    <row r="2" spans="1:11" x14ac:dyDescent="0.25">
      <c r="A2" t="s">
        <v>79</v>
      </c>
      <c r="B2" s="89">
        <v>0.23300000000000001</v>
      </c>
      <c r="C2" s="97"/>
      <c r="D2" s="97">
        <f>(0.02 - ($F$27+ ($F$26*B2))) *9000 * (0.02 /$F$4)</f>
        <v>56.792159999999953</v>
      </c>
    </row>
    <row r="3" spans="1:11" x14ac:dyDescent="0.25">
      <c r="A3" t="s">
        <v>63</v>
      </c>
      <c r="B3" s="89">
        <v>0.16200000000000001</v>
      </c>
      <c r="C3" s="97">
        <f>(0.02 - ($F$12+ ($F$11*B3))) *9000 * (0.02 /$F$4)</f>
        <v>434.15999999999991</v>
      </c>
      <c r="D3" s="97">
        <f>(0.02 - ($F$27+ ($F$26*B3))) *9000 * (0.02 /$F$4)</f>
        <v>487.93824000000006</v>
      </c>
    </row>
    <row r="4" spans="1:11" ht="13" x14ac:dyDescent="0.3">
      <c r="A4" t="s">
        <v>62</v>
      </c>
      <c r="B4" s="89">
        <v>0.16500000000000001</v>
      </c>
      <c r="C4" s="97">
        <f t="shared" ref="C4:C22" si="0">(0.02 - ($F$12+ ($F$11*B4))) *9000 * (0.02 /$F$4)</f>
        <v>415.7999999999999</v>
      </c>
      <c r="D4" s="97">
        <f>(0.02 - ($F$27+ ($F$26*B4))) *9000 * (0.02 /$F$4)</f>
        <v>469.72079999999994</v>
      </c>
      <c r="E4" s="35" t="s">
        <v>56</v>
      </c>
      <c r="F4">
        <v>2.5000000000000001E-3</v>
      </c>
    </row>
    <row r="5" spans="1:11" x14ac:dyDescent="0.25">
      <c r="A5" t="s">
        <v>64</v>
      </c>
      <c r="C5" s="97"/>
      <c r="D5" s="97"/>
    </row>
    <row r="6" spans="1:11" ht="13" x14ac:dyDescent="0.3">
      <c r="A6" t="s">
        <v>65</v>
      </c>
      <c r="B6" s="89">
        <v>0.16800000000000001</v>
      </c>
      <c r="C6" s="97">
        <f t="shared" si="0"/>
        <v>397.43999999999977</v>
      </c>
      <c r="D6" s="97">
        <f>(0.02 - ($F$27+ ($F$26*B6))) *9000 * (0.02 /$F$4)</f>
        <v>451.50335999999999</v>
      </c>
      <c r="E6" s="35" t="s">
        <v>53</v>
      </c>
      <c r="F6" s="36">
        <v>-2.5000000000000001E-3</v>
      </c>
      <c r="G6" s="37" t="s">
        <v>58</v>
      </c>
      <c r="H6" s="37"/>
    </row>
    <row r="7" spans="1:11" x14ac:dyDescent="0.25">
      <c r="A7" t="s">
        <v>66</v>
      </c>
      <c r="B7" s="89">
        <v>0.17599999999999999</v>
      </c>
      <c r="C7" s="97">
        <f t="shared" si="0"/>
        <v>348.48</v>
      </c>
      <c r="D7" s="97">
        <f>(0.02 - ($F$27+ ($F$26*B7))) *9000 * (0.02 /$F$4)</f>
        <v>402.92352000000005</v>
      </c>
    </row>
    <row r="8" spans="1:11" ht="13" x14ac:dyDescent="0.3">
      <c r="A8" t="s">
        <v>67</v>
      </c>
      <c r="B8" s="89">
        <v>0.17399999999999999</v>
      </c>
      <c r="C8" s="97">
        <f t="shared" si="0"/>
        <v>360.72</v>
      </c>
      <c r="D8" s="97">
        <f>(0.02 - ($F$27+ ($F$26*B8))) *9000 * (0.02 /$F$4)</f>
        <v>415.06848000000014</v>
      </c>
      <c r="E8" s="35" t="s">
        <v>54</v>
      </c>
      <c r="F8" s="36">
        <v>8.8900000000000007E-2</v>
      </c>
    </row>
    <row r="9" spans="1:11" x14ac:dyDescent="0.25">
      <c r="A9" t="s">
        <v>68</v>
      </c>
      <c r="B9" s="89">
        <v>0.17</v>
      </c>
      <c r="C9" s="97">
        <f t="shared" si="0"/>
        <v>385.19999999999982</v>
      </c>
      <c r="D9" s="97">
        <f>(0.02 - ($F$27+ ($F$26*B9))) *9000 * (0.02 /$F$4)</f>
        <v>439.3583999999999</v>
      </c>
    </row>
    <row r="10" spans="1:11" x14ac:dyDescent="0.25">
      <c r="A10" t="s">
        <v>69</v>
      </c>
      <c r="C10" s="97"/>
      <c r="D10" s="97"/>
      <c r="G10" s="37" t="s">
        <v>304</v>
      </c>
      <c r="H10" s="37" t="s">
        <v>306</v>
      </c>
      <c r="I10" s="37" t="s">
        <v>305</v>
      </c>
    </row>
    <row r="11" spans="1:11" ht="14.5" x14ac:dyDescent="0.35">
      <c r="A11" t="s">
        <v>70</v>
      </c>
      <c r="C11" s="97"/>
      <c r="D11" s="97"/>
      <c r="E11" s="99" t="s">
        <v>290</v>
      </c>
      <c r="F11" s="90">
        <v>8.5000000000000006E-2</v>
      </c>
      <c r="G11" s="98">
        <f>AVERAGE(C3:C23,C63:C73)</f>
        <v>376.02</v>
      </c>
      <c r="H11" s="98" t="e">
        <f>AVERAGE(#REF!,#REF!)</f>
        <v>#REF!</v>
      </c>
      <c r="I11" s="98">
        <f>AVERAGE(D3:D23,D63:D73)</f>
        <v>430.24967999999996</v>
      </c>
      <c r="J11" s="98"/>
      <c r="K11" s="90"/>
    </row>
    <row r="12" spans="1:11" ht="14.5" x14ac:dyDescent="0.35">
      <c r="A12" t="s">
        <v>71</v>
      </c>
      <c r="C12" s="97"/>
      <c r="D12" s="97"/>
      <c r="E12" s="99" t="s">
        <v>292</v>
      </c>
      <c r="F12" s="90">
        <v>2.0000000000000001E-4</v>
      </c>
      <c r="G12" s="90"/>
      <c r="H12" s="90"/>
      <c r="I12" s="90"/>
      <c r="J12" s="90"/>
      <c r="K12" s="90"/>
    </row>
    <row r="13" spans="1:11" ht="14.5" x14ac:dyDescent="0.35">
      <c r="A13" t="s">
        <v>72</v>
      </c>
      <c r="B13" s="89">
        <v>0.17899999999999999</v>
      </c>
      <c r="C13" s="97">
        <f t="shared" si="0"/>
        <v>330.11999999999989</v>
      </c>
      <c r="D13" s="97">
        <f>(0.02 - ($F$27+ ($F$26*B13))) *9000 * (0.02 /$F$4)</f>
        <v>384.7060800000001</v>
      </c>
      <c r="G13" s="90"/>
      <c r="H13" s="90"/>
      <c r="I13" s="90"/>
      <c r="J13" s="90"/>
      <c r="K13" s="90"/>
    </row>
    <row r="14" spans="1:11" ht="14.5" x14ac:dyDescent="0.35">
      <c r="A14" t="s">
        <v>73</v>
      </c>
      <c r="B14" s="89">
        <v>0.183</v>
      </c>
      <c r="C14" s="97">
        <f t="shared" si="0"/>
        <v>305.63999999999993</v>
      </c>
      <c r="D14" s="97">
        <f>(0.02 - ($F$27+ ($F$26*B14))) *9000 * (0.02 /$F$4)</f>
        <v>360.4161600000001</v>
      </c>
      <c r="E14" s="101" t="s">
        <v>290</v>
      </c>
      <c r="F14" s="88">
        <v>8.8499999999999995E-2</v>
      </c>
      <c r="G14" s="98">
        <f>AVERAGE(C39:C55,C57:C62)</f>
        <v>398.00504347826097</v>
      </c>
      <c r="H14" s="98" t="e">
        <f>AVERAGE(#REF!,#REF!)</f>
        <v>#REF!</v>
      </c>
      <c r="I14" s="98">
        <f>AVERAGE(D39:D55,D57:D62)</f>
        <v>403.18754086956528</v>
      </c>
      <c r="J14" s="90"/>
      <c r="K14" s="90"/>
    </row>
    <row r="15" spans="1:11" ht="14.5" x14ac:dyDescent="0.35">
      <c r="A15" t="s">
        <v>74</v>
      </c>
      <c r="C15" s="97"/>
      <c r="D15" s="97"/>
      <c r="E15" s="101" t="s">
        <v>291</v>
      </c>
      <c r="F15" s="88">
        <v>-1.1000000000000001E-3</v>
      </c>
      <c r="G15" s="90"/>
      <c r="H15" s="90"/>
      <c r="I15" s="90"/>
      <c r="J15" s="90"/>
      <c r="K15" s="90"/>
    </row>
    <row r="16" spans="1:11" ht="14.5" x14ac:dyDescent="0.35">
      <c r="A16" t="s">
        <v>75</v>
      </c>
      <c r="B16" s="89">
        <v>0.17899999999999999</v>
      </c>
      <c r="C16" s="97">
        <f t="shared" si="0"/>
        <v>330.11999999999989</v>
      </c>
      <c r="D16" s="97">
        <f>(0.02 - ($F$27+ ($F$26*B16))) *9000 * (0.02 /$F$4)</f>
        <v>384.7060800000001</v>
      </c>
      <c r="G16" s="90"/>
      <c r="H16" s="90"/>
      <c r="I16" s="90"/>
    </row>
    <row r="17" spans="1:11" ht="14.5" x14ac:dyDescent="0.35">
      <c r="A17" t="s">
        <v>76</v>
      </c>
      <c r="B17" s="89">
        <v>0.18</v>
      </c>
      <c r="C17" s="97">
        <f t="shared" si="0"/>
        <v>323.99999999999989</v>
      </c>
      <c r="D17" s="97">
        <f>(0.02 - ($F$27+ ($F$26*B17))) *9000 * (0.02 /$F$4)</f>
        <v>378.63360000000006</v>
      </c>
      <c r="E17" s="100" t="s">
        <v>290</v>
      </c>
      <c r="F17" s="92">
        <v>8.3699999999999997E-2</v>
      </c>
      <c r="G17" s="98">
        <f>AVERAGE(C26:C37,C74:C98)</f>
        <v>507.67804800000005</v>
      </c>
      <c r="H17" s="98"/>
      <c r="I17" s="98">
        <f>AVERAGE(D26:D37,D74:D98)</f>
        <v>495.95391360000002</v>
      </c>
    </row>
    <row r="18" spans="1:11" ht="14.5" x14ac:dyDescent="0.35">
      <c r="A18" t="s">
        <v>77</v>
      </c>
      <c r="C18" s="97"/>
      <c r="D18" s="97"/>
      <c r="E18" s="100" t="s">
        <v>292</v>
      </c>
      <c r="F18" s="92">
        <v>-5.0000000000000001E-4</v>
      </c>
      <c r="G18" s="90"/>
      <c r="H18" s="90"/>
      <c r="I18" s="90"/>
      <c r="J18" s="90"/>
      <c r="K18" s="90"/>
    </row>
    <row r="19" spans="1:11" ht="14.5" x14ac:dyDescent="0.35">
      <c r="A19" t="s">
        <v>78</v>
      </c>
      <c r="B19" s="89">
        <v>0.19500000000000001</v>
      </c>
      <c r="C19" s="97">
        <f t="shared" si="0"/>
        <v>232.1999999999999</v>
      </c>
      <c r="D19" s="97">
        <f>(0.02 - ($F$27+ ($F$26*B19))) *9000 * (0.02 /$F$4)</f>
        <v>287.54639999999995</v>
      </c>
      <c r="G19" s="90"/>
      <c r="H19" s="90"/>
      <c r="I19" s="90"/>
      <c r="J19" s="90"/>
      <c r="K19" s="90"/>
    </row>
    <row r="20" spans="1:11" ht="14.5" x14ac:dyDescent="0.35">
      <c r="A20" t="s">
        <v>79</v>
      </c>
      <c r="C20" s="97"/>
      <c r="D20" s="97"/>
      <c r="E20" s="94" t="s">
        <v>290</v>
      </c>
      <c r="F20" s="94">
        <v>8.2900000000000001E-2</v>
      </c>
      <c r="G20" s="98">
        <f>AVERAGE(C110:C126,C99:C105)</f>
        <v>370.41545454545462</v>
      </c>
      <c r="H20" s="98" t="e">
        <f>AVERAGE(#REF!,#REF!)</f>
        <v>#REF!</v>
      </c>
      <c r="I20" s="98">
        <f>AVERAGE(D110:D126,D99:D105)</f>
        <v>346.89109090909096</v>
      </c>
      <c r="J20" s="90"/>
      <c r="K20" s="90"/>
    </row>
    <row r="21" spans="1:11" ht="14.5" x14ac:dyDescent="0.35">
      <c r="A21" t="s">
        <v>80</v>
      </c>
      <c r="C21" s="97"/>
      <c r="D21" s="97"/>
      <c r="E21" s="94" t="s">
        <v>292</v>
      </c>
      <c r="F21" s="94">
        <v>-5.0000000000000001E-4</v>
      </c>
      <c r="G21" s="90"/>
      <c r="H21" s="90"/>
      <c r="I21" s="90"/>
      <c r="J21" s="90"/>
      <c r="K21" s="90"/>
    </row>
    <row r="22" spans="1:11" ht="14.5" x14ac:dyDescent="0.35">
      <c r="A22" t="s">
        <v>81</v>
      </c>
      <c r="B22" s="89">
        <v>0.186</v>
      </c>
      <c r="C22" s="97">
        <f t="shared" si="0"/>
        <v>287.28000000000003</v>
      </c>
      <c r="D22" s="97">
        <f>(0.02 - ($F$27+ ($F$26*B22))) *9000 * (0.02 /$F$4)</f>
        <v>342.19872000000015</v>
      </c>
      <c r="G22" s="90"/>
      <c r="H22" s="90"/>
      <c r="I22" s="90"/>
      <c r="J22" s="90"/>
      <c r="K22" s="90"/>
    </row>
    <row r="23" spans="1:11" ht="14.5" x14ac:dyDescent="0.35">
      <c r="A23" t="s">
        <v>82</v>
      </c>
      <c r="B23" s="89">
        <v>0.19</v>
      </c>
      <c r="C23" s="97">
        <f>(0.02 - ($F$12+ ($F$11*B23))) *9000 * (0.02 /$F$4)</f>
        <v>262.8</v>
      </c>
      <c r="D23" s="97">
        <f>(0.02 - ($F$27+ ($F$26*B23))) *9000 * (0.02 /$F$4)</f>
        <v>317.90879999999999</v>
      </c>
      <c r="E23" s="96" t="s">
        <v>293</v>
      </c>
      <c r="F23" s="96">
        <v>8.1600000000000006E-2</v>
      </c>
      <c r="G23" s="98">
        <f>AVERAGE(C128:C144)</f>
        <v>377.79840000000002</v>
      </c>
      <c r="H23" s="98"/>
      <c r="I23" s="98">
        <f>AVERAGE(D128:D144)</f>
        <v>351.48604235294118</v>
      </c>
      <c r="J23" s="90"/>
      <c r="K23" s="90"/>
    </row>
    <row r="24" spans="1:11" ht="14.5" x14ac:dyDescent="0.35">
      <c r="A24" t="s">
        <v>85</v>
      </c>
      <c r="C24" s="97"/>
      <c r="D24" s="97"/>
      <c r="E24" s="96" t="s">
        <v>292</v>
      </c>
      <c r="F24" s="96">
        <v>-2.9999999999999997E-4</v>
      </c>
      <c r="G24" s="90"/>
      <c r="H24" s="90"/>
      <c r="I24" s="90"/>
      <c r="J24" s="90"/>
      <c r="K24" s="90"/>
    </row>
    <row r="25" spans="1:11" ht="14.5" x14ac:dyDescent="0.35">
      <c r="A25" t="s">
        <v>86</v>
      </c>
      <c r="C25" s="97"/>
      <c r="D25" s="97"/>
      <c r="G25" s="90"/>
      <c r="H25" s="90"/>
      <c r="I25" s="90"/>
      <c r="J25" s="90"/>
      <c r="K25" s="90"/>
    </row>
    <row r="26" spans="1:11" ht="14.5" x14ac:dyDescent="0.35">
      <c r="A26" t="s">
        <v>87</v>
      </c>
      <c r="B26" s="91">
        <v>0.16300000000000001</v>
      </c>
      <c r="C26" s="97">
        <f>(0.02 - ($F$18+ ($F$17*B26))) *9000 * (0.02 /$F$4)</f>
        <v>493.69680000000005</v>
      </c>
      <c r="D26" s="97">
        <f>(0.02 - ($F$27+ ($F$26*B26))) *9000 * (0.02 /$F$4)</f>
        <v>481.86576000000002</v>
      </c>
      <c r="E26" t="s">
        <v>295</v>
      </c>
      <c r="F26">
        <f>AVERAGE(F23,F20,F17,F14,F11)</f>
        <v>8.4339999999999998E-2</v>
      </c>
      <c r="G26" s="90"/>
      <c r="H26" s="90"/>
      <c r="I26" s="90"/>
      <c r="J26" s="90"/>
      <c r="K26" s="90"/>
    </row>
    <row r="27" spans="1:11" ht="14.5" x14ac:dyDescent="0.35">
      <c r="A27" t="s">
        <v>88</v>
      </c>
      <c r="B27" s="91">
        <v>0.13200000000000001</v>
      </c>
      <c r="C27" s="97">
        <f t="shared" ref="C27:C37" si="1">(0.02 - ($F$18+ ($F$17*B27))) *9000 * (0.02 /$F$4)</f>
        <v>680.51520000000005</v>
      </c>
      <c r="D27" s="97">
        <f>(0.02 - ($F$27+ ($F$26*B27))) *9000 * (0.02 /$F$4)</f>
        <v>670.11264000000006</v>
      </c>
      <c r="E27" t="s">
        <v>296</v>
      </c>
      <c r="F27">
        <f>AVERAGE(F24,F21,F18,F15,F12)</f>
        <v>-4.4000000000000002E-4</v>
      </c>
      <c r="G27" s="90"/>
      <c r="H27" s="90"/>
      <c r="I27" s="90"/>
      <c r="J27" s="90"/>
      <c r="K27" s="90"/>
    </row>
    <row r="28" spans="1:11" ht="14.5" x14ac:dyDescent="0.35">
      <c r="A28" t="s">
        <v>89</v>
      </c>
      <c r="B28" s="91">
        <v>7.1999999999999995E-2</v>
      </c>
      <c r="C28" s="97">
        <f t="shared" si="1"/>
        <v>1042.0992000000001</v>
      </c>
      <c r="D28" s="97">
        <f>(0.02 - ($F$27+ ($F$26*B28))) *9000 * (0.02 /$F$4)</f>
        <v>1034.46144</v>
      </c>
      <c r="G28" s="90"/>
      <c r="H28" s="90"/>
      <c r="I28" s="90"/>
      <c r="J28" s="90"/>
      <c r="K28" s="90"/>
    </row>
    <row r="29" spans="1:11" ht="14.5" x14ac:dyDescent="0.35">
      <c r="A29" t="s">
        <v>90</v>
      </c>
      <c r="B29" s="91">
        <v>0.11799999999999999</v>
      </c>
      <c r="C29" s="97">
        <f t="shared" si="1"/>
        <v>764.88480000000015</v>
      </c>
      <c r="D29" s="97">
        <f>(0.02 - ($F$27+ ($F$26*B29))) *9000 * (0.02 /$F$4)</f>
        <v>755.12735999999995</v>
      </c>
      <c r="F29" t="s">
        <v>297</v>
      </c>
      <c r="G29" s="90">
        <f>STDEV(G11:G23)</f>
        <v>57.798645989868646</v>
      </c>
      <c r="H29" s="90" t="e">
        <f>STDEV(H11:H23)</f>
        <v>#REF!</v>
      </c>
      <c r="I29" s="90">
        <f>STDEV(I11:I23)</f>
        <v>61.547343697551625</v>
      </c>
      <c r="J29" s="90"/>
      <c r="K29" s="90"/>
    </row>
    <row r="30" spans="1:11" ht="14.5" x14ac:dyDescent="0.35">
      <c r="A30" t="s">
        <v>91</v>
      </c>
      <c r="B30" s="91">
        <v>0.14299999999999999</v>
      </c>
      <c r="C30" s="97">
        <f t="shared" si="1"/>
        <v>614.22480000000019</v>
      </c>
      <c r="D30" s="97">
        <f>(0.02 - ($F$27+ ($F$26*B30))) *9000 * (0.02 /$F$4)</f>
        <v>603.31536000000006</v>
      </c>
      <c r="G30" s="90"/>
      <c r="H30" s="90"/>
      <c r="I30" s="90"/>
      <c r="J30" s="90"/>
      <c r="K30" s="90"/>
    </row>
    <row r="31" spans="1:11" ht="14.5" x14ac:dyDescent="0.35">
      <c r="A31" t="s">
        <v>92</v>
      </c>
      <c r="C31" s="97"/>
      <c r="D31" s="97"/>
      <c r="G31" s="90"/>
      <c r="H31" s="90"/>
      <c r="I31" s="90"/>
      <c r="J31" s="90"/>
      <c r="K31" s="90"/>
    </row>
    <row r="32" spans="1:11" ht="14.5" x14ac:dyDescent="0.35">
      <c r="A32" t="s">
        <v>93</v>
      </c>
      <c r="C32" s="97"/>
      <c r="D32" s="97"/>
      <c r="E32" s="102" t="s">
        <v>293</v>
      </c>
      <c r="F32" s="102">
        <v>8.5699999999999998E-2</v>
      </c>
      <c r="G32" s="90"/>
      <c r="H32" s="90"/>
      <c r="I32" s="90"/>
      <c r="J32" s="90"/>
      <c r="K32" s="90"/>
    </row>
    <row r="33" spans="1:11" ht="14.5" x14ac:dyDescent="0.35">
      <c r="A33" t="s">
        <v>94</v>
      </c>
      <c r="B33" s="91">
        <v>0.105</v>
      </c>
      <c r="C33" s="97">
        <f t="shared" si="1"/>
        <v>843.22800000000007</v>
      </c>
      <c r="D33" s="97">
        <f>(0.02 - ($F$27+ ($F$26*B33))) *9000 * (0.02 /$F$4)</f>
        <v>834.06960000000004</v>
      </c>
      <c r="E33" s="102" t="s">
        <v>299</v>
      </c>
      <c r="F33" s="102">
        <v>-6.9999999999999999E-4</v>
      </c>
      <c r="G33" s="90"/>
      <c r="H33" s="90"/>
      <c r="I33" s="90"/>
      <c r="J33" s="90"/>
      <c r="K33" s="90"/>
    </row>
    <row r="34" spans="1:11" ht="14.5" x14ac:dyDescent="0.35">
      <c r="A34" t="s">
        <v>95</v>
      </c>
      <c r="C34" s="97"/>
      <c r="D34" s="97"/>
      <c r="G34" s="90"/>
      <c r="H34" s="90"/>
      <c r="I34" s="90"/>
      <c r="J34" s="90"/>
      <c r="K34" s="90"/>
    </row>
    <row r="35" spans="1:11" ht="14.5" x14ac:dyDescent="0.35">
      <c r="A35" t="s">
        <v>96</v>
      </c>
      <c r="C35" s="97"/>
      <c r="D35" s="97"/>
      <c r="G35" s="90"/>
      <c r="H35" s="90"/>
      <c r="I35" s="90"/>
      <c r="J35" s="90"/>
      <c r="K35" s="90"/>
    </row>
    <row r="36" spans="1:11" x14ac:dyDescent="0.25">
      <c r="A36" t="s">
        <v>97</v>
      </c>
      <c r="B36" s="91">
        <v>0.11700000000000001</v>
      </c>
      <c r="C36" s="97">
        <f t="shared" si="1"/>
        <v>770.91120000000001</v>
      </c>
      <c r="D36" s="97">
        <f t="shared" ref="D36:D66" si="2">(0.02 - ($F$27+ ($F$26*B36))) *9000 * (0.02 /$F$4)</f>
        <v>761.19983999999999</v>
      </c>
    </row>
    <row r="37" spans="1:11" x14ac:dyDescent="0.25">
      <c r="A37" t="s">
        <v>98</v>
      </c>
      <c r="B37" s="91">
        <v>0.193</v>
      </c>
      <c r="C37" s="97">
        <f t="shared" si="1"/>
        <v>312.90479999999997</v>
      </c>
      <c r="D37" s="97">
        <f t="shared" si="2"/>
        <v>299.69136000000003</v>
      </c>
    </row>
    <row r="38" spans="1:11" x14ac:dyDescent="0.25">
      <c r="A38" t="s">
        <v>61</v>
      </c>
      <c r="B38" s="87">
        <v>0.25600000000000001</v>
      </c>
      <c r="C38" s="97">
        <f>(0.02 - ($F$15+ ($F$14*B38))) *9000 * (0.02 /$F$4)</f>
        <v>-112.03199999999988</v>
      </c>
      <c r="D38" s="97">
        <f t="shared" si="2"/>
        <v>-82.874879999999933</v>
      </c>
    </row>
    <row r="39" spans="1:11" x14ac:dyDescent="0.25">
      <c r="A39" t="s">
        <v>99</v>
      </c>
      <c r="B39" s="87">
        <v>0.16200000000000001</v>
      </c>
      <c r="C39" s="97">
        <f t="shared" ref="C39:C62" si="3">(0.02 - ($F$15+ ($F$14*B39))) *9000 * (0.02 /$F$4)</f>
        <v>486.93600000000009</v>
      </c>
      <c r="D39" s="97">
        <f t="shared" si="2"/>
        <v>487.93824000000006</v>
      </c>
    </row>
    <row r="40" spans="1:11" x14ac:dyDescent="0.25">
      <c r="A40" t="s">
        <v>83</v>
      </c>
      <c r="B40" s="87">
        <v>0.16700000000000001</v>
      </c>
      <c r="C40" s="97">
        <f t="shared" si="3"/>
        <v>455.07600000000008</v>
      </c>
      <c r="D40" s="97">
        <f t="shared" si="2"/>
        <v>457.57583999999997</v>
      </c>
    </row>
    <row r="41" spans="1:11" x14ac:dyDescent="0.25">
      <c r="A41" t="s">
        <v>84</v>
      </c>
      <c r="B41" s="87">
        <v>0.17699999999999999</v>
      </c>
      <c r="C41" s="97">
        <f t="shared" si="3"/>
        <v>391.35600000000022</v>
      </c>
      <c r="D41" s="97">
        <f t="shared" si="2"/>
        <v>396.85104000000007</v>
      </c>
    </row>
    <row r="42" spans="1:11" x14ac:dyDescent="0.25">
      <c r="A42" t="s">
        <v>100</v>
      </c>
      <c r="B42" s="87">
        <v>0.18099999999999999</v>
      </c>
      <c r="C42" s="97">
        <f t="shared" si="3"/>
        <v>365.86800000000017</v>
      </c>
      <c r="D42" s="97">
        <f t="shared" si="2"/>
        <v>372.56112000000002</v>
      </c>
    </row>
    <row r="43" spans="1:11" x14ac:dyDescent="0.25">
      <c r="A43" t="s">
        <v>101</v>
      </c>
      <c r="B43" s="87">
        <v>0.184</v>
      </c>
      <c r="C43" s="97">
        <f t="shared" si="3"/>
        <v>346.75200000000007</v>
      </c>
      <c r="D43" s="97">
        <f t="shared" si="2"/>
        <v>354.34368000000006</v>
      </c>
    </row>
    <row r="44" spans="1:11" x14ac:dyDescent="0.25">
      <c r="A44" t="s">
        <v>102</v>
      </c>
      <c r="B44" s="87">
        <v>0.192</v>
      </c>
      <c r="C44" s="97">
        <f t="shared" si="3"/>
        <v>295.77600000000007</v>
      </c>
      <c r="D44" s="97">
        <f t="shared" si="2"/>
        <v>305.7638399999999</v>
      </c>
    </row>
    <row r="45" spans="1:11" x14ac:dyDescent="0.25">
      <c r="A45" t="s">
        <v>103</v>
      </c>
      <c r="B45" s="87">
        <v>0.183</v>
      </c>
      <c r="C45" s="97">
        <f t="shared" si="3"/>
        <v>353.12400000000019</v>
      </c>
      <c r="D45" s="97">
        <f t="shared" si="2"/>
        <v>360.4161600000001</v>
      </c>
    </row>
    <row r="46" spans="1:11" x14ac:dyDescent="0.25">
      <c r="A46" t="s">
        <v>104</v>
      </c>
      <c r="B46" s="87">
        <v>0.17299999999999999</v>
      </c>
      <c r="C46" s="97">
        <f t="shared" si="3"/>
        <v>416.84400000000022</v>
      </c>
      <c r="D46" s="97">
        <f t="shared" si="2"/>
        <v>421.14096000000006</v>
      </c>
    </row>
    <row r="47" spans="1:11" x14ac:dyDescent="0.25">
      <c r="A47" t="s">
        <v>105</v>
      </c>
      <c r="B47" s="87">
        <v>0.16800000000000001</v>
      </c>
      <c r="C47" s="97">
        <f t="shared" si="3"/>
        <v>448.70399999999995</v>
      </c>
      <c r="D47" s="97">
        <f t="shared" si="2"/>
        <v>451.50335999999999</v>
      </c>
    </row>
    <row r="48" spans="1:11" x14ac:dyDescent="0.25">
      <c r="A48" t="s">
        <v>106</v>
      </c>
      <c r="B48" s="87">
        <v>0.17499999999999999</v>
      </c>
      <c r="C48" s="97">
        <f t="shared" si="3"/>
        <v>404.10000000000019</v>
      </c>
      <c r="D48" s="97">
        <f t="shared" si="2"/>
        <v>408.99600000000009</v>
      </c>
    </row>
    <row r="49" spans="1:4" x14ac:dyDescent="0.25">
      <c r="A49" t="s">
        <v>107</v>
      </c>
      <c r="B49" s="87">
        <v>0.16800000000000001</v>
      </c>
      <c r="C49" s="97">
        <f t="shared" si="3"/>
        <v>448.70399999999995</v>
      </c>
      <c r="D49" s="97">
        <f t="shared" si="2"/>
        <v>451.50335999999999</v>
      </c>
    </row>
    <row r="50" spans="1:4" x14ac:dyDescent="0.25">
      <c r="A50" t="s">
        <v>108</v>
      </c>
      <c r="B50" s="87">
        <v>0.17799999999999999</v>
      </c>
      <c r="C50" s="97">
        <f t="shared" si="3"/>
        <v>384.98400000000009</v>
      </c>
      <c r="D50" s="97">
        <f t="shared" si="2"/>
        <v>390.77856000000003</v>
      </c>
    </row>
    <row r="51" spans="1:4" x14ac:dyDescent="0.25">
      <c r="A51" t="s">
        <v>109</v>
      </c>
      <c r="B51" s="87">
        <v>0.183</v>
      </c>
      <c r="C51" s="97">
        <f t="shared" si="3"/>
        <v>353.12400000000019</v>
      </c>
      <c r="D51" s="97">
        <f t="shared" si="2"/>
        <v>360.4161600000001</v>
      </c>
    </row>
    <row r="52" spans="1:4" x14ac:dyDescent="0.25">
      <c r="A52" t="s">
        <v>110</v>
      </c>
      <c r="B52" s="87">
        <v>0.17899999999999999</v>
      </c>
      <c r="C52" s="97">
        <f t="shared" si="3"/>
        <v>378.61200000000019</v>
      </c>
      <c r="D52" s="97">
        <f t="shared" si="2"/>
        <v>384.7060800000001</v>
      </c>
    </row>
    <row r="53" spans="1:4" x14ac:dyDescent="0.25">
      <c r="A53" t="s">
        <v>111</v>
      </c>
      <c r="B53" s="87">
        <v>0.16300000000000001</v>
      </c>
      <c r="C53" s="97">
        <f t="shared" si="3"/>
        <v>480.56400000000014</v>
      </c>
      <c r="D53" s="97">
        <f t="shared" si="2"/>
        <v>481.86576000000002</v>
      </c>
    </row>
    <row r="54" spans="1:4" x14ac:dyDescent="0.25">
      <c r="A54" t="s">
        <v>112</v>
      </c>
      <c r="B54" s="87">
        <v>0.16600000000000001</v>
      </c>
      <c r="C54" s="97">
        <f t="shared" si="3"/>
        <v>461.44800000000009</v>
      </c>
      <c r="D54" s="97">
        <f t="shared" si="2"/>
        <v>463.6483199999999</v>
      </c>
    </row>
    <row r="55" spans="1:4" x14ac:dyDescent="0.25">
      <c r="A55" t="s">
        <v>113</v>
      </c>
      <c r="B55" s="87">
        <v>0.189</v>
      </c>
      <c r="C55" s="97">
        <f t="shared" si="3"/>
        <v>314.89200000000017</v>
      </c>
      <c r="D55" s="97">
        <f t="shared" si="2"/>
        <v>323.98127999999991</v>
      </c>
    </row>
    <row r="56" spans="1:4" x14ac:dyDescent="0.25">
      <c r="A56" t="s">
        <v>61</v>
      </c>
      <c r="B56" s="87">
        <v>0.248</v>
      </c>
      <c r="C56" s="97">
        <f t="shared" si="3"/>
        <v>-61.055999999999862</v>
      </c>
      <c r="D56" s="97">
        <f t="shared" si="2"/>
        <v>-34.295039999999915</v>
      </c>
    </row>
    <row r="57" spans="1:4" x14ac:dyDescent="0.25">
      <c r="A57" t="s">
        <v>289</v>
      </c>
      <c r="B57" s="87">
        <v>0.18</v>
      </c>
      <c r="C57" s="97">
        <f t="shared" si="3"/>
        <v>372.24000000000007</v>
      </c>
      <c r="D57" s="97">
        <f t="shared" si="2"/>
        <v>378.63360000000006</v>
      </c>
    </row>
    <row r="58" spans="1:4" x14ac:dyDescent="0.25">
      <c r="A58" t="s">
        <v>114</v>
      </c>
      <c r="B58" s="87">
        <v>0.16700000000000001</v>
      </c>
      <c r="C58" s="97">
        <f t="shared" si="3"/>
        <v>455.07600000000008</v>
      </c>
      <c r="D58" s="97">
        <f t="shared" si="2"/>
        <v>457.57583999999997</v>
      </c>
    </row>
    <row r="59" spans="1:4" x14ac:dyDescent="0.25">
      <c r="A59" t="s">
        <v>115</v>
      </c>
      <c r="B59" s="87">
        <v>0.17399999999999999</v>
      </c>
      <c r="C59" s="97">
        <f t="shared" si="3"/>
        <v>410.47200000000021</v>
      </c>
      <c r="D59" s="97">
        <f t="shared" si="2"/>
        <v>415.06848000000014</v>
      </c>
    </row>
    <row r="60" spans="1:4" x14ac:dyDescent="0.25">
      <c r="A60" t="s">
        <v>116</v>
      </c>
      <c r="B60" s="87">
        <v>0.16600000000000001</v>
      </c>
      <c r="C60" s="97">
        <f t="shared" si="3"/>
        <v>461.44800000000009</v>
      </c>
      <c r="D60" s="97">
        <f t="shared" si="2"/>
        <v>463.6483199999999</v>
      </c>
    </row>
    <row r="61" spans="1:4" x14ac:dyDescent="0.25">
      <c r="A61" t="s">
        <v>117</v>
      </c>
      <c r="B61" s="87">
        <v>0.186</v>
      </c>
      <c r="C61" s="97">
        <f t="shared" si="3"/>
        <v>334.00800000000004</v>
      </c>
      <c r="D61" s="97">
        <f t="shared" si="2"/>
        <v>342.19872000000015</v>
      </c>
    </row>
    <row r="62" spans="1:4" x14ac:dyDescent="0.25">
      <c r="A62" t="s">
        <v>118</v>
      </c>
      <c r="B62" s="87">
        <v>0.186</v>
      </c>
      <c r="C62" s="97">
        <f t="shared" si="3"/>
        <v>334.00800000000004</v>
      </c>
      <c r="D62" s="97">
        <f t="shared" si="2"/>
        <v>342.19872000000015</v>
      </c>
    </row>
    <row r="63" spans="1:4" x14ac:dyDescent="0.25">
      <c r="A63" t="s">
        <v>119</v>
      </c>
      <c r="B63" s="89">
        <v>0.152</v>
      </c>
      <c r="C63" s="97">
        <f>(0.02 - ($F$12+ ($F$11*B63))) *9000 * (0.02 /$F$4)</f>
        <v>495.3599999999999</v>
      </c>
      <c r="D63" s="97">
        <f t="shared" si="2"/>
        <v>548.66304000000002</v>
      </c>
    </row>
    <row r="64" spans="1:4" x14ac:dyDescent="0.25">
      <c r="A64" t="s">
        <v>120</v>
      </c>
      <c r="B64" s="89">
        <v>0.154</v>
      </c>
      <c r="C64" s="97">
        <f t="shared" ref="C64:C72" si="4">(0.02 - ($F$12+ ($F$11*B64))) *9000 * (0.02 /$F$4)</f>
        <v>483.11999999999995</v>
      </c>
      <c r="D64" s="97">
        <f t="shared" si="2"/>
        <v>536.51808000000005</v>
      </c>
    </row>
    <row r="65" spans="1:8" x14ac:dyDescent="0.25">
      <c r="A65" t="s">
        <v>121</v>
      </c>
      <c r="B65" s="89">
        <v>0.14499999999999999</v>
      </c>
      <c r="C65" s="97">
        <f t="shared" si="4"/>
        <v>538.19999999999993</v>
      </c>
      <c r="D65" s="97">
        <f t="shared" si="2"/>
        <v>591.17040000000009</v>
      </c>
    </row>
    <row r="66" spans="1:8" x14ac:dyDescent="0.25">
      <c r="A66" t="s">
        <v>122</v>
      </c>
      <c r="B66" s="89">
        <v>0.17199999999999999</v>
      </c>
      <c r="C66" s="97">
        <f t="shared" si="4"/>
        <v>372.96000000000004</v>
      </c>
      <c r="D66" s="97">
        <f t="shared" si="2"/>
        <v>427.21344000000011</v>
      </c>
    </row>
    <row r="67" spans="1:8" x14ac:dyDescent="0.25">
      <c r="A67" t="s">
        <v>123</v>
      </c>
      <c r="B67" s="89">
        <v>0.17899999999999999</v>
      </c>
      <c r="C67" s="97">
        <f t="shared" si="4"/>
        <v>330.11999999999989</v>
      </c>
      <c r="D67" s="97">
        <f t="shared" ref="D67:D130" si="5">(0.02 - ($F$27+ ($F$26*B67))) *9000 * (0.02 /$F$4)</f>
        <v>384.7060800000001</v>
      </c>
    </row>
    <row r="68" spans="1:8" x14ac:dyDescent="0.25">
      <c r="A68" t="s">
        <v>124</v>
      </c>
      <c r="B68" s="89">
        <v>0.17100000000000001</v>
      </c>
      <c r="C68" s="97">
        <f t="shared" si="4"/>
        <v>379.07999999999981</v>
      </c>
      <c r="D68" s="97">
        <f t="shared" si="5"/>
        <v>433.28591999999998</v>
      </c>
    </row>
    <row r="69" spans="1:8" x14ac:dyDescent="0.25">
      <c r="A69" t="s">
        <v>125</v>
      </c>
      <c r="B69" s="89">
        <v>0.17100000000000001</v>
      </c>
      <c r="C69" s="97">
        <f t="shared" si="4"/>
        <v>379.07999999999981</v>
      </c>
      <c r="D69" s="97">
        <f t="shared" si="5"/>
        <v>433.28591999999998</v>
      </c>
    </row>
    <row r="70" spans="1:8" x14ac:dyDescent="0.25">
      <c r="A70" t="s">
        <v>126</v>
      </c>
      <c r="B70" s="89">
        <v>0.16500000000000001</v>
      </c>
      <c r="C70" s="97">
        <f t="shared" si="4"/>
        <v>415.7999999999999</v>
      </c>
      <c r="D70" s="97">
        <f t="shared" si="5"/>
        <v>469.72079999999994</v>
      </c>
    </row>
    <row r="71" spans="1:8" x14ac:dyDescent="0.25">
      <c r="A71" t="s">
        <v>127</v>
      </c>
      <c r="B71" s="89">
        <v>0.16</v>
      </c>
      <c r="C71" s="97">
        <f t="shared" si="4"/>
        <v>446.39999999999992</v>
      </c>
      <c r="D71" s="97">
        <f t="shared" si="5"/>
        <v>500.08319999999998</v>
      </c>
    </row>
    <row r="72" spans="1:8" x14ac:dyDescent="0.25">
      <c r="A72" t="s">
        <v>128</v>
      </c>
      <c r="B72" s="89">
        <v>0.16800000000000001</v>
      </c>
      <c r="C72" s="97">
        <f t="shared" si="4"/>
        <v>397.43999999999977</v>
      </c>
      <c r="D72" s="97">
        <f t="shared" si="5"/>
        <v>451.50335999999999</v>
      </c>
    </row>
    <row r="73" spans="1:8" x14ac:dyDescent="0.25">
      <c r="A73" t="s">
        <v>129</v>
      </c>
      <c r="B73" s="89">
        <v>0.17199999999999999</v>
      </c>
      <c r="C73" s="97">
        <f>(0.02 - ($F$12+ ($F$11*B73))) *9000 * (0.02 /$F$4)</f>
        <v>372.96000000000004</v>
      </c>
      <c r="D73" s="97">
        <f t="shared" si="5"/>
        <v>427.21344000000011</v>
      </c>
    </row>
    <row r="74" spans="1:8" x14ac:dyDescent="0.25">
      <c r="A74" t="s">
        <v>79</v>
      </c>
      <c r="B74" s="91">
        <v>0.11</v>
      </c>
      <c r="C74" s="97">
        <f>(0.02 - ($F$18+ ($F$17*B74))) *9000 * (0.02 /$F$4)</f>
        <v>813.09600000000012</v>
      </c>
      <c r="D74" s="97">
        <f t="shared" si="5"/>
        <v>803.70719999999994</v>
      </c>
    </row>
    <row r="75" spans="1:8" x14ac:dyDescent="0.25">
      <c r="A75" t="s">
        <v>132</v>
      </c>
      <c r="B75" s="91">
        <v>0.17100000000000001</v>
      </c>
      <c r="C75" s="97">
        <f t="shared" ref="C75:C98" si="6">(0.02 - ($F$18+ ($F$17*B75))) *9000 * (0.02 /$F$4)</f>
        <v>445.48559999999998</v>
      </c>
      <c r="D75" s="97">
        <f t="shared" si="5"/>
        <v>433.28591999999998</v>
      </c>
    </row>
    <row r="76" spans="1:8" x14ac:dyDescent="0.25">
      <c r="A76" t="s">
        <v>131</v>
      </c>
      <c r="B76" s="91">
        <v>9.9000000000000005E-2</v>
      </c>
      <c r="C76" s="97">
        <f t="shared" si="6"/>
        <v>879.38640000000009</v>
      </c>
      <c r="D76" s="97">
        <f t="shared" si="5"/>
        <v>870.50447999999994</v>
      </c>
    </row>
    <row r="77" spans="1:8" x14ac:dyDescent="0.25">
      <c r="A77" t="s">
        <v>133</v>
      </c>
      <c r="B77" s="91">
        <v>0.17899999999999999</v>
      </c>
      <c r="C77" s="97">
        <f t="shared" si="6"/>
        <v>397.27440000000013</v>
      </c>
      <c r="D77" s="97">
        <f t="shared" si="5"/>
        <v>384.7060800000001</v>
      </c>
    </row>
    <row r="78" spans="1:8" ht="14.5" x14ac:dyDescent="0.35">
      <c r="A78" t="s">
        <v>134</v>
      </c>
      <c r="B78" s="91">
        <v>0.17499999999999999</v>
      </c>
      <c r="C78" s="97">
        <f t="shared" si="6"/>
        <v>421.38000000000011</v>
      </c>
      <c r="D78" s="97">
        <f t="shared" si="5"/>
        <v>408.99600000000009</v>
      </c>
      <c r="E78" s="92"/>
      <c r="F78" s="92"/>
      <c r="G78" s="92"/>
      <c r="H78" s="92"/>
    </row>
    <row r="79" spans="1:8" ht="14.5" x14ac:dyDescent="0.35">
      <c r="A79" t="s">
        <v>135</v>
      </c>
      <c r="B79" s="91">
        <v>0.185</v>
      </c>
      <c r="C79" s="97">
        <f t="shared" si="6"/>
        <v>361.11600000000004</v>
      </c>
      <c r="D79" s="97">
        <f t="shared" si="5"/>
        <v>348.27120000000002</v>
      </c>
      <c r="E79" s="92"/>
      <c r="F79" s="92"/>
      <c r="G79" s="92"/>
      <c r="H79" s="92"/>
    </row>
    <row r="80" spans="1:8" ht="14.5" x14ac:dyDescent="0.35">
      <c r="A80" t="s">
        <v>136</v>
      </c>
      <c r="C80" s="97"/>
      <c r="D80" s="97"/>
      <c r="E80" s="92"/>
      <c r="F80" s="92"/>
      <c r="G80" s="92"/>
      <c r="H80" s="92"/>
    </row>
    <row r="81" spans="1:10" ht="14.5" x14ac:dyDescent="0.35">
      <c r="A81" t="s">
        <v>137</v>
      </c>
      <c r="B81" s="91">
        <v>0.183</v>
      </c>
      <c r="C81" s="97">
        <f t="shared" si="6"/>
        <v>373.1688000000002</v>
      </c>
      <c r="D81" s="97">
        <f t="shared" si="5"/>
        <v>360.4161600000001</v>
      </c>
      <c r="E81" s="92"/>
      <c r="F81" s="92"/>
      <c r="G81" s="92"/>
      <c r="H81" s="92"/>
    </row>
    <row r="82" spans="1:10" ht="14.5" x14ac:dyDescent="0.35">
      <c r="A82" t="s">
        <v>138</v>
      </c>
      <c r="B82" s="91">
        <v>0.188</v>
      </c>
      <c r="C82" s="97">
        <f t="shared" si="6"/>
        <v>343.03680000000014</v>
      </c>
      <c r="D82" s="97">
        <f t="shared" si="5"/>
        <v>330.05376000000007</v>
      </c>
      <c r="E82" s="92"/>
      <c r="F82" s="92"/>
      <c r="G82" s="92"/>
      <c r="H82" s="92"/>
    </row>
    <row r="83" spans="1:10" ht="14.5" x14ac:dyDescent="0.35">
      <c r="A83" t="s">
        <v>139</v>
      </c>
      <c r="C83" s="97"/>
      <c r="D83" s="97"/>
      <c r="E83" s="92"/>
    </row>
    <row r="84" spans="1:10" ht="14.5" x14ac:dyDescent="0.35">
      <c r="A84" t="s">
        <v>140</v>
      </c>
      <c r="B84" s="91">
        <v>0.19600000000000001</v>
      </c>
      <c r="C84" s="97">
        <f t="shared" si="6"/>
        <v>294.82560000000018</v>
      </c>
      <c r="D84" s="97">
        <f t="shared" si="5"/>
        <v>281.47392000000002</v>
      </c>
      <c r="E84" s="92"/>
    </row>
    <row r="85" spans="1:10" ht="14.5" x14ac:dyDescent="0.35">
      <c r="A85" t="s">
        <v>141</v>
      </c>
      <c r="B85" s="91">
        <v>0.20100000000000001</v>
      </c>
      <c r="C85" s="97">
        <f t="shared" si="6"/>
        <v>264.6936</v>
      </c>
      <c r="D85" s="97">
        <f t="shared" si="5"/>
        <v>251.11152000000001</v>
      </c>
      <c r="E85" s="92"/>
      <c r="F85" s="92"/>
      <c r="G85" s="92"/>
      <c r="H85" s="92"/>
    </row>
    <row r="86" spans="1:10" ht="14.5" x14ac:dyDescent="0.35">
      <c r="A86" t="s">
        <v>142</v>
      </c>
      <c r="C86" s="97"/>
      <c r="D86" s="97"/>
      <c r="E86" s="92"/>
      <c r="F86" s="92"/>
      <c r="G86" s="92"/>
      <c r="H86" s="92"/>
    </row>
    <row r="87" spans="1:10" ht="14.5" x14ac:dyDescent="0.35">
      <c r="A87" t="s">
        <v>143</v>
      </c>
      <c r="B87" s="91">
        <v>0.20300000000000001</v>
      </c>
      <c r="C87" s="97">
        <f t="shared" si="6"/>
        <v>252.64079999999993</v>
      </c>
      <c r="D87" s="97">
        <f t="shared" si="5"/>
        <v>238.96655999999993</v>
      </c>
      <c r="E87" s="92"/>
      <c r="F87" s="92"/>
      <c r="G87" s="92"/>
      <c r="H87" s="92"/>
    </row>
    <row r="88" spans="1:10" ht="14.5" x14ac:dyDescent="0.35">
      <c r="A88" t="s">
        <v>144</v>
      </c>
      <c r="C88" s="97"/>
      <c r="D88" s="97"/>
      <c r="E88" s="92"/>
      <c r="F88" s="92"/>
      <c r="G88" s="92"/>
      <c r="H88" s="92"/>
    </row>
    <row r="89" spans="1:10" ht="14.5" x14ac:dyDescent="0.35">
      <c r="A89" t="s">
        <v>145</v>
      </c>
      <c r="C89" s="97"/>
      <c r="D89" s="97"/>
      <c r="G89" s="92"/>
      <c r="H89" s="92"/>
    </row>
    <row r="90" spans="1:10" ht="14.5" x14ac:dyDescent="0.35">
      <c r="A90" t="s">
        <v>146</v>
      </c>
      <c r="B90" s="91">
        <v>0.20200000000000001</v>
      </c>
      <c r="C90" s="97">
        <f t="shared" si="6"/>
        <v>258.66720000000009</v>
      </c>
      <c r="D90" s="97">
        <f t="shared" si="5"/>
        <v>245.03903999999986</v>
      </c>
      <c r="G90" s="92"/>
      <c r="H90" s="92"/>
    </row>
    <row r="91" spans="1:10" ht="14.5" x14ac:dyDescent="0.35">
      <c r="A91" t="s">
        <v>147</v>
      </c>
      <c r="C91" s="97"/>
      <c r="D91" s="97"/>
      <c r="G91" s="92"/>
      <c r="H91" s="92"/>
    </row>
    <row r="92" spans="1:10" ht="14.5" x14ac:dyDescent="0.35">
      <c r="A92" t="s">
        <v>79</v>
      </c>
      <c r="C92" s="97"/>
      <c r="D92" s="97"/>
      <c r="G92" s="92"/>
      <c r="H92" s="92"/>
    </row>
    <row r="93" spans="1:10" ht="14.5" x14ac:dyDescent="0.35">
      <c r="A93" t="s">
        <v>164</v>
      </c>
      <c r="B93" s="91">
        <v>0.17899999999999999</v>
      </c>
      <c r="C93" s="97">
        <f t="shared" si="6"/>
        <v>397.27440000000013</v>
      </c>
      <c r="D93" s="97">
        <f t="shared" si="5"/>
        <v>384.7060800000001</v>
      </c>
      <c r="E93" s="92"/>
      <c r="F93" s="92"/>
      <c r="G93" s="92"/>
      <c r="H93" s="92"/>
    </row>
    <row r="94" spans="1:10" ht="14.5" x14ac:dyDescent="0.35">
      <c r="A94" t="s">
        <v>149</v>
      </c>
      <c r="B94" s="91">
        <v>0.17899999999999999</v>
      </c>
      <c r="C94" s="97">
        <f t="shared" si="6"/>
        <v>397.27440000000013</v>
      </c>
      <c r="D94" s="97">
        <f t="shared" si="5"/>
        <v>384.7060800000001</v>
      </c>
      <c r="E94" s="92"/>
      <c r="F94" s="92"/>
      <c r="G94" s="92"/>
      <c r="H94" s="92"/>
    </row>
    <row r="95" spans="1:10" ht="14.5" x14ac:dyDescent="0.35">
      <c r="A95" t="s">
        <v>150</v>
      </c>
      <c r="B95" s="91">
        <v>0.18</v>
      </c>
      <c r="C95" s="97">
        <f t="shared" si="6"/>
        <v>391.2480000000001</v>
      </c>
      <c r="D95" s="97">
        <f t="shared" si="5"/>
        <v>378.63360000000006</v>
      </c>
      <c r="G95" s="94"/>
      <c r="H95" s="94"/>
      <c r="I95" s="94"/>
      <c r="J95" s="94"/>
    </row>
    <row r="96" spans="1:10" ht="14.5" x14ac:dyDescent="0.35">
      <c r="A96" t="s">
        <v>151</v>
      </c>
      <c r="B96" s="91">
        <v>0.16400000000000001</v>
      </c>
      <c r="C96" s="97">
        <f t="shared" si="6"/>
        <v>487.67040000000003</v>
      </c>
      <c r="D96" s="97">
        <f t="shared" si="5"/>
        <v>475.79327999999998</v>
      </c>
      <c r="G96" s="94"/>
      <c r="H96" s="94"/>
      <c r="I96" s="94"/>
      <c r="J96" s="94"/>
    </row>
    <row r="97" spans="1:10" ht="14.5" x14ac:dyDescent="0.35">
      <c r="A97" t="s">
        <v>152</v>
      </c>
      <c r="C97" s="97"/>
      <c r="D97" s="97"/>
      <c r="G97" s="94"/>
      <c r="H97" s="94"/>
      <c r="I97" s="94"/>
      <c r="J97" s="94"/>
    </row>
    <row r="98" spans="1:10" ht="14.5" x14ac:dyDescent="0.35">
      <c r="A98" t="s">
        <v>153</v>
      </c>
      <c r="B98" s="91">
        <v>0.18</v>
      </c>
      <c r="C98" s="97">
        <f t="shared" si="6"/>
        <v>391.2480000000001</v>
      </c>
      <c r="D98" s="97">
        <f t="shared" si="5"/>
        <v>378.63360000000006</v>
      </c>
      <c r="G98" s="94"/>
      <c r="H98" s="94"/>
      <c r="I98" s="94"/>
      <c r="J98" s="94"/>
    </row>
    <row r="99" spans="1:10" ht="14.5" x14ac:dyDescent="0.35">
      <c r="A99" t="s">
        <v>154</v>
      </c>
      <c r="B99" s="93">
        <v>0.189</v>
      </c>
      <c r="C99" s="97">
        <f>(0.02 - ($F$21+ ($F$20*B99))) *9000 * (0.02 /$F$4)</f>
        <v>347.89679999999998</v>
      </c>
      <c r="D99" s="97">
        <f t="shared" si="5"/>
        <v>323.98127999999991</v>
      </c>
      <c r="G99" s="94"/>
      <c r="H99" s="94"/>
      <c r="I99" s="94"/>
      <c r="J99" s="94"/>
    </row>
    <row r="100" spans="1:10" ht="14.5" x14ac:dyDescent="0.35">
      <c r="A100" t="s">
        <v>155</v>
      </c>
      <c r="B100" s="93">
        <v>0.193</v>
      </c>
      <c r="C100" s="97">
        <f t="shared" ref="C100:C127" si="7">(0.02 - ($F$21+ ($F$20*B100))) *9000 * (0.02 /$F$4)</f>
        <v>324.02159999999992</v>
      </c>
      <c r="D100" s="97">
        <f t="shared" si="5"/>
        <v>299.69136000000003</v>
      </c>
      <c r="G100" s="94"/>
      <c r="H100" s="94"/>
    </row>
    <row r="101" spans="1:10" ht="14.5" x14ac:dyDescent="0.35">
      <c r="A101" t="s">
        <v>156</v>
      </c>
      <c r="B101" s="93">
        <v>0.2</v>
      </c>
      <c r="C101" s="97">
        <f t="shared" si="7"/>
        <v>282.24</v>
      </c>
      <c r="D101" s="97">
        <f t="shared" si="5"/>
        <v>257.18399999999991</v>
      </c>
      <c r="G101" s="94"/>
      <c r="H101" s="94"/>
    </row>
    <row r="102" spans="1:10" ht="14.5" x14ac:dyDescent="0.35">
      <c r="A102" t="s">
        <v>157</v>
      </c>
      <c r="C102" s="97"/>
      <c r="D102" s="97"/>
      <c r="G102" s="94"/>
      <c r="H102" s="94"/>
      <c r="I102" s="94"/>
      <c r="J102" s="94"/>
    </row>
    <row r="103" spans="1:10" ht="14.5" x14ac:dyDescent="0.35">
      <c r="A103" t="s">
        <v>158</v>
      </c>
      <c r="C103" s="97"/>
      <c r="D103" s="97"/>
      <c r="G103" s="94"/>
      <c r="H103" s="94"/>
      <c r="I103" s="94"/>
      <c r="J103" s="94"/>
    </row>
    <row r="104" spans="1:10" ht="14.5" x14ac:dyDescent="0.35">
      <c r="A104" t="s">
        <v>159</v>
      </c>
      <c r="B104" s="93">
        <v>0.19500000000000001</v>
      </c>
      <c r="C104" s="97">
        <f t="shared" si="7"/>
        <v>312.08400000000012</v>
      </c>
      <c r="D104" s="97">
        <f t="shared" si="5"/>
        <v>287.54639999999995</v>
      </c>
      <c r="G104" s="94"/>
      <c r="H104" s="94"/>
      <c r="I104" s="94"/>
      <c r="J104" s="94"/>
    </row>
    <row r="105" spans="1:10" ht="14.5" x14ac:dyDescent="0.35">
      <c r="A105" t="s">
        <v>160</v>
      </c>
      <c r="B105" s="93">
        <v>0.20100000000000001</v>
      </c>
      <c r="C105" s="97">
        <f t="shared" si="7"/>
        <v>276.27119999999996</v>
      </c>
      <c r="D105" s="97">
        <f t="shared" si="5"/>
        <v>251.11152000000001</v>
      </c>
      <c r="G105" s="94"/>
      <c r="H105" s="94"/>
      <c r="I105" s="94"/>
      <c r="J105" s="94"/>
    </row>
    <row r="106" spans="1:10" ht="14.5" x14ac:dyDescent="0.35">
      <c r="A106" t="s">
        <v>161</v>
      </c>
      <c r="C106" s="97"/>
      <c r="D106" s="97"/>
      <c r="G106" s="94"/>
      <c r="H106" s="94"/>
      <c r="I106" s="94"/>
      <c r="J106" s="94"/>
    </row>
    <row r="107" spans="1:10" ht="14.5" x14ac:dyDescent="0.35">
      <c r="A107" t="s">
        <v>162</v>
      </c>
      <c r="C107" s="97"/>
      <c r="D107" s="97"/>
      <c r="G107" s="94"/>
      <c r="H107" s="94"/>
      <c r="I107" s="94"/>
      <c r="J107" s="94"/>
    </row>
    <row r="108" spans="1:10" ht="14.5" x14ac:dyDescent="0.35">
      <c r="A108" t="s">
        <v>163</v>
      </c>
      <c r="C108" s="97"/>
      <c r="D108" s="97"/>
      <c r="G108" s="94"/>
      <c r="H108" s="94"/>
      <c r="I108" s="94"/>
      <c r="J108" s="94"/>
    </row>
    <row r="109" spans="1:10" ht="14.5" x14ac:dyDescent="0.35">
      <c r="A109" t="s">
        <v>79</v>
      </c>
      <c r="B109" s="93">
        <v>0.24199999999999999</v>
      </c>
      <c r="C109" s="97">
        <f t="shared" si="7"/>
        <v>31.550399999999978</v>
      </c>
      <c r="D109" s="97">
        <f t="shared" si="5"/>
        <v>2.1398400000000315</v>
      </c>
      <c r="G109" s="94"/>
      <c r="H109" s="94"/>
      <c r="I109" s="94"/>
      <c r="J109" s="94"/>
    </row>
    <row r="110" spans="1:10" ht="14.5" x14ac:dyDescent="0.35">
      <c r="A110" t="s">
        <v>165</v>
      </c>
      <c r="B110" s="93">
        <v>0.16700000000000001</v>
      </c>
      <c r="C110" s="97">
        <f t="shared" si="7"/>
        <v>479.21040000000005</v>
      </c>
      <c r="D110" s="97">
        <f t="shared" si="5"/>
        <v>457.57583999999997</v>
      </c>
      <c r="G110" s="94"/>
      <c r="H110" s="94"/>
      <c r="I110" s="94"/>
      <c r="J110" s="94"/>
    </row>
    <row r="111" spans="1:10" ht="14.5" x14ac:dyDescent="0.35">
      <c r="A111" t="s">
        <v>197</v>
      </c>
      <c r="B111" s="93">
        <v>0.16700000000000001</v>
      </c>
      <c r="C111" s="97">
        <f t="shared" si="7"/>
        <v>479.21040000000005</v>
      </c>
      <c r="D111" s="97">
        <f t="shared" si="5"/>
        <v>457.57583999999997</v>
      </c>
      <c r="G111" s="94"/>
      <c r="H111" s="94"/>
      <c r="I111" s="94"/>
      <c r="J111" s="94"/>
    </row>
    <row r="112" spans="1:10" ht="14.5" x14ac:dyDescent="0.35">
      <c r="A112" t="s">
        <v>166</v>
      </c>
      <c r="B112" s="93">
        <v>0.17599999999999999</v>
      </c>
      <c r="C112" s="97">
        <f t="shared" si="7"/>
        <v>425.49120000000005</v>
      </c>
      <c r="D112" s="97">
        <f t="shared" si="5"/>
        <v>402.92352000000005</v>
      </c>
      <c r="G112" s="94"/>
      <c r="H112" s="94"/>
      <c r="I112" s="94"/>
      <c r="J112" s="94"/>
    </row>
    <row r="113" spans="1:10" ht="14.5" x14ac:dyDescent="0.35">
      <c r="A113" t="s">
        <v>167</v>
      </c>
      <c r="B113" s="93">
        <v>0.17299999999999999</v>
      </c>
      <c r="C113" s="97">
        <f t="shared" si="7"/>
        <v>443.39760000000012</v>
      </c>
      <c r="D113" s="97">
        <f t="shared" si="5"/>
        <v>421.14096000000006</v>
      </c>
      <c r="G113" s="94"/>
      <c r="H113" s="94"/>
      <c r="I113" s="94"/>
      <c r="J113" s="94"/>
    </row>
    <row r="114" spans="1:10" ht="14.5" x14ac:dyDescent="0.35">
      <c r="A114" t="s">
        <v>168</v>
      </c>
      <c r="B114" s="93">
        <v>0.17699999999999999</v>
      </c>
      <c r="C114" s="97">
        <f t="shared" si="7"/>
        <v>419.52240000000006</v>
      </c>
      <c r="D114" s="97">
        <f t="shared" si="5"/>
        <v>396.85104000000007</v>
      </c>
      <c r="G114" s="94"/>
      <c r="H114" s="94"/>
      <c r="I114" s="94"/>
      <c r="J114" s="94"/>
    </row>
    <row r="115" spans="1:10" ht="14.5" x14ac:dyDescent="0.35">
      <c r="A115" t="s">
        <v>169</v>
      </c>
      <c r="B115" s="93">
        <v>0.186</v>
      </c>
      <c r="C115" s="97">
        <f t="shared" si="7"/>
        <v>365.80320000000006</v>
      </c>
      <c r="D115" s="97">
        <f t="shared" si="5"/>
        <v>342.19872000000015</v>
      </c>
      <c r="G115" s="94"/>
      <c r="H115" s="94"/>
      <c r="I115" s="94"/>
      <c r="J115" s="94"/>
    </row>
    <row r="116" spans="1:10" ht="14.5" x14ac:dyDescent="0.35">
      <c r="A116" t="s">
        <v>170</v>
      </c>
      <c r="B116" s="93">
        <v>0.17399999999999999</v>
      </c>
      <c r="C116" s="97">
        <f t="shared" si="7"/>
        <v>437.42880000000014</v>
      </c>
      <c r="D116" s="97">
        <f t="shared" si="5"/>
        <v>415.06848000000014</v>
      </c>
      <c r="G116" s="94"/>
      <c r="H116" s="94"/>
      <c r="I116" s="94"/>
      <c r="J116" s="94"/>
    </row>
    <row r="117" spans="1:10" ht="14.5" x14ac:dyDescent="0.35">
      <c r="A117" t="s">
        <v>171</v>
      </c>
      <c r="B117" s="93">
        <v>0.18</v>
      </c>
      <c r="C117" s="97">
        <f t="shared" si="7"/>
        <v>401.6160000000001</v>
      </c>
      <c r="D117" s="97">
        <f t="shared" si="5"/>
        <v>378.63360000000006</v>
      </c>
      <c r="G117" s="94"/>
      <c r="H117" s="94"/>
      <c r="I117" s="94"/>
      <c r="J117" s="94"/>
    </row>
    <row r="118" spans="1:10" ht="14.5" x14ac:dyDescent="0.35">
      <c r="A118" t="s">
        <v>172</v>
      </c>
      <c r="B118" s="93">
        <v>0.188</v>
      </c>
      <c r="C118" s="97">
        <f t="shared" si="7"/>
        <v>353.86560000000003</v>
      </c>
      <c r="D118" s="97">
        <f t="shared" si="5"/>
        <v>330.05376000000007</v>
      </c>
      <c r="G118" s="94"/>
      <c r="H118" s="94"/>
      <c r="I118" s="94"/>
      <c r="J118" s="94"/>
    </row>
    <row r="119" spans="1:10" ht="14.5" x14ac:dyDescent="0.35">
      <c r="A119" t="s">
        <v>173</v>
      </c>
      <c r="B119" s="93">
        <v>0.182</v>
      </c>
      <c r="C119" s="97">
        <f t="shared" si="7"/>
        <v>389.67840000000007</v>
      </c>
      <c r="D119" s="97">
        <f t="shared" si="5"/>
        <v>366.48864000000003</v>
      </c>
      <c r="G119" s="94"/>
      <c r="H119" s="94"/>
      <c r="I119" s="94"/>
      <c r="J119" s="94"/>
    </row>
    <row r="120" spans="1:10" x14ac:dyDescent="0.25">
      <c r="A120" t="s">
        <v>174</v>
      </c>
      <c r="B120" s="93">
        <v>0.19500000000000001</v>
      </c>
      <c r="C120" s="97">
        <f t="shared" si="7"/>
        <v>312.08400000000012</v>
      </c>
      <c r="D120" s="97">
        <f t="shared" si="5"/>
        <v>287.54639999999995</v>
      </c>
    </row>
    <row r="121" spans="1:10" x14ac:dyDescent="0.25">
      <c r="A121" t="s">
        <v>175</v>
      </c>
      <c r="B121" s="93">
        <v>0.18</v>
      </c>
      <c r="C121" s="97">
        <f t="shared" si="7"/>
        <v>401.6160000000001</v>
      </c>
      <c r="D121" s="97">
        <f t="shared" si="5"/>
        <v>378.63360000000006</v>
      </c>
    </row>
    <row r="122" spans="1:10" x14ac:dyDescent="0.25">
      <c r="A122" t="s">
        <v>176</v>
      </c>
      <c r="B122" s="93">
        <v>0.17799999999999999</v>
      </c>
      <c r="C122" s="97">
        <f t="shared" si="7"/>
        <v>413.55360000000013</v>
      </c>
      <c r="D122" s="97">
        <f t="shared" si="5"/>
        <v>390.77856000000003</v>
      </c>
    </row>
    <row r="123" spans="1:10" x14ac:dyDescent="0.25">
      <c r="A123" t="s">
        <v>177</v>
      </c>
      <c r="B123" s="93">
        <v>0.19800000000000001</v>
      </c>
      <c r="C123" s="97">
        <f t="shared" si="7"/>
        <v>294.17760000000004</v>
      </c>
      <c r="D123" s="97">
        <f t="shared" si="5"/>
        <v>269.32896</v>
      </c>
    </row>
    <row r="124" spans="1:10" x14ac:dyDescent="0.25">
      <c r="A124" t="s">
        <v>178</v>
      </c>
      <c r="B124" s="93">
        <v>0.183</v>
      </c>
      <c r="C124" s="97">
        <f t="shared" si="7"/>
        <v>383.70960000000002</v>
      </c>
      <c r="D124" s="97">
        <f t="shared" si="5"/>
        <v>360.4161600000001</v>
      </c>
    </row>
    <row r="125" spans="1:10" x14ac:dyDescent="0.25">
      <c r="A125" t="s">
        <v>179</v>
      </c>
      <c r="B125" s="93">
        <v>0.189</v>
      </c>
      <c r="C125" s="97">
        <f t="shared" si="7"/>
        <v>347.89679999999998</v>
      </c>
      <c r="D125" s="97">
        <f t="shared" si="5"/>
        <v>323.98127999999991</v>
      </c>
    </row>
    <row r="126" spans="1:10" x14ac:dyDescent="0.25">
      <c r="A126" t="s">
        <v>180</v>
      </c>
      <c r="B126" s="93">
        <v>0.20399999999999999</v>
      </c>
      <c r="C126" s="97">
        <f t="shared" si="7"/>
        <v>258.36480000000012</v>
      </c>
      <c r="D126" s="97">
        <f t="shared" si="5"/>
        <v>232.89408000000003</v>
      </c>
    </row>
    <row r="127" spans="1:10" x14ac:dyDescent="0.25">
      <c r="A127" t="s">
        <v>61</v>
      </c>
      <c r="B127" s="93">
        <v>0.248</v>
      </c>
      <c r="C127" s="97">
        <f t="shared" si="7"/>
        <v>-4.262399999999916</v>
      </c>
      <c r="D127" s="97">
        <f t="shared" si="5"/>
        <v>-34.295039999999915</v>
      </c>
    </row>
    <row r="128" spans="1:10" x14ac:dyDescent="0.25">
      <c r="A128" t="s">
        <v>181</v>
      </c>
      <c r="B128" s="95">
        <v>0.17799999999999999</v>
      </c>
      <c r="C128" s="97">
        <f t="shared" ref="C128:C144" si="8">(0.02 - ($F$24+ ($F$23*B128))) *9000 * (0.02 /$F$4)</f>
        <v>415.81439999999998</v>
      </c>
      <c r="D128" s="97">
        <f t="shared" si="5"/>
        <v>390.77856000000003</v>
      </c>
    </row>
    <row r="129" spans="1:10" x14ac:dyDescent="0.25">
      <c r="A129" t="s">
        <v>198</v>
      </c>
      <c r="B129" s="95">
        <v>0.18</v>
      </c>
      <c r="C129" s="97">
        <f t="shared" si="8"/>
        <v>404.06400000000002</v>
      </c>
      <c r="D129" s="97">
        <f t="shared" si="5"/>
        <v>378.63360000000006</v>
      </c>
    </row>
    <row r="130" spans="1:10" x14ac:dyDescent="0.25">
      <c r="A130" t="s">
        <v>182</v>
      </c>
      <c r="B130" s="95">
        <v>0.18099999999999999</v>
      </c>
      <c r="C130" s="97">
        <f t="shared" si="8"/>
        <v>398.18879999999996</v>
      </c>
      <c r="D130" s="97">
        <f t="shared" si="5"/>
        <v>372.56112000000002</v>
      </c>
    </row>
    <row r="131" spans="1:10" x14ac:dyDescent="0.25">
      <c r="A131" t="s">
        <v>183</v>
      </c>
      <c r="B131" s="95">
        <v>0.16200000000000001</v>
      </c>
      <c r="C131" s="97">
        <f t="shared" si="8"/>
        <v>509.81759999999986</v>
      </c>
      <c r="D131" s="97">
        <f t="shared" ref="D131:D144" si="9">(0.02 - ($F$27+ ($F$26*B131))) *9000 * (0.02 /$F$4)</f>
        <v>487.93824000000006</v>
      </c>
    </row>
    <row r="132" spans="1:10" ht="14.5" x14ac:dyDescent="0.35">
      <c r="A132" t="s">
        <v>184</v>
      </c>
      <c r="B132" s="95">
        <v>0.18</v>
      </c>
      <c r="C132" s="97">
        <f t="shared" si="8"/>
        <v>404.06400000000002</v>
      </c>
      <c r="D132" s="97">
        <f t="shared" si="9"/>
        <v>378.63360000000006</v>
      </c>
      <c r="E132" s="95"/>
      <c r="F132" s="95"/>
      <c r="G132" s="96"/>
      <c r="H132" s="96"/>
      <c r="I132" s="96"/>
      <c r="J132" s="96"/>
    </row>
    <row r="133" spans="1:10" ht="14.5" x14ac:dyDescent="0.35">
      <c r="A133" t="s">
        <v>185</v>
      </c>
      <c r="B133" s="95">
        <v>0.191</v>
      </c>
      <c r="C133" s="97">
        <f t="shared" si="8"/>
        <v>339.43679999999989</v>
      </c>
      <c r="D133" s="97">
        <f t="shared" si="9"/>
        <v>311.83632000000006</v>
      </c>
      <c r="E133" s="95"/>
      <c r="F133" s="95"/>
      <c r="G133" s="96"/>
      <c r="H133" s="96"/>
      <c r="I133" s="96"/>
      <c r="J133" s="96"/>
    </row>
    <row r="134" spans="1:10" ht="14.5" x14ac:dyDescent="0.35">
      <c r="A134" t="s">
        <v>186</v>
      </c>
      <c r="B134" s="95">
        <v>0.185</v>
      </c>
      <c r="C134" s="97">
        <f t="shared" si="8"/>
        <v>374.68800000000005</v>
      </c>
      <c r="D134" s="97">
        <f t="shared" si="9"/>
        <v>348.27120000000002</v>
      </c>
      <c r="E134" s="95"/>
      <c r="F134" s="95"/>
      <c r="G134" s="96"/>
      <c r="H134" s="96"/>
      <c r="I134" s="96"/>
      <c r="J134" s="96"/>
    </row>
    <row r="135" spans="1:10" ht="14.5" x14ac:dyDescent="0.35">
      <c r="A135" t="s">
        <v>187</v>
      </c>
      <c r="B135" s="95">
        <v>0.19400000000000001</v>
      </c>
      <c r="C135" s="97">
        <f t="shared" si="8"/>
        <v>321.81119999999993</v>
      </c>
      <c r="D135" s="97">
        <f t="shared" si="9"/>
        <v>293.61887999999988</v>
      </c>
      <c r="E135" s="95"/>
      <c r="F135" s="95"/>
      <c r="G135" s="96"/>
      <c r="H135" s="96"/>
      <c r="I135" s="96"/>
      <c r="J135" s="96"/>
    </row>
    <row r="136" spans="1:10" ht="14.5" x14ac:dyDescent="0.35">
      <c r="A136" t="s">
        <v>188</v>
      </c>
      <c r="B136" s="95">
        <v>0.18099999999999999</v>
      </c>
      <c r="C136" s="97">
        <f t="shared" si="8"/>
        <v>398.18879999999996</v>
      </c>
      <c r="D136" s="97">
        <f t="shared" si="9"/>
        <v>372.56112000000002</v>
      </c>
      <c r="E136" s="95"/>
      <c r="F136" s="95"/>
      <c r="G136" s="96"/>
      <c r="H136" s="96"/>
    </row>
    <row r="137" spans="1:10" ht="14.5" x14ac:dyDescent="0.35">
      <c r="A137" t="s">
        <v>189</v>
      </c>
      <c r="B137" s="95">
        <v>0.186</v>
      </c>
      <c r="C137" s="97">
        <f t="shared" si="8"/>
        <v>368.81279999999992</v>
      </c>
      <c r="D137" s="97">
        <f t="shared" si="9"/>
        <v>342.19872000000015</v>
      </c>
      <c r="E137" s="95"/>
      <c r="F137" s="95"/>
      <c r="G137" s="96"/>
      <c r="H137" s="96"/>
    </row>
    <row r="138" spans="1:10" ht="14.5" x14ac:dyDescent="0.35">
      <c r="A138" t="s">
        <v>190</v>
      </c>
      <c r="B138" s="95">
        <v>0.19600000000000001</v>
      </c>
      <c r="C138" s="97">
        <f t="shared" si="8"/>
        <v>310.06080000000014</v>
      </c>
      <c r="D138" s="97">
        <f t="shared" si="9"/>
        <v>281.47392000000002</v>
      </c>
      <c r="E138" s="95"/>
      <c r="F138" s="95"/>
      <c r="G138" s="96"/>
      <c r="H138" s="96"/>
      <c r="I138" s="96"/>
      <c r="J138" s="96"/>
    </row>
    <row r="139" spans="1:10" ht="14.5" x14ac:dyDescent="0.35">
      <c r="A139" t="s">
        <v>191</v>
      </c>
      <c r="B139" s="95">
        <v>0.182</v>
      </c>
      <c r="C139" s="97">
        <f t="shared" si="8"/>
        <v>392.31360000000001</v>
      </c>
      <c r="D139" s="97">
        <f t="shared" si="9"/>
        <v>366.48864000000003</v>
      </c>
      <c r="E139" s="95"/>
      <c r="F139" s="95"/>
      <c r="G139" s="96"/>
      <c r="H139" s="96"/>
      <c r="I139" s="96"/>
      <c r="J139" s="96"/>
    </row>
    <row r="140" spans="1:10" ht="14.5" x14ac:dyDescent="0.35">
      <c r="A140" t="s">
        <v>192</v>
      </c>
      <c r="B140" s="95">
        <v>0.183</v>
      </c>
      <c r="C140" s="97">
        <f t="shared" si="8"/>
        <v>386.43839999999994</v>
      </c>
      <c r="D140" s="97">
        <f t="shared" si="9"/>
        <v>360.4161600000001</v>
      </c>
      <c r="E140" s="95"/>
      <c r="F140" s="95"/>
      <c r="G140" s="96"/>
      <c r="H140" s="96"/>
      <c r="I140" s="96"/>
      <c r="J140" s="96"/>
    </row>
    <row r="141" spans="1:10" ht="14.5" x14ac:dyDescent="0.35">
      <c r="A141" t="s">
        <v>193</v>
      </c>
      <c r="B141" s="95">
        <v>0.187</v>
      </c>
      <c r="C141" s="97">
        <f t="shared" si="8"/>
        <v>362.93759999999997</v>
      </c>
      <c r="D141" s="97">
        <f t="shared" si="9"/>
        <v>336.12623999999994</v>
      </c>
      <c r="E141" s="95"/>
      <c r="F141" s="95"/>
      <c r="G141" s="96"/>
      <c r="H141" s="96"/>
      <c r="I141" s="96"/>
      <c r="J141" s="96"/>
    </row>
    <row r="142" spans="1:10" ht="14.5" x14ac:dyDescent="0.35">
      <c r="A142" t="s">
        <v>194</v>
      </c>
      <c r="B142" s="95">
        <v>0.183</v>
      </c>
      <c r="C142" s="97">
        <f t="shared" si="8"/>
        <v>386.43839999999994</v>
      </c>
      <c r="D142" s="97">
        <f t="shared" si="9"/>
        <v>360.4161600000001</v>
      </c>
      <c r="E142" s="95"/>
      <c r="F142" s="95"/>
      <c r="G142" s="96"/>
      <c r="H142" s="96"/>
      <c r="I142" s="96"/>
      <c r="J142" s="96"/>
    </row>
    <row r="143" spans="1:10" ht="14.5" x14ac:dyDescent="0.35">
      <c r="A143" t="s">
        <v>195</v>
      </c>
      <c r="B143" s="95">
        <v>0.192</v>
      </c>
      <c r="C143" s="97">
        <f t="shared" si="8"/>
        <v>333.56159999999983</v>
      </c>
      <c r="D143" s="97">
        <f t="shared" si="9"/>
        <v>305.7638399999999</v>
      </c>
      <c r="E143" s="95"/>
      <c r="F143" s="95"/>
      <c r="G143" s="96"/>
      <c r="H143" s="96"/>
      <c r="I143" s="96"/>
      <c r="J143" s="96"/>
    </row>
    <row r="144" spans="1:10" ht="14.5" x14ac:dyDescent="0.35">
      <c r="A144" t="s">
        <v>196</v>
      </c>
      <c r="B144" s="95">
        <v>0.19500000000000001</v>
      </c>
      <c r="C144" s="97">
        <f t="shared" si="8"/>
        <v>315.93599999999986</v>
      </c>
      <c r="D144" s="97">
        <f t="shared" si="9"/>
        <v>287.54639999999995</v>
      </c>
      <c r="E144" s="95"/>
      <c r="F144" s="95"/>
      <c r="G144" s="96"/>
      <c r="H144" s="96"/>
      <c r="I144" s="96"/>
      <c r="J144" s="96"/>
    </row>
    <row r="145" spans="1:8" x14ac:dyDescent="0.25">
      <c r="C145" s="97"/>
    </row>
    <row r="146" spans="1:8" ht="13" x14ac:dyDescent="0.3">
      <c r="A146" s="37" t="s">
        <v>298</v>
      </c>
      <c r="C146" s="97"/>
      <c r="D146" s="35" t="s">
        <v>300</v>
      </c>
      <c r="E146" s="35" t="s">
        <v>302</v>
      </c>
      <c r="G146" s="35" t="s">
        <v>303</v>
      </c>
      <c r="H146" s="35"/>
    </row>
    <row r="147" spans="1:8" ht="13" x14ac:dyDescent="0.3">
      <c r="A147" s="36" t="s">
        <v>131</v>
      </c>
      <c r="B147" s="103">
        <v>0.17</v>
      </c>
      <c r="C147" s="97">
        <f>(0.02 - ($F$33+ ($F$32*B147))) *9000 * (0.02 /$F$4)</f>
        <v>441.43199999999996</v>
      </c>
      <c r="D147" s="37" t="s">
        <v>301</v>
      </c>
      <c r="E147" s="97">
        <f>(0.02 - ($F$27+ ($F$26*B147))) *9000 * (0.02 /$F$4)</f>
        <v>439.3583999999999</v>
      </c>
      <c r="G147" s="104">
        <f>C147-47</f>
        <v>394.43199999999996</v>
      </c>
      <c r="H147" s="104"/>
    </row>
    <row r="148" spans="1:8" ht="13" x14ac:dyDescent="0.3">
      <c r="A148" s="36" t="s">
        <v>61</v>
      </c>
      <c r="B148" s="103">
        <v>0.23400000000000001</v>
      </c>
      <c r="C148" s="97"/>
      <c r="D148">
        <v>813.09600000000012</v>
      </c>
      <c r="E148" s="97"/>
      <c r="G148" s="104"/>
      <c r="H148" s="104"/>
    </row>
    <row r="149" spans="1:8" ht="13" x14ac:dyDescent="0.3">
      <c r="C149" s="97"/>
      <c r="E149" s="97"/>
      <c r="G149" s="104"/>
      <c r="H149" s="104"/>
    </row>
    <row r="150" spans="1:8" ht="13" x14ac:dyDescent="0.3">
      <c r="A150" s="36" t="s">
        <v>88</v>
      </c>
      <c r="B150" s="103">
        <v>0.17499999999999999</v>
      </c>
      <c r="C150" s="97">
        <f>(0.02 - ($F$33+ ($F$32*B150))) *9000 * (0.02 /$F$4)</f>
        <v>410.5800000000001</v>
      </c>
      <c r="D150">
        <v>680.51520000000005</v>
      </c>
      <c r="E150" s="97">
        <f>(0.02 - ($F$27+ ($F$26*B150))) *9000 * (0.02 /$F$4)</f>
        <v>408.99600000000009</v>
      </c>
      <c r="G150" s="104">
        <f>C150-47</f>
        <v>363.5800000000001</v>
      </c>
      <c r="H150" s="104"/>
    </row>
    <row r="151" spans="1:8" ht="13" x14ac:dyDescent="0.3">
      <c r="A151" s="36" t="s">
        <v>89</v>
      </c>
      <c r="B151" s="103">
        <v>0.185</v>
      </c>
      <c r="C151" s="97">
        <f>(0.02 - ($F$33+ ($F$32*B151))) *9000 * (0.02 /$F$4)</f>
        <v>348.87599999999992</v>
      </c>
      <c r="D151">
        <v>1042.0992000000001</v>
      </c>
      <c r="E151" s="97">
        <f>(0.02 - ($F$27+ ($F$26*B151))) *9000 * (0.02 /$F$4)</f>
        <v>348.27120000000002</v>
      </c>
      <c r="G151" s="104">
        <f>C151-47</f>
        <v>301.87599999999992</v>
      </c>
      <c r="H151" s="104"/>
    </row>
    <row r="152" spans="1:8" ht="13" x14ac:dyDescent="0.3">
      <c r="A152" s="36" t="s">
        <v>90</v>
      </c>
      <c r="B152" s="103">
        <v>0.185</v>
      </c>
      <c r="C152" s="97">
        <f>(0.02 - ($F$33+ ($F$32*B152))) *9000 * (0.02 /$F$4)</f>
        <v>348.87599999999992</v>
      </c>
      <c r="D152">
        <v>764.88480000000015</v>
      </c>
      <c r="E152" s="97">
        <f>(0.02 - ($F$27+ ($F$26*B152))) *9000 * (0.02 /$F$4)</f>
        <v>348.27120000000002</v>
      </c>
      <c r="G152" s="104">
        <f>C152-47</f>
        <v>301.87599999999992</v>
      </c>
      <c r="H152" s="104"/>
    </row>
    <row r="153" spans="1:8" ht="13" x14ac:dyDescent="0.3">
      <c r="C153" s="97"/>
      <c r="E153" s="97"/>
      <c r="G153" s="104"/>
      <c r="H153" s="104"/>
    </row>
    <row r="154" spans="1:8" ht="13" x14ac:dyDescent="0.3">
      <c r="A154" s="36" t="s">
        <v>91</v>
      </c>
      <c r="B154" s="103">
        <v>0.192</v>
      </c>
      <c r="C154" s="97">
        <f>(0.02 - ($F$33+ ($F$32*B154))) *9000 * (0.02 /$F$4)</f>
        <v>305.68319999999989</v>
      </c>
      <c r="D154">
        <v>614.22480000000019</v>
      </c>
      <c r="E154" s="97">
        <f>(0.02 - ($F$27+ ($F$26*B154))) *9000 * (0.02 /$F$4)</f>
        <v>305.7638399999999</v>
      </c>
      <c r="G154" s="104">
        <f>C154-47</f>
        <v>258.68319999999989</v>
      </c>
      <c r="H154" s="104"/>
    </row>
    <row r="155" spans="1:8" ht="13" x14ac:dyDescent="0.3">
      <c r="A155" s="36" t="s">
        <v>94</v>
      </c>
      <c r="B155" s="103">
        <v>0.183</v>
      </c>
      <c r="C155" s="97">
        <f>(0.02 - ($F$33+ ($F$32*B155))) *9000 * (0.02 /$F$4)</f>
        <v>361.21680000000009</v>
      </c>
      <c r="D155">
        <v>843.22800000000007</v>
      </c>
      <c r="E155" s="97">
        <f>(0.02 - ($F$27+ ($F$26*B155))) *9000 * (0.02 /$F$4)</f>
        <v>360.4161600000001</v>
      </c>
      <c r="G155" s="104">
        <f>C155-47</f>
        <v>314.21680000000009</v>
      </c>
      <c r="H155" s="104"/>
    </row>
    <row r="156" spans="1:8" ht="13" x14ac:dyDescent="0.3">
      <c r="A156" s="36" t="s">
        <v>97</v>
      </c>
      <c r="B156" s="103">
        <v>0.19700000000000001</v>
      </c>
      <c r="C156" s="97">
        <f>(0.02 - ($F$33+ ($F$32*B156))) *9000 * (0.02 /$F$4)</f>
        <v>274.83120000000002</v>
      </c>
      <c r="D156">
        <v>770.91120000000001</v>
      </c>
      <c r="E156" s="97">
        <f>(0.02 - ($F$27+ ($F$26*B156))) *9000 * (0.02 /$F$4)</f>
        <v>275.40143999999987</v>
      </c>
      <c r="G156" s="104">
        <f>C156-47</f>
        <v>227.83120000000002</v>
      </c>
      <c r="H156" s="104"/>
    </row>
    <row r="157" spans="1:8" ht="13" x14ac:dyDescent="0.3">
      <c r="B157" s="102"/>
      <c r="C157" s="97"/>
      <c r="E157" s="97"/>
      <c r="G157" s="104"/>
      <c r="H157" s="104"/>
    </row>
    <row r="158" spans="1:8" ht="13" x14ac:dyDescent="0.3">
      <c r="A158" s="36" t="s">
        <v>68</v>
      </c>
      <c r="B158" s="103">
        <v>0.16700000000000001</v>
      </c>
      <c r="C158" s="97">
        <f>(0.02 - ($F$33+ ($F$32*B158))) *9000 * (0.02 /$F$4)</f>
        <v>459.94319999999993</v>
      </c>
      <c r="D158">
        <v>385.19999999999982</v>
      </c>
      <c r="E158" s="97">
        <f>(0.02 - ($F$27+ ($F$26*B158))) *9000 * (0.02 /$F$4)</f>
        <v>457.57583999999997</v>
      </c>
      <c r="G158" s="104">
        <f>C158-47</f>
        <v>412.94319999999993</v>
      </c>
      <c r="H158" s="104"/>
    </row>
    <row r="159" spans="1:8" ht="13" x14ac:dyDescent="0.3">
      <c r="A159" s="36" t="s">
        <v>72</v>
      </c>
      <c r="B159" s="103">
        <v>0.182</v>
      </c>
      <c r="C159" s="97">
        <f>(0.02 - ($F$33+ ($F$32*B159))) *9000 * (0.02 /$F$4)</f>
        <v>367.38720000000006</v>
      </c>
      <c r="D159">
        <v>330.11999999999989</v>
      </c>
      <c r="E159" s="97">
        <f>(0.02 - ($F$27+ ($F$26*B159))) *9000 * (0.02 /$F$4)</f>
        <v>366.48864000000003</v>
      </c>
      <c r="G159" s="104">
        <f>C159-47</f>
        <v>320.38720000000006</v>
      </c>
      <c r="H159" s="104"/>
    </row>
    <row r="161" spans="3:7" x14ac:dyDescent="0.25">
      <c r="C161" s="68">
        <f>AVERAGE(C147:C159)</f>
        <v>368.75839999999999</v>
      </c>
      <c r="D161" s="68">
        <f>AVERAGE(D147:D159)</f>
        <v>693.80880000000013</v>
      </c>
      <c r="E161" s="68">
        <f>AVERAGE(E147:E159)</f>
        <v>367.83807999999993</v>
      </c>
    </row>
    <row r="162" spans="3:7" x14ac:dyDescent="0.25">
      <c r="G162" s="68">
        <f>AVERAGE(G147:G159)</f>
        <v>321.75839999999999</v>
      </c>
    </row>
    <row r="163" spans="3:7" x14ac:dyDescent="0.25">
      <c r="C163" s="37" t="s">
        <v>307</v>
      </c>
    </row>
    <row r="164" spans="3:7" x14ac:dyDescent="0.25">
      <c r="C164" s="37" t="s">
        <v>308</v>
      </c>
      <c r="D164">
        <v>346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4CF6A-2A81-46FB-9D36-69B9E2F3A2F0}">
  <dimension ref="A1:H163"/>
  <sheetViews>
    <sheetView topLeftCell="A128" zoomScale="154" workbookViewId="0">
      <selection activeCell="G146" sqref="G146"/>
    </sheetView>
  </sheetViews>
  <sheetFormatPr defaultColWidth="8.81640625" defaultRowHeight="12.5" x14ac:dyDescent="0.25"/>
  <cols>
    <col min="1" max="1" width="12.81640625" customWidth="1"/>
    <col min="2" max="2" width="14.6328125" customWidth="1"/>
    <col min="3" max="3" width="19" customWidth="1"/>
    <col min="4" max="4" width="17.81640625" customWidth="1"/>
  </cols>
  <sheetData>
    <row r="1" spans="1:8" x14ac:dyDescent="0.25">
      <c r="A1" t="str">
        <f>'Sample ID &amp; weight entry'!A2</f>
        <v>PROJECT ID</v>
      </c>
      <c r="B1" t="str">
        <f>'Sample ID &amp; weight entry'!C2</f>
        <v>Sample ID</v>
      </c>
      <c r="C1" t="s">
        <v>42</v>
      </c>
      <c r="D1" t="s">
        <v>43</v>
      </c>
      <c r="H1" t="s">
        <v>44</v>
      </c>
    </row>
    <row r="2" spans="1:8" x14ac:dyDescent="0.25">
      <c r="A2" t="str">
        <f>'Sample ID &amp; weight entry'!A3</f>
        <v>OREI 2021</v>
      </c>
      <c r="B2" t="str">
        <f>'Sample ID &amp; weight entry'!C3</f>
        <v>BLANK</v>
      </c>
      <c r="C2" s="36" t="s">
        <v>252</v>
      </c>
      <c r="D2" t="e">
        <f>C2*24/(3000)</f>
        <v>#VALUE!</v>
      </c>
    </row>
    <row r="3" spans="1:8" x14ac:dyDescent="0.25">
      <c r="A3" t="str">
        <f>'Sample ID &amp; weight entry'!A4</f>
        <v>OREI 2021</v>
      </c>
      <c r="B3" t="str">
        <f>'Sample ID &amp; weight entry'!C4</f>
        <v>A11 DUP</v>
      </c>
      <c r="C3" s="36">
        <v>595.90899999999999</v>
      </c>
      <c r="D3">
        <f t="shared" ref="D3:D66" si="0">C3*24/(3000)</f>
        <v>4.7672719999999993</v>
      </c>
    </row>
    <row r="4" spans="1:8" x14ac:dyDescent="0.25">
      <c r="A4" t="str">
        <f>'Sample ID &amp; weight entry'!A5</f>
        <v>OREI 2021</v>
      </c>
      <c r="B4" t="str">
        <f>'Sample ID &amp; weight entry'!C5</f>
        <v>A11</v>
      </c>
      <c r="C4" s="36">
        <v>634.73299999999995</v>
      </c>
      <c r="D4">
        <f t="shared" si="0"/>
        <v>5.0778639999999999</v>
      </c>
    </row>
    <row r="5" spans="1:8" x14ac:dyDescent="0.25">
      <c r="A5" t="str">
        <f>'Sample ID &amp; weight entry'!A6</f>
        <v>OREI 2021</v>
      </c>
      <c r="B5" t="str">
        <f>'Sample ID &amp; weight entry'!C6</f>
        <v>A12</v>
      </c>
      <c r="C5" s="36">
        <v>527.05899999999997</v>
      </c>
      <c r="D5">
        <f t="shared" si="0"/>
        <v>4.2164719999999996</v>
      </c>
    </row>
    <row r="6" spans="1:8" x14ac:dyDescent="0.25">
      <c r="A6" t="str">
        <f>'Sample ID &amp; weight entry'!A7</f>
        <v>OREI 2021</v>
      </c>
      <c r="B6" t="str">
        <f>'Sample ID &amp; weight entry'!C7</f>
        <v>B11</v>
      </c>
      <c r="C6" s="36">
        <v>492.01799999999997</v>
      </c>
      <c r="D6">
        <f t="shared" si="0"/>
        <v>3.9361439999999996</v>
      </c>
      <c r="G6" s="36"/>
      <c r="H6" s="36"/>
    </row>
    <row r="7" spans="1:8" x14ac:dyDescent="0.25">
      <c r="A7" t="str">
        <f>'Sample ID &amp; weight entry'!A8</f>
        <v>OREI 2021</v>
      </c>
      <c r="B7" t="str">
        <f>'Sample ID &amp; weight entry'!C8</f>
        <v>B12</v>
      </c>
      <c r="C7" s="36">
        <v>552.21</v>
      </c>
      <c r="D7">
        <f t="shared" si="0"/>
        <v>4.4176800000000007</v>
      </c>
      <c r="G7" s="36"/>
      <c r="H7" s="36"/>
    </row>
    <row r="8" spans="1:8" x14ac:dyDescent="0.25">
      <c r="A8" t="str">
        <f>'Sample ID &amp; weight entry'!A9</f>
        <v>OREI 2021</v>
      </c>
      <c r="B8" t="str">
        <f>'Sample ID &amp; weight entry'!C9</f>
        <v>C11</v>
      </c>
      <c r="C8" s="36">
        <v>566.89</v>
      </c>
      <c r="D8">
        <f t="shared" si="0"/>
        <v>4.53512</v>
      </c>
      <c r="G8" s="36"/>
      <c r="H8" s="36"/>
    </row>
    <row r="9" spans="1:8" x14ac:dyDescent="0.25">
      <c r="A9" t="str">
        <f>'Sample ID &amp; weight entry'!A10</f>
        <v>OREI 2021</v>
      </c>
      <c r="B9" t="str">
        <f>'Sample ID &amp; weight entry'!C10</f>
        <v>C12</v>
      </c>
      <c r="C9" s="36">
        <v>522.62</v>
      </c>
      <c r="D9">
        <f t="shared" si="0"/>
        <v>4.1809600000000007</v>
      </c>
      <c r="G9" s="36"/>
      <c r="H9" s="36"/>
    </row>
    <row r="10" spans="1:8" x14ac:dyDescent="0.25">
      <c r="A10" t="str">
        <f>'Sample ID &amp; weight entry'!A11</f>
        <v>OREI 2021</v>
      </c>
      <c r="B10" t="str">
        <f>'Sample ID &amp; weight entry'!C11</f>
        <v>D11</v>
      </c>
      <c r="C10" s="36">
        <v>532.90800000000002</v>
      </c>
      <c r="D10">
        <f t="shared" si="0"/>
        <v>4.2632640000000004</v>
      </c>
      <c r="G10" s="36"/>
      <c r="H10" s="36"/>
    </row>
    <row r="11" spans="1:8" x14ac:dyDescent="0.25">
      <c r="A11" t="str">
        <f>'Sample ID &amp; weight entry'!A12</f>
        <v>OREI 2021</v>
      </c>
      <c r="B11" t="str">
        <f>'Sample ID &amp; weight entry'!C12</f>
        <v>D12</v>
      </c>
      <c r="C11" s="36">
        <v>471.18099999999998</v>
      </c>
      <c r="D11">
        <f t="shared" si="0"/>
        <v>3.7694479999999997</v>
      </c>
      <c r="G11" s="36"/>
      <c r="H11" s="36"/>
    </row>
    <row r="12" spans="1:8" x14ac:dyDescent="0.25">
      <c r="A12" t="str">
        <f>'Sample ID &amp; weight entry'!A13</f>
        <v>OREI 2021</v>
      </c>
      <c r="B12" t="str">
        <f>'Sample ID &amp; weight entry'!C13</f>
        <v>E11</v>
      </c>
      <c r="C12" s="36">
        <v>455.42399999999998</v>
      </c>
      <c r="D12">
        <f t="shared" si="0"/>
        <v>3.643392</v>
      </c>
      <c r="G12" s="36"/>
      <c r="H12" s="36"/>
    </row>
    <row r="13" spans="1:8" x14ac:dyDescent="0.25">
      <c r="A13" t="str">
        <f>'Sample ID &amp; weight entry'!A14</f>
        <v>OREI 2021</v>
      </c>
      <c r="B13" t="str">
        <f>'Sample ID &amp; weight entry'!C14</f>
        <v>E12</v>
      </c>
      <c r="C13" s="36">
        <v>528.11400000000003</v>
      </c>
      <c r="D13">
        <f t="shared" si="0"/>
        <v>4.2249120000000007</v>
      </c>
      <c r="G13" s="36"/>
      <c r="H13" s="36"/>
    </row>
    <row r="14" spans="1:8" x14ac:dyDescent="0.25">
      <c r="A14" t="str">
        <f>'Sample ID &amp; weight entry'!A15</f>
        <v>OREI 2021</v>
      </c>
      <c r="B14" t="str">
        <f>'Sample ID &amp; weight entry'!C15</f>
        <v>F11</v>
      </c>
      <c r="C14" s="36">
        <v>475.76100000000002</v>
      </c>
      <c r="D14">
        <f t="shared" si="0"/>
        <v>3.8060880000000004</v>
      </c>
      <c r="G14" s="36"/>
      <c r="H14" s="36"/>
    </row>
    <row r="15" spans="1:8" x14ac:dyDescent="0.25">
      <c r="A15" t="str">
        <f>'Sample ID &amp; weight entry'!A16</f>
        <v>OREI 2021</v>
      </c>
      <c r="B15" t="str">
        <f>'Sample ID &amp; weight entry'!C16</f>
        <v>F12</v>
      </c>
      <c r="C15" s="36">
        <v>414.435</v>
      </c>
      <c r="D15">
        <f t="shared" si="0"/>
        <v>3.31548</v>
      </c>
      <c r="G15" s="36"/>
      <c r="H15" s="36"/>
    </row>
    <row r="16" spans="1:8" x14ac:dyDescent="0.25">
      <c r="A16" t="str">
        <f>'Sample ID &amp; weight entry'!A17</f>
        <v>OREI 2021</v>
      </c>
      <c r="B16" t="str">
        <f>'Sample ID &amp; weight entry'!C17</f>
        <v>G11</v>
      </c>
      <c r="C16" s="36">
        <v>524.89499999999998</v>
      </c>
      <c r="D16">
        <f t="shared" si="0"/>
        <v>4.19916</v>
      </c>
      <c r="G16" s="36"/>
      <c r="H16" s="36"/>
    </row>
    <row r="17" spans="1:8" x14ac:dyDescent="0.25">
      <c r="A17" t="str">
        <f>'Sample ID &amp; weight entry'!A18</f>
        <v>OREI 2021</v>
      </c>
      <c r="B17" t="str">
        <f>'Sample ID &amp; weight entry'!C18</f>
        <v>G12</v>
      </c>
      <c r="C17" s="36">
        <v>414.786</v>
      </c>
      <c r="D17">
        <f t="shared" si="0"/>
        <v>3.3182879999999999</v>
      </c>
      <c r="G17" s="36"/>
      <c r="H17" s="36"/>
    </row>
    <row r="18" spans="1:8" x14ac:dyDescent="0.25">
      <c r="A18" t="str">
        <f>'Sample ID &amp; weight entry'!A19</f>
        <v>OREI 2021</v>
      </c>
      <c r="B18" t="str">
        <f>'Sample ID &amp; weight entry'!C19</f>
        <v>H11</v>
      </c>
      <c r="C18" s="36">
        <v>447.60700000000003</v>
      </c>
      <c r="D18">
        <f t="shared" si="0"/>
        <v>3.5808560000000003</v>
      </c>
      <c r="G18" s="36"/>
      <c r="H18" s="36"/>
    </row>
    <row r="19" spans="1:8" x14ac:dyDescent="0.25">
      <c r="A19" t="str">
        <f>'Sample ID &amp; weight entry'!A20</f>
        <v>OREI 2021</v>
      </c>
      <c r="B19" t="str">
        <f>'Sample ID &amp; weight entry'!C20</f>
        <v>H12</v>
      </c>
      <c r="C19" s="36">
        <v>461.88200000000001</v>
      </c>
      <c r="D19">
        <f t="shared" si="0"/>
        <v>3.6950559999999997</v>
      </c>
      <c r="G19" s="36"/>
      <c r="H19" s="36"/>
    </row>
    <row r="20" spans="1:8" x14ac:dyDescent="0.25">
      <c r="A20" t="str">
        <f>'Sample ID &amp; weight entry'!A21</f>
        <v>OREI 2021</v>
      </c>
      <c r="B20" t="str">
        <f>'Sample ID &amp; weight entry'!C21</f>
        <v>BLANK</v>
      </c>
      <c r="C20" s="36">
        <v>50.087000000000003</v>
      </c>
      <c r="D20">
        <f t="shared" si="0"/>
        <v>0.40069600000000005</v>
      </c>
      <c r="G20" s="36"/>
      <c r="H20" s="36"/>
    </row>
    <row r="21" spans="1:8" x14ac:dyDescent="0.25">
      <c r="A21" t="str">
        <f>'Sample ID &amp; weight entry'!A22</f>
        <v>OREI 2021</v>
      </c>
      <c r="B21" t="str">
        <f>'Sample ID &amp; weight entry'!C22</f>
        <v>A21 DUP</v>
      </c>
      <c r="C21" s="36">
        <v>419.613</v>
      </c>
      <c r="D21">
        <f t="shared" si="0"/>
        <v>3.3569039999999997</v>
      </c>
      <c r="G21" s="36"/>
      <c r="H21" s="36"/>
    </row>
    <row r="22" spans="1:8" x14ac:dyDescent="0.25">
      <c r="A22" t="str">
        <f>'Sample ID &amp; weight entry'!A23</f>
        <v>OREI 2021</v>
      </c>
      <c r="B22" t="str">
        <f>'Sample ID &amp; weight entry'!C23</f>
        <v>A21</v>
      </c>
      <c r="C22" s="36">
        <v>456.50599999999997</v>
      </c>
      <c r="D22">
        <f t="shared" si="0"/>
        <v>3.6520480000000002</v>
      </c>
      <c r="G22" s="36"/>
      <c r="H22" s="36"/>
    </row>
    <row r="23" spans="1:8" x14ac:dyDescent="0.25">
      <c r="A23" t="str">
        <f>'Sample ID &amp; weight entry'!A24</f>
        <v>OREI 2021</v>
      </c>
      <c r="B23" t="str">
        <f>'Sample ID &amp; weight entry'!C24</f>
        <v>A22</v>
      </c>
      <c r="C23" s="36">
        <v>429.75700000000001</v>
      </c>
      <c r="D23">
        <f t="shared" si="0"/>
        <v>3.438056</v>
      </c>
      <c r="G23" s="36"/>
      <c r="H23" s="36"/>
    </row>
    <row r="24" spans="1:8" x14ac:dyDescent="0.25">
      <c r="A24" t="str">
        <f>'Sample ID &amp; weight entry'!A25</f>
        <v>OREI 2021</v>
      </c>
      <c r="B24" t="str">
        <f>'Sample ID &amp; weight entry'!C25</f>
        <v>B21</v>
      </c>
      <c r="C24" s="36">
        <v>438.05599999999998</v>
      </c>
      <c r="D24">
        <f t="shared" si="0"/>
        <v>3.5044479999999996</v>
      </c>
      <c r="G24" s="36"/>
      <c r="H24" s="36"/>
    </row>
    <row r="25" spans="1:8" x14ac:dyDescent="0.25">
      <c r="A25" t="str">
        <f>'Sample ID &amp; weight entry'!A26</f>
        <v>OREI 2021</v>
      </c>
      <c r="B25" t="str">
        <f>'Sample ID &amp; weight entry'!C26</f>
        <v>B22</v>
      </c>
      <c r="C25" s="36">
        <v>521.80100000000004</v>
      </c>
      <c r="D25">
        <f t="shared" si="0"/>
        <v>4.1744080000000006</v>
      </c>
      <c r="G25" s="36"/>
      <c r="H25" s="36"/>
    </row>
    <row r="26" spans="1:8" x14ac:dyDescent="0.25">
      <c r="A26" t="str">
        <f>'Sample ID &amp; weight entry'!A27</f>
        <v>OREI 2021</v>
      </c>
      <c r="B26" t="str">
        <f>'Sample ID &amp; weight entry'!C27</f>
        <v>C21</v>
      </c>
      <c r="C26" s="36">
        <v>462.58800000000002</v>
      </c>
      <c r="D26">
        <f t="shared" si="0"/>
        <v>3.7007040000000004</v>
      </c>
      <c r="G26" s="36"/>
      <c r="H26" s="36"/>
    </row>
    <row r="27" spans="1:8" x14ac:dyDescent="0.25">
      <c r="A27" t="str">
        <f>'Sample ID &amp; weight entry'!A28</f>
        <v>OREI 2021</v>
      </c>
      <c r="B27" t="str">
        <f>'Sample ID &amp; weight entry'!C28</f>
        <v>C22</v>
      </c>
      <c r="C27" s="36">
        <v>484.33</v>
      </c>
      <c r="D27">
        <f t="shared" si="0"/>
        <v>3.8746399999999999</v>
      </c>
      <c r="G27" s="36"/>
      <c r="H27" s="36"/>
    </row>
    <row r="28" spans="1:8" x14ac:dyDescent="0.25">
      <c r="A28" t="str">
        <f>'Sample ID &amp; weight entry'!A29</f>
        <v>OREI 2021</v>
      </c>
      <c r="B28" t="str">
        <f>'Sample ID &amp; weight entry'!C29</f>
        <v>D21</v>
      </c>
      <c r="C28" s="36">
        <v>507.86500000000001</v>
      </c>
      <c r="D28">
        <f t="shared" si="0"/>
        <v>4.0629200000000001</v>
      </c>
      <c r="G28" s="36"/>
      <c r="H28" s="36"/>
    </row>
    <row r="29" spans="1:8" x14ac:dyDescent="0.25">
      <c r="A29" t="str">
        <f>'Sample ID &amp; weight entry'!A30</f>
        <v>OREI 2021</v>
      </c>
      <c r="B29" t="str">
        <f>'Sample ID &amp; weight entry'!C30</f>
        <v>D22</v>
      </c>
      <c r="C29" s="36">
        <v>421.30599999999998</v>
      </c>
      <c r="D29">
        <f t="shared" si="0"/>
        <v>3.3704479999999997</v>
      </c>
      <c r="G29" s="36"/>
      <c r="H29" s="36"/>
    </row>
    <row r="30" spans="1:8" x14ac:dyDescent="0.25">
      <c r="A30" t="str">
        <f>'Sample ID &amp; weight entry'!A31</f>
        <v>OREI 2021</v>
      </c>
      <c r="B30" t="str">
        <f>'Sample ID &amp; weight entry'!C31</f>
        <v>E21</v>
      </c>
      <c r="C30" s="36">
        <v>419.16899999999998</v>
      </c>
      <c r="D30">
        <f t="shared" si="0"/>
        <v>3.3533520000000001</v>
      </c>
      <c r="G30" s="36"/>
      <c r="H30" s="36"/>
    </row>
    <row r="31" spans="1:8" x14ac:dyDescent="0.25">
      <c r="A31" t="str">
        <f>'Sample ID &amp; weight entry'!A32</f>
        <v>OREI 2021</v>
      </c>
      <c r="B31" t="str">
        <f>'Sample ID &amp; weight entry'!C32</f>
        <v>E22</v>
      </c>
      <c r="C31" s="36">
        <v>489.98700000000002</v>
      </c>
      <c r="D31">
        <f t="shared" si="0"/>
        <v>3.919896</v>
      </c>
      <c r="G31" s="36"/>
      <c r="H31" s="36"/>
    </row>
    <row r="32" spans="1:8" x14ac:dyDescent="0.25">
      <c r="A32" t="str">
        <f>'Sample ID &amp; weight entry'!A33</f>
        <v>OREI 2021</v>
      </c>
      <c r="B32" t="str">
        <f>'Sample ID &amp; weight entry'!C33</f>
        <v>F21</v>
      </c>
      <c r="C32" s="36">
        <v>435.55099999999999</v>
      </c>
      <c r="D32">
        <f t="shared" si="0"/>
        <v>3.4844080000000002</v>
      </c>
      <c r="G32" s="36"/>
      <c r="H32" s="36"/>
    </row>
    <row r="33" spans="1:8" x14ac:dyDescent="0.25">
      <c r="A33" t="str">
        <f>'Sample ID &amp; weight entry'!A34</f>
        <v>OREI 2021</v>
      </c>
      <c r="B33" t="str">
        <f>'Sample ID &amp; weight entry'!C34</f>
        <v>F22</v>
      </c>
      <c r="C33" s="36">
        <v>465.62099999999998</v>
      </c>
      <c r="D33">
        <f t="shared" si="0"/>
        <v>3.7249679999999996</v>
      </c>
      <c r="G33" s="36"/>
      <c r="H33" s="36"/>
    </row>
    <row r="34" spans="1:8" x14ac:dyDescent="0.25">
      <c r="A34" t="str">
        <f>'Sample ID &amp; weight entry'!A35</f>
        <v>OREI 2021</v>
      </c>
      <c r="B34" t="str">
        <f>'Sample ID &amp; weight entry'!C35</f>
        <v>G21</v>
      </c>
      <c r="C34" s="36">
        <v>456.661</v>
      </c>
      <c r="D34">
        <f t="shared" si="0"/>
        <v>3.6532879999999999</v>
      </c>
      <c r="G34" s="36"/>
      <c r="H34" s="36"/>
    </row>
    <row r="35" spans="1:8" x14ac:dyDescent="0.25">
      <c r="A35" t="str">
        <f>'Sample ID &amp; weight entry'!A36</f>
        <v>OREI 2021</v>
      </c>
      <c r="B35" t="str">
        <f>'Sample ID &amp; weight entry'!C36</f>
        <v>G22</v>
      </c>
      <c r="C35" s="36">
        <v>463.63799999999998</v>
      </c>
      <c r="D35">
        <f t="shared" si="0"/>
        <v>3.709104</v>
      </c>
      <c r="G35" s="36"/>
      <c r="H35" s="36"/>
    </row>
    <row r="36" spans="1:8" x14ac:dyDescent="0.25">
      <c r="A36" t="str">
        <f>'Sample ID &amp; weight entry'!A37</f>
        <v>OREI 2021</v>
      </c>
      <c r="B36" t="str">
        <f>'Sample ID &amp; weight entry'!C37</f>
        <v>H21</v>
      </c>
      <c r="C36" s="36">
        <v>439.48500000000001</v>
      </c>
      <c r="D36">
        <f t="shared" si="0"/>
        <v>3.5158799999999997</v>
      </c>
      <c r="G36" s="36"/>
      <c r="H36" s="36"/>
    </row>
    <row r="37" spans="1:8" x14ac:dyDescent="0.25">
      <c r="A37" t="str">
        <f>'Sample ID &amp; weight entry'!A38</f>
        <v>OREI 2021</v>
      </c>
      <c r="B37" t="str">
        <f>'Sample ID &amp; weight entry'!C38</f>
        <v>H22</v>
      </c>
      <c r="C37" s="36">
        <v>492.57299999999998</v>
      </c>
      <c r="D37">
        <f t="shared" si="0"/>
        <v>3.9405840000000003</v>
      </c>
      <c r="G37" s="36"/>
      <c r="H37" s="36"/>
    </row>
    <row r="38" spans="1:8" x14ac:dyDescent="0.25">
      <c r="A38" t="str">
        <f>'Sample ID &amp; weight entry'!A39</f>
        <v>OREI 2021</v>
      </c>
      <c r="B38" t="str">
        <f>'Sample ID &amp; weight entry'!C39</f>
        <v>blank</v>
      </c>
      <c r="C38" s="36">
        <v>84.165999999999997</v>
      </c>
      <c r="D38">
        <f t="shared" si="0"/>
        <v>0.67332799999999993</v>
      </c>
      <c r="G38" s="36"/>
      <c r="H38" s="36"/>
    </row>
    <row r="39" spans="1:8" x14ac:dyDescent="0.25">
      <c r="A39" t="str">
        <f>'Sample ID &amp; weight entry'!A40</f>
        <v>OREI 2021</v>
      </c>
      <c r="B39" t="str">
        <f>'Sample ID &amp; weight entry'!C40</f>
        <v>A31 dup</v>
      </c>
      <c r="C39" s="36">
        <v>629.29899999999998</v>
      </c>
      <c r="D39">
        <f t="shared" si="0"/>
        <v>5.0343919999999995</v>
      </c>
      <c r="G39" s="36"/>
      <c r="H39" s="36"/>
    </row>
    <row r="40" spans="1:8" x14ac:dyDescent="0.25">
      <c r="A40" t="str">
        <f>'Sample ID &amp; weight entry'!A41</f>
        <v>OREI 2021</v>
      </c>
      <c r="B40" t="str">
        <f>'Sample ID &amp; weight entry'!C41</f>
        <v>A31</v>
      </c>
      <c r="C40" s="36">
        <v>604.17700000000002</v>
      </c>
      <c r="D40">
        <f t="shared" si="0"/>
        <v>4.8334159999999997</v>
      </c>
      <c r="G40" s="36"/>
      <c r="H40" s="36"/>
    </row>
    <row r="41" spans="1:8" x14ac:dyDescent="0.25">
      <c r="A41" t="str">
        <f>'Sample ID &amp; weight entry'!A42</f>
        <v>OREI 2021</v>
      </c>
      <c r="B41" t="str">
        <f>'Sample ID &amp; weight entry'!C42</f>
        <v>A32</v>
      </c>
      <c r="C41" s="36">
        <v>492.88299999999998</v>
      </c>
      <c r="D41">
        <f t="shared" si="0"/>
        <v>3.9430639999999997</v>
      </c>
      <c r="G41" s="36"/>
      <c r="H41" s="36"/>
    </row>
    <row r="42" spans="1:8" x14ac:dyDescent="0.25">
      <c r="A42" t="str">
        <f>'Sample ID &amp; weight entry'!A43</f>
        <v>OREI 2021</v>
      </c>
      <c r="B42" t="str">
        <f>'Sample ID &amp; weight entry'!C43</f>
        <v>B31</v>
      </c>
      <c r="C42" s="36">
        <v>547.9</v>
      </c>
      <c r="D42">
        <f t="shared" si="0"/>
        <v>4.3831999999999995</v>
      </c>
      <c r="G42" s="36"/>
      <c r="H42" s="36"/>
    </row>
    <row r="43" spans="1:8" x14ac:dyDescent="0.25">
      <c r="A43" t="str">
        <f>'Sample ID &amp; weight entry'!A44</f>
        <v>OREI 2021</v>
      </c>
      <c r="B43" t="str">
        <f>'Sample ID &amp; weight entry'!C44</f>
        <v>B32</v>
      </c>
      <c r="C43" s="36">
        <v>513.71799999999996</v>
      </c>
      <c r="D43">
        <f t="shared" si="0"/>
        <v>4.1097440000000001</v>
      </c>
      <c r="G43" s="36"/>
      <c r="H43" s="36"/>
    </row>
    <row r="44" spans="1:8" x14ac:dyDescent="0.25">
      <c r="A44" t="str">
        <f>'Sample ID &amp; weight entry'!A45</f>
        <v>OREI 2021</v>
      </c>
      <c r="B44" t="str">
        <f>'Sample ID &amp; weight entry'!C45</f>
        <v>C31</v>
      </c>
      <c r="C44" s="36">
        <v>532.91300000000001</v>
      </c>
      <c r="D44">
        <f t="shared" si="0"/>
        <v>4.2633039999999998</v>
      </c>
      <c r="G44" s="36"/>
      <c r="H44" s="36"/>
    </row>
    <row r="45" spans="1:8" x14ac:dyDescent="0.25">
      <c r="A45" t="str">
        <f>'Sample ID &amp; weight entry'!A46</f>
        <v>OREI 2021</v>
      </c>
      <c r="B45" t="str">
        <f>'Sample ID &amp; weight entry'!C46</f>
        <v>C32</v>
      </c>
      <c r="C45" s="36">
        <v>576.39800000000002</v>
      </c>
      <c r="D45">
        <f t="shared" si="0"/>
        <v>4.6111839999999997</v>
      </c>
      <c r="G45" s="36"/>
      <c r="H45" s="36"/>
    </row>
    <row r="46" spans="1:8" x14ac:dyDescent="0.25">
      <c r="A46" t="str">
        <f>'Sample ID &amp; weight entry'!A47</f>
        <v>OREI 2021</v>
      </c>
      <c r="B46" t="str">
        <f>'Sample ID &amp; weight entry'!C47</f>
        <v>D31</v>
      </c>
      <c r="C46" s="36">
        <v>588.32899999999995</v>
      </c>
      <c r="D46">
        <f t="shared" si="0"/>
        <v>4.7066319999999999</v>
      </c>
      <c r="G46" s="36"/>
      <c r="H46" s="36"/>
    </row>
    <row r="47" spans="1:8" x14ac:dyDescent="0.25">
      <c r="A47" t="str">
        <f>'Sample ID &amp; weight entry'!A48</f>
        <v>OREI 2021</v>
      </c>
      <c r="B47" t="str">
        <f>'Sample ID &amp; weight entry'!C48</f>
        <v>D32</v>
      </c>
      <c r="C47" s="36">
        <v>632.21900000000005</v>
      </c>
      <c r="D47">
        <f t="shared" si="0"/>
        <v>5.0577520000000007</v>
      </c>
      <c r="G47" s="36"/>
      <c r="H47" s="36"/>
    </row>
    <row r="48" spans="1:8" x14ac:dyDescent="0.25">
      <c r="A48" t="str">
        <f>'Sample ID &amp; weight entry'!A49</f>
        <v>OREI 2021</v>
      </c>
      <c r="B48" t="str">
        <f>'Sample ID &amp; weight entry'!C49</f>
        <v>E31</v>
      </c>
      <c r="C48" s="36">
        <v>575.66700000000003</v>
      </c>
      <c r="D48">
        <f t="shared" si="0"/>
        <v>4.6053360000000003</v>
      </c>
      <c r="G48" s="36"/>
      <c r="H48" s="36"/>
    </row>
    <row r="49" spans="1:8" x14ac:dyDescent="0.25">
      <c r="A49" t="str">
        <f>'Sample ID &amp; weight entry'!A50</f>
        <v>OREI 2021</v>
      </c>
      <c r="B49" t="str">
        <f>'Sample ID &amp; weight entry'!C50</f>
        <v>E32</v>
      </c>
      <c r="C49" s="36">
        <v>700.13400000000001</v>
      </c>
      <c r="D49">
        <f t="shared" si="0"/>
        <v>5.6010720000000003</v>
      </c>
      <c r="G49" s="36"/>
      <c r="H49" s="36"/>
    </row>
    <row r="50" spans="1:8" x14ac:dyDescent="0.25">
      <c r="A50" t="str">
        <f>'Sample ID &amp; weight entry'!A51</f>
        <v>OREI 2021</v>
      </c>
      <c r="B50" t="str">
        <f>'Sample ID &amp; weight entry'!C51</f>
        <v>F31</v>
      </c>
      <c r="C50" s="36">
        <v>576.75099999999998</v>
      </c>
      <c r="D50">
        <f t="shared" si="0"/>
        <v>4.6140080000000001</v>
      </c>
      <c r="G50" s="36"/>
      <c r="H50" s="36"/>
    </row>
    <row r="51" spans="1:8" x14ac:dyDescent="0.25">
      <c r="A51" t="str">
        <f>'Sample ID &amp; weight entry'!A52</f>
        <v>OREI 2021</v>
      </c>
      <c r="B51" t="str">
        <f>'Sample ID &amp; weight entry'!C52</f>
        <v>F32</v>
      </c>
      <c r="C51" s="36">
        <v>544.56700000000001</v>
      </c>
      <c r="D51">
        <f t="shared" si="0"/>
        <v>4.3565360000000002</v>
      </c>
      <c r="G51" s="36"/>
      <c r="H51" s="36"/>
    </row>
    <row r="52" spans="1:8" x14ac:dyDescent="0.25">
      <c r="A52" t="str">
        <f>'Sample ID &amp; weight entry'!A53</f>
        <v>OREI 2021</v>
      </c>
      <c r="B52" t="str">
        <f>'Sample ID &amp; weight entry'!C53</f>
        <v>G31</v>
      </c>
      <c r="C52" s="36">
        <v>524.976</v>
      </c>
      <c r="D52">
        <f t="shared" si="0"/>
        <v>4.199808</v>
      </c>
      <c r="G52" s="36"/>
      <c r="H52" s="36"/>
    </row>
    <row r="53" spans="1:8" x14ac:dyDescent="0.25">
      <c r="A53" t="str">
        <f>'Sample ID &amp; weight entry'!A54</f>
        <v>OREI 2021</v>
      </c>
      <c r="B53" t="str">
        <f>'Sample ID &amp; weight entry'!C54</f>
        <v>G32</v>
      </c>
      <c r="C53" s="36">
        <v>673.86300000000006</v>
      </c>
      <c r="D53">
        <f t="shared" si="0"/>
        <v>5.3909040000000008</v>
      </c>
      <c r="G53" s="36"/>
      <c r="H53" s="36"/>
    </row>
    <row r="54" spans="1:8" x14ac:dyDescent="0.25">
      <c r="A54" t="str">
        <f>'Sample ID &amp; weight entry'!A55</f>
        <v>OREI 2021</v>
      </c>
      <c r="B54" t="str">
        <f>'Sample ID &amp; weight entry'!C55</f>
        <v>H31</v>
      </c>
      <c r="C54" s="36">
        <v>689.23900000000003</v>
      </c>
      <c r="D54">
        <f t="shared" si="0"/>
        <v>5.5139120000000004</v>
      </c>
      <c r="G54" s="36"/>
      <c r="H54" s="36"/>
    </row>
    <row r="55" spans="1:8" x14ac:dyDescent="0.25">
      <c r="A55" t="str">
        <f>'Sample ID &amp; weight entry'!A56</f>
        <v>OREI 2021</v>
      </c>
      <c r="B55" t="str">
        <f>'Sample ID &amp; weight entry'!C56</f>
        <v>H32</v>
      </c>
      <c r="C55" s="36">
        <v>456.6</v>
      </c>
      <c r="D55">
        <f t="shared" si="0"/>
        <v>3.6528000000000005</v>
      </c>
      <c r="G55" s="36"/>
      <c r="H55" s="36"/>
    </row>
    <row r="56" spans="1:8" x14ac:dyDescent="0.25">
      <c r="A56" t="str">
        <f>'Sample ID &amp; weight entry'!A57</f>
        <v>OREI 2021</v>
      </c>
      <c r="B56" t="str">
        <f>'Sample ID &amp; weight entry'!C57</f>
        <v>BLANK</v>
      </c>
      <c r="C56" s="36" t="s">
        <v>252</v>
      </c>
      <c r="D56" t="e">
        <f t="shared" si="0"/>
        <v>#VALUE!</v>
      </c>
      <c r="G56" s="36"/>
      <c r="H56" s="36"/>
    </row>
    <row r="57" spans="1:8" x14ac:dyDescent="0.25">
      <c r="A57" t="str">
        <f>'Sample ID &amp; weight entry'!A58</f>
        <v>OREI 2021</v>
      </c>
      <c r="B57" t="str">
        <f>'Sample ID &amp; weight entry'!C58</f>
        <v>A41 DUP</v>
      </c>
      <c r="C57" s="36">
        <v>613.35400000000004</v>
      </c>
      <c r="D57">
        <f t="shared" si="0"/>
        <v>4.9068320000000005</v>
      </c>
      <c r="G57" s="36"/>
      <c r="H57" s="36"/>
    </row>
    <row r="58" spans="1:8" x14ac:dyDescent="0.25">
      <c r="A58" t="str">
        <f>'Sample ID &amp; weight entry'!A59</f>
        <v>OREI 2021</v>
      </c>
      <c r="B58" t="str">
        <f>'Sample ID &amp; weight entry'!C59</f>
        <v>A41</v>
      </c>
      <c r="C58" s="36">
        <v>581.69100000000003</v>
      </c>
      <c r="D58">
        <f t="shared" si="0"/>
        <v>4.6535280000000006</v>
      </c>
      <c r="G58" s="36"/>
      <c r="H58" s="36"/>
    </row>
    <row r="59" spans="1:8" x14ac:dyDescent="0.25">
      <c r="A59" t="str">
        <f>'Sample ID &amp; weight entry'!A60</f>
        <v>OREI 2021</v>
      </c>
      <c r="B59" t="str">
        <f>'Sample ID &amp; weight entry'!C60</f>
        <v>A42</v>
      </c>
      <c r="C59" s="36">
        <v>511.48</v>
      </c>
      <c r="D59">
        <f t="shared" si="0"/>
        <v>4.0918400000000004</v>
      </c>
      <c r="G59" s="36"/>
      <c r="H59" s="36"/>
    </row>
    <row r="60" spans="1:8" x14ac:dyDescent="0.25">
      <c r="A60" t="str">
        <f>'Sample ID &amp; weight entry'!A61</f>
        <v>OREI 2021</v>
      </c>
      <c r="B60" t="str">
        <f>'Sample ID &amp; weight entry'!C61</f>
        <v>B41</v>
      </c>
      <c r="C60" s="36">
        <v>471.125</v>
      </c>
      <c r="D60">
        <f t="shared" si="0"/>
        <v>3.7690000000000001</v>
      </c>
      <c r="G60" s="36"/>
      <c r="H60" s="36"/>
    </row>
    <row r="61" spans="1:8" x14ac:dyDescent="0.25">
      <c r="A61" t="str">
        <f>'Sample ID &amp; weight entry'!A62</f>
        <v>OREI 2021</v>
      </c>
      <c r="B61" t="str">
        <f>'Sample ID &amp; weight entry'!C62</f>
        <v>B42</v>
      </c>
      <c r="C61" s="36">
        <v>441.04</v>
      </c>
      <c r="D61">
        <f t="shared" si="0"/>
        <v>3.5283200000000003</v>
      </c>
      <c r="G61" s="36"/>
      <c r="H61" s="36"/>
    </row>
    <row r="62" spans="1:8" x14ac:dyDescent="0.25">
      <c r="A62" t="str">
        <f>'Sample ID &amp; weight entry'!A63</f>
        <v>OREI 2021</v>
      </c>
      <c r="B62" t="str">
        <f>'Sample ID &amp; weight entry'!C63</f>
        <v>C41</v>
      </c>
      <c r="C62" s="36">
        <v>469.46899999999999</v>
      </c>
      <c r="D62">
        <f t="shared" si="0"/>
        <v>3.7557519999999998</v>
      </c>
      <c r="G62" s="36"/>
      <c r="H62" s="36"/>
    </row>
    <row r="63" spans="1:8" x14ac:dyDescent="0.25">
      <c r="A63" t="str">
        <f>'Sample ID &amp; weight entry'!A64</f>
        <v>OREI 2021</v>
      </c>
      <c r="B63" t="str">
        <f>'Sample ID &amp; weight entry'!C64</f>
        <v>C42</v>
      </c>
      <c r="C63" s="36">
        <v>837.68499999999995</v>
      </c>
      <c r="D63">
        <f t="shared" si="0"/>
        <v>6.7014799999999992</v>
      </c>
      <c r="G63" s="36"/>
      <c r="H63" s="36"/>
    </row>
    <row r="64" spans="1:8" x14ac:dyDescent="0.25">
      <c r="A64" t="str">
        <f>'Sample ID &amp; weight entry'!A65</f>
        <v>OREI 2021</v>
      </c>
      <c r="B64" t="str">
        <f>'Sample ID &amp; weight entry'!C65</f>
        <v>D41</v>
      </c>
      <c r="C64" s="36">
        <v>580.33299999999997</v>
      </c>
      <c r="D64">
        <f t="shared" si="0"/>
        <v>4.642663999999999</v>
      </c>
      <c r="G64" s="36"/>
      <c r="H64" s="36"/>
    </row>
    <row r="65" spans="1:8" x14ac:dyDescent="0.25">
      <c r="A65" t="str">
        <f>'Sample ID &amp; weight entry'!A66</f>
        <v>OREI 2021</v>
      </c>
      <c r="B65" t="str">
        <f>'Sample ID &amp; weight entry'!C66</f>
        <v>D42</v>
      </c>
      <c r="C65" s="36">
        <v>595.65899999999999</v>
      </c>
      <c r="D65">
        <f t="shared" si="0"/>
        <v>4.7652719999999995</v>
      </c>
      <c r="G65" s="36"/>
      <c r="H65" s="36"/>
    </row>
    <row r="66" spans="1:8" x14ac:dyDescent="0.25">
      <c r="A66" t="str">
        <f>'Sample ID &amp; weight entry'!A67</f>
        <v>OREI 2021</v>
      </c>
      <c r="B66" t="str">
        <f>'Sample ID &amp; weight entry'!C67</f>
        <v>E41</v>
      </c>
      <c r="C66" s="36">
        <v>504.637</v>
      </c>
      <c r="D66">
        <f t="shared" si="0"/>
        <v>4.037096</v>
      </c>
      <c r="G66" s="36"/>
      <c r="H66" s="36"/>
    </row>
    <row r="67" spans="1:8" x14ac:dyDescent="0.25">
      <c r="A67" t="str">
        <f>'Sample ID &amp; weight entry'!A68</f>
        <v>OREI 2021</v>
      </c>
      <c r="B67" t="str">
        <f>'Sample ID &amp; weight entry'!C68</f>
        <v>E42</v>
      </c>
      <c r="C67" s="36">
        <v>500.49700000000001</v>
      </c>
      <c r="D67">
        <f t="shared" ref="D67:D130" si="1">C67*24/(3000)</f>
        <v>4.0039759999999998</v>
      </c>
      <c r="G67" s="36"/>
      <c r="H67" s="36"/>
    </row>
    <row r="68" spans="1:8" x14ac:dyDescent="0.25">
      <c r="A68" t="str">
        <f>'Sample ID &amp; weight entry'!A69</f>
        <v>OREI 2021</v>
      </c>
      <c r="B68" t="str">
        <f>'Sample ID &amp; weight entry'!C69</f>
        <v>F41</v>
      </c>
      <c r="C68" s="36">
        <v>512.89</v>
      </c>
      <c r="D68">
        <f t="shared" si="1"/>
        <v>4.1031200000000005</v>
      </c>
      <c r="G68" s="36"/>
      <c r="H68" s="36"/>
    </row>
    <row r="69" spans="1:8" x14ac:dyDescent="0.25">
      <c r="A69" t="str">
        <f>'Sample ID &amp; weight entry'!A70</f>
        <v>OREI 2021</v>
      </c>
      <c r="B69" t="str">
        <f>'Sample ID &amp; weight entry'!C70</f>
        <v>F42</v>
      </c>
      <c r="C69" s="36">
        <v>483.839</v>
      </c>
      <c r="D69">
        <f t="shared" si="1"/>
        <v>3.8707120000000002</v>
      </c>
      <c r="G69" s="36"/>
      <c r="H69" s="36"/>
    </row>
    <row r="70" spans="1:8" x14ac:dyDescent="0.25">
      <c r="A70" t="str">
        <f>'Sample ID &amp; weight entry'!A71</f>
        <v>OREI 2021</v>
      </c>
      <c r="B70" t="str">
        <f>'Sample ID &amp; weight entry'!C71</f>
        <v>G41</v>
      </c>
      <c r="C70" s="36">
        <v>600.27499999999998</v>
      </c>
      <c r="D70">
        <f t="shared" si="1"/>
        <v>4.8021999999999991</v>
      </c>
      <c r="G70" s="36"/>
      <c r="H70" s="36"/>
    </row>
    <row r="71" spans="1:8" x14ac:dyDescent="0.25">
      <c r="A71" t="str">
        <f>'Sample ID &amp; weight entry'!A72</f>
        <v>OREI 2021</v>
      </c>
      <c r="B71" t="str">
        <f>'Sample ID &amp; weight entry'!C72</f>
        <v>G42</v>
      </c>
      <c r="C71" s="36">
        <v>501.32299999999998</v>
      </c>
      <c r="D71">
        <f t="shared" si="1"/>
        <v>4.0105839999999997</v>
      </c>
      <c r="G71" s="36"/>
      <c r="H71" s="36"/>
    </row>
    <row r="72" spans="1:8" x14ac:dyDescent="0.25">
      <c r="A72" t="str">
        <f>'Sample ID &amp; weight entry'!A73</f>
        <v>OREI 2021</v>
      </c>
      <c r="B72" t="str">
        <f>'Sample ID &amp; weight entry'!C73</f>
        <v>H41</v>
      </c>
      <c r="C72" s="36">
        <v>467.03300000000002</v>
      </c>
      <c r="D72">
        <f t="shared" si="1"/>
        <v>3.7362640000000003</v>
      </c>
      <c r="G72" s="36"/>
      <c r="H72" s="36"/>
    </row>
    <row r="73" spans="1:8" x14ac:dyDescent="0.25">
      <c r="A73" t="str">
        <f>'Sample ID &amp; weight entry'!A74</f>
        <v>OREI 2021</v>
      </c>
      <c r="B73" t="str">
        <f>'Sample ID &amp; weight entry'!C74</f>
        <v>H42</v>
      </c>
      <c r="C73" s="36">
        <v>488.548</v>
      </c>
      <c r="D73">
        <f t="shared" si="1"/>
        <v>3.9083839999999999</v>
      </c>
      <c r="G73" s="36"/>
      <c r="H73" s="36"/>
    </row>
    <row r="74" spans="1:8" x14ac:dyDescent="0.25">
      <c r="A74" t="str">
        <f>'Sample ID &amp; weight entry'!A75</f>
        <v>OREI 2021</v>
      </c>
      <c r="B74" t="str">
        <f>'Sample ID &amp; weight entry'!C75</f>
        <v>BLANK</v>
      </c>
      <c r="D74">
        <f t="shared" si="1"/>
        <v>0</v>
      </c>
      <c r="G74" s="36"/>
      <c r="H74" s="36"/>
    </row>
    <row r="75" spans="1:8" x14ac:dyDescent="0.25">
      <c r="A75" t="str">
        <f>'Sample ID &amp; weight entry'!A76</f>
        <v>OREI 2021</v>
      </c>
      <c r="B75" t="str">
        <f>'Sample ID &amp; weight entry'!C76</f>
        <v>A51 DUP</v>
      </c>
      <c r="D75">
        <f t="shared" si="1"/>
        <v>0</v>
      </c>
      <c r="G75" s="36"/>
      <c r="H75" s="36"/>
    </row>
    <row r="76" spans="1:8" x14ac:dyDescent="0.25">
      <c r="A76" t="str">
        <f>'Sample ID &amp; weight entry'!A77</f>
        <v>OREI 2021</v>
      </c>
      <c r="B76" t="str">
        <f>'Sample ID &amp; weight entry'!C77</f>
        <v>A51</v>
      </c>
      <c r="C76" s="36">
        <v>570.63250000000005</v>
      </c>
      <c r="D76">
        <f t="shared" si="1"/>
        <v>4.5650599999999999</v>
      </c>
      <c r="G76" s="36"/>
      <c r="H76" s="36"/>
    </row>
    <row r="77" spans="1:8" x14ac:dyDescent="0.25">
      <c r="A77" t="str">
        <f>'Sample ID &amp; weight entry'!A78</f>
        <v>OREI 2021</v>
      </c>
      <c r="B77" t="str">
        <f>'Sample ID &amp; weight entry'!C78</f>
        <v>A52</v>
      </c>
      <c r="C77" s="36">
        <v>533.55999999999995</v>
      </c>
      <c r="D77">
        <f t="shared" si="1"/>
        <v>4.2684799999999994</v>
      </c>
      <c r="G77" s="36"/>
      <c r="H77" s="36"/>
    </row>
    <row r="78" spans="1:8" x14ac:dyDescent="0.25">
      <c r="A78" t="str">
        <f>'Sample ID &amp; weight entry'!A79</f>
        <v>OREI 2021</v>
      </c>
      <c r="B78" t="str">
        <f>'Sample ID &amp; weight entry'!C79</f>
        <v>B51</v>
      </c>
      <c r="C78" s="36">
        <v>501.339</v>
      </c>
      <c r="D78">
        <f t="shared" si="1"/>
        <v>4.0107119999999998</v>
      </c>
    </row>
    <row r="79" spans="1:8" x14ac:dyDescent="0.25">
      <c r="A79" t="str">
        <f>'Sample ID &amp; weight entry'!A80</f>
        <v>OREI 2021</v>
      </c>
      <c r="B79" t="str">
        <f>'Sample ID &amp; weight entry'!C80</f>
        <v>B52</v>
      </c>
      <c r="C79" s="36">
        <v>406.49700000000001</v>
      </c>
      <c r="D79">
        <f t="shared" si="1"/>
        <v>3.251976</v>
      </c>
    </row>
    <row r="80" spans="1:8" x14ac:dyDescent="0.25">
      <c r="A80" t="str">
        <f>'Sample ID &amp; weight entry'!A81</f>
        <v>OREI 2021</v>
      </c>
      <c r="B80" t="str">
        <f>'Sample ID &amp; weight entry'!C81</f>
        <v>C51</v>
      </c>
      <c r="D80">
        <f t="shared" si="1"/>
        <v>0</v>
      </c>
    </row>
    <row r="81" spans="1:4" x14ac:dyDescent="0.25">
      <c r="A81" t="str">
        <f>'Sample ID &amp; weight entry'!A82</f>
        <v>OREI 2021</v>
      </c>
      <c r="B81" t="str">
        <f>'Sample ID &amp; weight entry'!C82</f>
        <v>C52</v>
      </c>
      <c r="C81" s="36">
        <v>507.61399999999998</v>
      </c>
      <c r="D81">
        <f t="shared" si="1"/>
        <v>4.0609120000000001</v>
      </c>
    </row>
    <row r="82" spans="1:4" x14ac:dyDescent="0.25">
      <c r="A82" t="str">
        <f>'Sample ID &amp; weight entry'!A83</f>
        <v>OREI 2021</v>
      </c>
      <c r="B82" t="str">
        <f>'Sample ID &amp; weight entry'!C83</f>
        <v>D51</v>
      </c>
      <c r="C82" s="36">
        <v>483.25700000000001</v>
      </c>
      <c r="D82">
        <f t="shared" si="1"/>
        <v>3.8660559999999999</v>
      </c>
    </row>
    <row r="83" spans="1:4" x14ac:dyDescent="0.25">
      <c r="A83" t="str">
        <f>'Sample ID &amp; weight entry'!A84</f>
        <v>OREI 2021</v>
      </c>
      <c r="B83" t="str">
        <f>'Sample ID &amp; weight entry'!C84</f>
        <v>D52</v>
      </c>
      <c r="D83">
        <f t="shared" si="1"/>
        <v>0</v>
      </c>
    </row>
    <row r="84" spans="1:4" x14ac:dyDescent="0.25">
      <c r="A84" t="str">
        <f>'Sample ID &amp; weight entry'!A85</f>
        <v>OREI 2021</v>
      </c>
      <c r="B84" t="str">
        <f>'Sample ID &amp; weight entry'!C85</f>
        <v>E51</v>
      </c>
      <c r="C84" s="36">
        <v>351.13</v>
      </c>
      <c r="D84">
        <f t="shared" si="1"/>
        <v>2.8090399999999995</v>
      </c>
    </row>
    <row r="85" spans="1:4" x14ac:dyDescent="0.25">
      <c r="A85" t="str">
        <f>'Sample ID &amp; weight entry'!A86</f>
        <v>OREI 2021</v>
      </c>
      <c r="B85" t="str">
        <f>'Sample ID &amp; weight entry'!C86</f>
        <v>E52</v>
      </c>
      <c r="C85" s="36">
        <v>312.46100000000001</v>
      </c>
      <c r="D85">
        <f t="shared" si="1"/>
        <v>2.4996879999999999</v>
      </c>
    </row>
    <row r="86" spans="1:4" x14ac:dyDescent="0.25">
      <c r="A86" t="str">
        <f>'Sample ID &amp; weight entry'!A87</f>
        <v>OREI 2021</v>
      </c>
      <c r="B86" t="str">
        <f>'Sample ID &amp; weight entry'!C87</f>
        <v>F51</v>
      </c>
      <c r="D86">
        <f t="shared" si="1"/>
        <v>0</v>
      </c>
    </row>
    <row r="87" spans="1:4" x14ac:dyDescent="0.25">
      <c r="A87" t="str">
        <f>'Sample ID &amp; weight entry'!A88</f>
        <v>OREI 2021</v>
      </c>
      <c r="B87" t="str">
        <f>'Sample ID &amp; weight entry'!C88</f>
        <v>F52</v>
      </c>
      <c r="C87" s="36">
        <v>393.447</v>
      </c>
      <c r="D87">
        <f t="shared" si="1"/>
        <v>3.1475759999999999</v>
      </c>
    </row>
    <row r="88" spans="1:4" x14ac:dyDescent="0.25">
      <c r="A88" t="str">
        <f>'Sample ID &amp; weight entry'!A89</f>
        <v>OREI 2021</v>
      </c>
      <c r="B88" t="str">
        <f>'Sample ID &amp; weight entry'!C89</f>
        <v>G51</v>
      </c>
      <c r="D88">
        <f t="shared" si="1"/>
        <v>0</v>
      </c>
    </row>
    <row r="89" spans="1:4" x14ac:dyDescent="0.25">
      <c r="A89" t="str">
        <f>'Sample ID &amp; weight entry'!A90</f>
        <v>OREI 2021</v>
      </c>
      <c r="B89" t="str">
        <f>'Sample ID &amp; weight entry'!C90</f>
        <v>G52</v>
      </c>
      <c r="D89">
        <f t="shared" si="1"/>
        <v>0</v>
      </c>
    </row>
    <row r="90" spans="1:4" x14ac:dyDescent="0.25">
      <c r="A90" t="str">
        <f>'Sample ID &amp; weight entry'!A91</f>
        <v>OREI 2021</v>
      </c>
      <c r="B90" t="str">
        <f>'Sample ID &amp; weight entry'!C91</f>
        <v>H51</v>
      </c>
      <c r="C90" s="36">
        <v>344.40199999999999</v>
      </c>
      <c r="D90">
        <f t="shared" si="1"/>
        <v>2.7552159999999999</v>
      </c>
    </row>
    <row r="91" spans="1:4" x14ac:dyDescent="0.25">
      <c r="A91" t="str">
        <f>'Sample ID &amp; weight entry'!A92</f>
        <v>OREI 2021</v>
      </c>
      <c r="B91" t="str">
        <f>'Sample ID &amp; weight entry'!C92</f>
        <v>H52</v>
      </c>
      <c r="D91">
        <f t="shared" si="1"/>
        <v>0</v>
      </c>
    </row>
    <row r="92" spans="1:4" x14ac:dyDescent="0.25">
      <c r="A92" t="str">
        <f>'Sample ID &amp; weight entry'!A93</f>
        <v>OREI 2021</v>
      </c>
      <c r="B92" t="str">
        <f>'Sample ID &amp; weight entry'!C93</f>
        <v>BLANK</v>
      </c>
      <c r="D92">
        <f t="shared" si="1"/>
        <v>0</v>
      </c>
    </row>
    <row r="93" spans="1:4" x14ac:dyDescent="0.25">
      <c r="A93" t="str">
        <f>'Sample ID &amp; weight entry'!A94</f>
        <v>OREI 2021</v>
      </c>
      <c r="B93" t="str">
        <f>'Sample ID &amp; weight entry'!C94</f>
        <v>A61 DUP</v>
      </c>
      <c r="D93">
        <f t="shared" si="1"/>
        <v>0</v>
      </c>
    </row>
    <row r="94" spans="1:4" x14ac:dyDescent="0.25">
      <c r="A94" t="str">
        <f>'Sample ID &amp; weight entry'!A95</f>
        <v>OREI 2021</v>
      </c>
      <c r="B94" t="str">
        <f>'Sample ID &amp; weight entry'!C95</f>
        <v>A61</v>
      </c>
      <c r="C94" s="36">
        <v>340.77499999999998</v>
      </c>
      <c r="D94">
        <f t="shared" si="1"/>
        <v>2.7262</v>
      </c>
    </row>
    <row r="95" spans="1:4" x14ac:dyDescent="0.25">
      <c r="A95" t="str">
        <f>'Sample ID &amp; weight entry'!A96</f>
        <v>OREI 2021</v>
      </c>
      <c r="B95" t="str">
        <f>'Sample ID &amp; weight entry'!C96</f>
        <v>A62</v>
      </c>
      <c r="C95" s="36">
        <v>332.36</v>
      </c>
      <c r="D95">
        <f t="shared" si="1"/>
        <v>2.6588799999999999</v>
      </c>
    </row>
    <row r="96" spans="1:4" x14ac:dyDescent="0.25">
      <c r="A96" t="str">
        <f>'Sample ID &amp; weight entry'!A97</f>
        <v>OREI 2021</v>
      </c>
      <c r="B96" t="str">
        <f>'Sample ID &amp; weight entry'!C97</f>
        <v>B61</v>
      </c>
      <c r="C96" s="36">
        <v>266.31200000000001</v>
      </c>
      <c r="D96">
        <f t="shared" si="1"/>
        <v>2.1304959999999999</v>
      </c>
    </row>
    <row r="97" spans="1:4" x14ac:dyDescent="0.25">
      <c r="A97" t="str">
        <f>'Sample ID &amp; weight entry'!A98</f>
        <v>OREI 2021</v>
      </c>
      <c r="B97" t="str">
        <f>'Sample ID &amp; weight entry'!C98</f>
        <v>B62</v>
      </c>
      <c r="C97" s="36">
        <v>569.57100000000003</v>
      </c>
      <c r="D97">
        <f t="shared" si="1"/>
        <v>4.5565680000000004</v>
      </c>
    </row>
    <row r="98" spans="1:4" x14ac:dyDescent="0.25">
      <c r="A98" t="str">
        <f>'Sample ID &amp; weight entry'!A99</f>
        <v>OREI 2021</v>
      </c>
      <c r="B98" t="str">
        <f>'Sample ID &amp; weight entry'!C99</f>
        <v>C61</v>
      </c>
      <c r="D98">
        <f t="shared" si="1"/>
        <v>0</v>
      </c>
    </row>
    <row r="99" spans="1:4" x14ac:dyDescent="0.25">
      <c r="A99" t="str">
        <f>'Sample ID &amp; weight entry'!A100</f>
        <v>OREI 2021</v>
      </c>
      <c r="B99" t="str">
        <f>'Sample ID &amp; weight entry'!C100</f>
        <v>C62</v>
      </c>
      <c r="C99" s="36">
        <v>333.13</v>
      </c>
      <c r="D99">
        <f t="shared" si="1"/>
        <v>2.6650399999999999</v>
      </c>
    </row>
    <row r="100" spans="1:4" x14ac:dyDescent="0.25">
      <c r="A100" t="str">
        <f>'Sample ID &amp; weight entry'!A101</f>
        <v>OREI 2021</v>
      </c>
      <c r="B100" t="str">
        <f>'Sample ID &amp; weight entry'!C101</f>
        <v>D61</v>
      </c>
      <c r="C100" s="36">
        <v>321.267</v>
      </c>
      <c r="D100">
        <f t="shared" si="1"/>
        <v>2.5701359999999998</v>
      </c>
    </row>
    <row r="101" spans="1:4" x14ac:dyDescent="0.25">
      <c r="A101" t="str">
        <f>'Sample ID &amp; weight entry'!A102</f>
        <v>OREI 2021</v>
      </c>
      <c r="B101" t="str">
        <f>'Sample ID &amp; weight entry'!C102</f>
        <v>D62</v>
      </c>
      <c r="C101" s="36">
        <v>294.892</v>
      </c>
      <c r="D101">
        <f t="shared" si="1"/>
        <v>2.3591359999999999</v>
      </c>
    </row>
    <row r="102" spans="1:4" x14ac:dyDescent="0.25">
      <c r="A102" t="str">
        <f>'Sample ID &amp; weight entry'!A103</f>
        <v>OREI 2021</v>
      </c>
      <c r="B102" t="str">
        <f>'Sample ID &amp; weight entry'!C103</f>
        <v>E61</v>
      </c>
      <c r="C102" s="36">
        <v>356.22800000000001</v>
      </c>
      <c r="D102">
        <f t="shared" si="1"/>
        <v>2.8498239999999999</v>
      </c>
    </row>
    <row r="103" spans="1:4" x14ac:dyDescent="0.25">
      <c r="A103" t="str">
        <f>'Sample ID &amp; weight entry'!A104</f>
        <v>OREI 2021</v>
      </c>
      <c r="B103" t="str">
        <f>'Sample ID &amp; weight entry'!C104</f>
        <v>E62</v>
      </c>
      <c r="C103" s="36">
        <v>369.93700000000001</v>
      </c>
      <c r="D103">
        <f t="shared" si="1"/>
        <v>2.9594960000000006</v>
      </c>
    </row>
    <row r="104" spans="1:4" x14ac:dyDescent="0.25">
      <c r="A104" t="str">
        <f>'Sample ID &amp; weight entry'!A105</f>
        <v>OREI 2021</v>
      </c>
      <c r="B104" t="str">
        <f>'Sample ID &amp; weight entry'!C105</f>
        <v>F61</v>
      </c>
      <c r="D104">
        <f t="shared" si="1"/>
        <v>0</v>
      </c>
    </row>
    <row r="105" spans="1:4" x14ac:dyDescent="0.25">
      <c r="A105" t="str">
        <f>'Sample ID &amp; weight entry'!A106</f>
        <v>OREI 2021</v>
      </c>
      <c r="B105" t="str">
        <f>'Sample ID &amp; weight entry'!C106</f>
        <v>F62</v>
      </c>
      <c r="D105">
        <f t="shared" si="1"/>
        <v>0</v>
      </c>
    </row>
    <row r="106" spans="1:4" x14ac:dyDescent="0.25">
      <c r="A106" t="str">
        <f>'Sample ID &amp; weight entry'!A107</f>
        <v>OREI 2021</v>
      </c>
      <c r="B106" t="str">
        <f>'Sample ID &amp; weight entry'!C107</f>
        <v>G61</v>
      </c>
      <c r="C106" s="36">
        <v>302.14699999999999</v>
      </c>
      <c r="D106">
        <f t="shared" si="1"/>
        <v>2.417176</v>
      </c>
    </row>
    <row r="107" spans="1:4" x14ac:dyDescent="0.25">
      <c r="A107" t="str">
        <f>'Sample ID &amp; weight entry'!A108</f>
        <v>OREI 2021</v>
      </c>
      <c r="B107" t="str">
        <f>'Sample ID &amp; weight entry'!C108</f>
        <v>G62</v>
      </c>
      <c r="D107">
        <f t="shared" si="1"/>
        <v>0</v>
      </c>
    </row>
    <row r="108" spans="1:4" x14ac:dyDescent="0.25">
      <c r="A108" t="str">
        <f>'Sample ID &amp; weight entry'!A109</f>
        <v>OREI 2021</v>
      </c>
      <c r="B108" t="str">
        <f>'Sample ID &amp; weight entry'!C109</f>
        <v>H61</v>
      </c>
      <c r="D108">
        <f t="shared" si="1"/>
        <v>0</v>
      </c>
    </row>
    <row r="109" spans="1:4" x14ac:dyDescent="0.25">
      <c r="A109" t="str">
        <f>'Sample ID &amp; weight entry'!A110</f>
        <v>OREI 2021</v>
      </c>
      <c r="B109" t="str">
        <f>'Sample ID &amp; weight entry'!C110</f>
        <v>H62</v>
      </c>
      <c r="D109">
        <f t="shared" si="1"/>
        <v>0</v>
      </c>
    </row>
    <row r="110" spans="1:4" x14ac:dyDescent="0.25">
      <c r="A110" t="str">
        <f>'Sample ID &amp; weight entry'!A111</f>
        <v>OREI 2021</v>
      </c>
      <c r="B110" t="str">
        <f>'Sample ID &amp; weight entry'!C111</f>
        <v>BLANK</v>
      </c>
      <c r="D110">
        <f t="shared" si="1"/>
        <v>0</v>
      </c>
    </row>
    <row r="111" spans="1:4" x14ac:dyDescent="0.25">
      <c r="A111" t="str">
        <f>'Sample ID &amp; weight entry'!A112</f>
        <v>OREI 2021</v>
      </c>
      <c r="B111" t="str">
        <f>'Sample ID &amp; weight entry'!C112</f>
        <v>A71 DUP</v>
      </c>
      <c r="D111">
        <f t="shared" si="1"/>
        <v>0</v>
      </c>
    </row>
    <row r="112" spans="1:4" x14ac:dyDescent="0.25">
      <c r="A112" t="str">
        <f>'Sample ID &amp; weight entry'!A113</f>
        <v>OREI 2021</v>
      </c>
      <c r="B112" t="str">
        <f>'Sample ID &amp; weight entry'!C113</f>
        <v>A71</v>
      </c>
      <c r="C112" s="36">
        <v>562.28200000000004</v>
      </c>
      <c r="D112">
        <f t="shared" si="1"/>
        <v>4.4982559999999996</v>
      </c>
    </row>
    <row r="113" spans="1:4" x14ac:dyDescent="0.25">
      <c r="A113" t="str">
        <f>'Sample ID &amp; weight entry'!A114</f>
        <v>OREI 2021</v>
      </c>
      <c r="B113" t="str">
        <f>'Sample ID &amp; weight entry'!C114</f>
        <v>A72</v>
      </c>
      <c r="C113" s="36">
        <v>521.56799999999998</v>
      </c>
      <c r="D113">
        <f t="shared" si="1"/>
        <v>4.1725440000000003</v>
      </c>
    </row>
    <row r="114" spans="1:4" x14ac:dyDescent="0.25">
      <c r="A114" t="str">
        <f>'Sample ID &amp; weight entry'!A115</f>
        <v>OREI 2021</v>
      </c>
      <c r="B114" t="str">
        <f>'Sample ID &amp; weight entry'!C115</f>
        <v>B71</v>
      </c>
      <c r="C114" s="36">
        <v>583.09799999999996</v>
      </c>
      <c r="D114">
        <f t="shared" si="1"/>
        <v>4.664784</v>
      </c>
    </row>
    <row r="115" spans="1:4" x14ac:dyDescent="0.25">
      <c r="A115" t="str">
        <f>'Sample ID &amp; weight entry'!A116</f>
        <v>OREI 2021</v>
      </c>
      <c r="B115" t="str">
        <f>'Sample ID &amp; weight entry'!C116</f>
        <v>B72</v>
      </c>
      <c r="C115" s="36">
        <v>440.15499999999997</v>
      </c>
      <c r="D115">
        <f t="shared" si="1"/>
        <v>3.5212399999999997</v>
      </c>
    </row>
    <row r="116" spans="1:4" x14ac:dyDescent="0.25">
      <c r="A116" t="str">
        <f>'Sample ID &amp; weight entry'!A117</f>
        <v>OREI 2021</v>
      </c>
      <c r="B116" t="str">
        <f>'Sample ID &amp; weight entry'!C117</f>
        <v>C71</v>
      </c>
      <c r="C116" s="36">
        <v>487.34800000000001</v>
      </c>
      <c r="D116">
        <f t="shared" si="1"/>
        <v>3.8987840000000005</v>
      </c>
    </row>
    <row r="117" spans="1:4" x14ac:dyDescent="0.25">
      <c r="A117" t="str">
        <f>'Sample ID &amp; weight entry'!A118</f>
        <v>OREI 2021</v>
      </c>
      <c r="B117" t="str">
        <f>'Sample ID &amp; weight entry'!C118</f>
        <v>C72</v>
      </c>
      <c r="C117" s="36">
        <v>637.46900000000005</v>
      </c>
      <c r="D117">
        <f t="shared" si="1"/>
        <v>5.0997520000000005</v>
      </c>
    </row>
    <row r="118" spans="1:4" x14ac:dyDescent="0.25">
      <c r="A118" t="str">
        <f>'Sample ID &amp; weight entry'!A119</f>
        <v>OREI 2021</v>
      </c>
      <c r="B118" t="str">
        <f>'Sample ID &amp; weight entry'!C119</f>
        <v>D71</v>
      </c>
      <c r="C118" s="36">
        <v>531.42899999999997</v>
      </c>
      <c r="D118">
        <f t="shared" si="1"/>
        <v>4.2514319999999994</v>
      </c>
    </row>
    <row r="119" spans="1:4" x14ac:dyDescent="0.25">
      <c r="A119" t="str">
        <f>'Sample ID &amp; weight entry'!A120</f>
        <v>OREI 2021</v>
      </c>
      <c r="B119" t="str">
        <f>'Sample ID &amp; weight entry'!C120</f>
        <v>D72</v>
      </c>
      <c r="C119" s="36">
        <v>410.67899999999997</v>
      </c>
      <c r="D119">
        <f t="shared" si="1"/>
        <v>3.2854319999999997</v>
      </c>
    </row>
    <row r="120" spans="1:4" x14ac:dyDescent="0.25">
      <c r="A120" t="str">
        <f>'Sample ID &amp; weight entry'!A121</f>
        <v>OREI 2021</v>
      </c>
      <c r="B120" t="str">
        <f>'Sample ID &amp; weight entry'!C121</f>
        <v>E71</v>
      </c>
      <c r="C120" s="36">
        <v>743.74800000000005</v>
      </c>
      <c r="D120">
        <f t="shared" si="1"/>
        <v>5.9499840000000006</v>
      </c>
    </row>
    <row r="121" spans="1:4" x14ac:dyDescent="0.25">
      <c r="A121" t="str">
        <f>'Sample ID &amp; weight entry'!A122</f>
        <v>OREI 2021</v>
      </c>
      <c r="B121" t="str">
        <f>'Sample ID &amp; weight entry'!C122</f>
        <v>E72</v>
      </c>
      <c r="C121" s="36">
        <v>399.62299999999999</v>
      </c>
      <c r="D121">
        <f t="shared" si="1"/>
        <v>3.1969839999999996</v>
      </c>
    </row>
    <row r="122" spans="1:4" x14ac:dyDescent="0.25">
      <c r="A122" t="str">
        <f>'Sample ID &amp; weight entry'!A123</f>
        <v>OREI 2021</v>
      </c>
      <c r="B122" t="str">
        <f>'Sample ID &amp; weight entry'!C123</f>
        <v>F71</v>
      </c>
      <c r="C122" s="36">
        <v>604.22799999999995</v>
      </c>
      <c r="D122">
        <f t="shared" si="1"/>
        <v>4.833823999999999</v>
      </c>
    </row>
    <row r="123" spans="1:4" x14ac:dyDescent="0.25">
      <c r="A123" t="str">
        <f>'Sample ID &amp; weight entry'!A124</f>
        <v>OREI 2021</v>
      </c>
      <c r="B123" t="str">
        <f>'Sample ID &amp; weight entry'!C124</f>
        <v>F72</v>
      </c>
      <c r="C123" s="36">
        <v>616.35199999999998</v>
      </c>
      <c r="D123">
        <f t="shared" si="1"/>
        <v>4.9308160000000001</v>
      </c>
    </row>
    <row r="124" spans="1:4" x14ac:dyDescent="0.25">
      <c r="A124" t="str">
        <f>'Sample ID &amp; weight entry'!A125</f>
        <v>OREI 2021</v>
      </c>
      <c r="B124" t="str">
        <f>'Sample ID &amp; weight entry'!C125</f>
        <v>G71</v>
      </c>
      <c r="C124" s="36">
        <v>401.18900000000002</v>
      </c>
      <c r="D124">
        <f t="shared" si="1"/>
        <v>3.2095120000000001</v>
      </c>
    </row>
    <row r="125" spans="1:4" x14ac:dyDescent="0.25">
      <c r="A125" t="str">
        <f>'Sample ID &amp; weight entry'!A126</f>
        <v>OREI 2021</v>
      </c>
      <c r="B125" t="str">
        <f>'Sample ID &amp; weight entry'!C126</f>
        <v>G72</v>
      </c>
      <c r="C125" s="36">
        <v>548.49599999999998</v>
      </c>
      <c r="D125">
        <f t="shared" si="1"/>
        <v>4.3879679999999999</v>
      </c>
    </row>
    <row r="126" spans="1:4" x14ac:dyDescent="0.25">
      <c r="A126" t="str">
        <f>'Sample ID &amp; weight entry'!A127</f>
        <v>OREI 2021</v>
      </c>
      <c r="B126" t="str">
        <f>'Sample ID &amp; weight entry'!C127</f>
        <v>H71</v>
      </c>
      <c r="C126" s="36">
        <v>532.596</v>
      </c>
      <c r="D126">
        <f t="shared" si="1"/>
        <v>4.2607679999999997</v>
      </c>
    </row>
    <row r="127" spans="1:4" x14ac:dyDescent="0.25">
      <c r="A127" t="str">
        <f>'Sample ID &amp; weight entry'!A128</f>
        <v>OREI 2021</v>
      </c>
      <c r="B127" t="str">
        <f>'Sample ID &amp; weight entry'!C128</f>
        <v>H72</v>
      </c>
      <c r="C127" s="36">
        <v>499.43599999999998</v>
      </c>
      <c r="D127">
        <f t="shared" si="1"/>
        <v>3.9954879999999999</v>
      </c>
    </row>
    <row r="128" spans="1:4" x14ac:dyDescent="0.25">
      <c r="A128" t="str">
        <f>'Sample ID &amp; weight entry'!A129</f>
        <v>OREI 2021</v>
      </c>
      <c r="B128" t="str">
        <f>'Sample ID &amp; weight entry'!C129</f>
        <v>BLANK</v>
      </c>
      <c r="D128">
        <f t="shared" si="1"/>
        <v>0</v>
      </c>
    </row>
    <row r="129" spans="1:4" x14ac:dyDescent="0.25">
      <c r="A129" t="str">
        <f>'Sample ID &amp; weight entry'!A130</f>
        <v>OREI 2021</v>
      </c>
      <c r="B129" t="str">
        <f>'Sample ID &amp; weight entry'!C130</f>
        <v>A81 DUP</v>
      </c>
      <c r="D129">
        <f t="shared" si="1"/>
        <v>0</v>
      </c>
    </row>
    <row r="130" spans="1:4" x14ac:dyDescent="0.25">
      <c r="A130" t="str">
        <f>'Sample ID &amp; weight entry'!A131</f>
        <v>OREI 2021</v>
      </c>
      <c r="B130" t="str">
        <f>'Sample ID &amp; weight entry'!C131</f>
        <v>A81</v>
      </c>
      <c r="C130" s="36">
        <v>580.38300000000004</v>
      </c>
      <c r="D130">
        <f t="shared" si="1"/>
        <v>4.6430640000000007</v>
      </c>
    </row>
    <row r="131" spans="1:4" x14ac:dyDescent="0.25">
      <c r="A131" t="str">
        <f>'Sample ID &amp; weight entry'!A132</f>
        <v>OREI 2021</v>
      </c>
      <c r="B131" t="str">
        <f>'Sample ID &amp; weight entry'!C132</f>
        <v>A82</v>
      </c>
      <c r="C131" s="36">
        <v>526.601</v>
      </c>
      <c r="D131">
        <f t="shared" ref="D131:D145" si="2">C131*24/(3000)</f>
        <v>4.2128079999999999</v>
      </c>
    </row>
    <row r="132" spans="1:4" x14ac:dyDescent="0.25">
      <c r="A132" t="str">
        <f>'Sample ID &amp; weight entry'!A133</f>
        <v>OREI 2021</v>
      </c>
      <c r="B132" t="str">
        <f>'Sample ID &amp; weight entry'!C133</f>
        <v>B81</v>
      </c>
      <c r="C132" s="36">
        <v>836.40300000000002</v>
      </c>
      <c r="D132">
        <f t="shared" si="2"/>
        <v>6.6912239999999992</v>
      </c>
    </row>
    <row r="133" spans="1:4" x14ac:dyDescent="0.25">
      <c r="A133" t="str">
        <f>'Sample ID &amp; weight entry'!A134</f>
        <v>OREI 2021</v>
      </c>
      <c r="B133" t="str">
        <f>'Sample ID &amp; weight entry'!C134</f>
        <v>B82</v>
      </c>
      <c r="C133" s="36">
        <v>477.80799999999999</v>
      </c>
      <c r="D133">
        <f t="shared" si="2"/>
        <v>3.8224640000000001</v>
      </c>
    </row>
    <row r="134" spans="1:4" x14ac:dyDescent="0.25">
      <c r="A134" t="str">
        <f>'Sample ID &amp; weight entry'!A135</f>
        <v>OREI 2021</v>
      </c>
      <c r="B134" t="str">
        <f>'Sample ID &amp; weight entry'!C135</f>
        <v>C81</v>
      </c>
      <c r="C134" s="36">
        <v>379.459</v>
      </c>
      <c r="D134">
        <f t="shared" si="2"/>
        <v>3.0356719999999999</v>
      </c>
    </row>
    <row r="135" spans="1:4" x14ac:dyDescent="0.25">
      <c r="A135" t="str">
        <f>'Sample ID &amp; weight entry'!A136</f>
        <v>OREI 2021</v>
      </c>
      <c r="B135" t="str">
        <f>'Sample ID &amp; weight entry'!C136</f>
        <v>C82</v>
      </c>
      <c r="C135" s="36">
        <v>594.27099999999996</v>
      </c>
      <c r="D135">
        <f t="shared" si="2"/>
        <v>4.7541679999999999</v>
      </c>
    </row>
    <row r="136" spans="1:4" x14ac:dyDescent="0.25">
      <c r="A136" t="str">
        <f>'Sample ID &amp; weight entry'!A137</f>
        <v>OREI 2021</v>
      </c>
      <c r="B136" t="str">
        <f>'Sample ID &amp; weight entry'!C137</f>
        <v>D81</v>
      </c>
      <c r="C136" s="36">
        <v>340.95600000000002</v>
      </c>
      <c r="D136">
        <f t="shared" si="2"/>
        <v>2.7276480000000003</v>
      </c>
    </row>
    <row r="137" spans="1:4" x14ac:dyDescent="0.25">
      <c r="A137" t="str">
        <f>'Sample ID &amp; weight entry'!A138</f>
        <v>OREI 2021</v>
      </c>
      <c r="B137" t="str">
        <f>'Sample ID &amp; weight entry'!C138</f>
        <v>D82</v>
      </c>
      <c r="C137" s="36">
        <v>461.97</v>
      </c>
      <c r="D137">
        <f t="shared" si="2"/>
        <v>3.6957600000000004</v>
      </c>
    </row>
    <row r="138" spans="1:4" x14ac:dyDescent="0.25">
      <c r="A138" t="str">
        <f>'Sample ID &amp; weight entry'!A139</f>
        <v>OREI 2021</v>
      </c>
      <c r="B138" t="str">
        <f>'Sample ID &amp; weight entry'!C139</f>
        <v>E81</v>
      </c>
      <c r="C138" s="36">
        <v>476.76100000000002</v>
      </c>
      <c r="D138">
        <f t="shared" si="2"/>
        <v>3.8140880000000004</v>
      </c>
    </row>
    <row r="139" spans="1:4" x14ac:dyDescent="0.25">
      <c r="A139" t="str">
        <f>'Sample ID &amp; weight entry'!A140</f>
        <v>OREI 2021</v>
      </c>
      <c r="B139" t="str">
        <f>'Sample ID &amp; weight entry'!C140</f>
        <v>E82</v>
      </c>
      <c r="C139" s="36">
        <v>432.38400000000001</v>
      </c>
      <c r="D139">
        <f t="shared" si="2"/>
        <v>3.4590719999999999</v>
      </c>
    </row>
    <row r="140" spans="1:4" x14ac:dyDescent="0.25">
      <c r="A140" t="str">
        <f>'Sample ID &amp; weight entry'!A141</f>
        <v>OREI 2021</v>
      </c>
      <c r="B140" t="str">
        <f>'Sample ID &amp; weight entry'!C141</f>
        <v>F81</v>
      </c>
      <c r="C140" s="36">
        <v>411.392</v>
      </c>
      <c r="D140">
        <f t="shared" si="2"/>
        <v>3.2911359999999998</v>
      </c>
    </row>
    <row r="141" spans="1:4" x14ac:dyDescent="0.25">
      <c r="A141" t="str">
        <f>'Sample ID &amp; weight entry'!A142</f>
        <v>OREI 2021</v>
      </c>
      <c r="B141" t="str">
        <f>'Sample ID &amp; weight entry'!C142</f>
        <v>F82</v>
      </c>
      <c r="C141" s="36">
        <v>494.93700000000001</v>
      </c>
      <c r="D141">
        <f t="shared" si="2"/>
        <v>3.9594960000000006</v>
      </c>
    </row>
    <row r="142" spans="1:4" x14ac:dyDescent="0.25">
      <c r="A142" t="str">
        <f>'Sample ID &amp; weight entry'!A143</f>
        <v>OREI 2021</v>
      </c>
      <c r="B142" t="str">
        <f>'Sample ID &amp; weight entry'!C143</f>
        <v>G81</v>
      </c>
      <c r="C142" s="36">
        <v>393.54399999999998</v>
      </c>
      <c r="D142">
        <f t="shared" si="2"/>
        <v>3.148352</v>
      </c>
    </row>
    <row r="143" spans="1:4" x14ac:dyDescent="0.25">
      <c r="A143" t="str">
        <f>'Sample ID &amp; weight entry'!A144</f>
        <v>OREI 2021</v>
      </c>
      <c r="B143" t="str">
        <f>'Sample ID &amp; weight entry'!C144</f>
        <v>G82</v>
      </c>
      <c r="C143" s="36">
        <v>537.62</v>
      </c>
      <c r="D143">
        <f t="shared" si="2"/>
        <v>4.3009600000000008</v>
      </c>
    </row>
    <row r="144" spans="1:4" x14ac:dyDescent="0.25">
      <c r="A144" t="str">
        <f>'Sample ID &amp; weight entry'!A145</f>
        <v>OREI 2021</v>
      </c>
      <c r="B144" t="str">
        <f>'Sample ID &amp; weight entry'!C145</f>
        <v>H81</v>
      </c>
      <c r="C144" s="36">
        <v>342.51799999999997</v>
      </c>
      <c r="D144">
        <f t="shared" si="2"/>
        <v>2.7401439999999995</v>
      </c>
    </row>
    <row r="145" spans="1:4" x14ac:dyDescent="0.25">
      <c r="A145" t="str">
        <f>'Sample ID &amp; weight entry'!A146</f>
        <v>OREI 2021</v>
      </c>
      <c r="B145" t="str">
        <f>'Sample ID &amp; weight entry'!C146</f>
        <v>H82</v>
      </c>
      <c r="C145" s="36">
        <v>349.16399999999999</v>
      </c>
      <c r="D145">
        <f t="shared" si="2"/>
        <v>2.7933119999999998</v>
      </c>
    </row>
    <row r="146" spans="1:4" x14ac:dyDescent="0.25">
      <c r="A146">
        <f>'Sample ID &amp; weight entry'!A147</f>
        <v>0</v>
      </c>
      <c r="B146">
        <f>'Sample ID &amp; weight entry'!C147</f>
        <v>0</v>
      </c>
      <c r="D146">
        <f t="shared" ref="D146" si="3">C146*24/(3000)</f>
        <v>0</v>
      </c>
    </row>
    <row r="147" spans="1:4" x14ac:dyDescent="0.25">
      <c r="A147">
        <f>'Sample ID &amp; weight entry'!A148</f>
        <v>0</v>
      </c>
      <c r="B147">
        <f>'Sample ID &amp; weight entry'!C148</f>
        <v>0</v>
      </c>
    </row>
    <row r="148" spans="1:4" x14ac:dyDescent="0.25">
      <c r="A148">
        <f>'Sample ID &amp; weight entry'!A149</f>
        <v>0</v>
      </c>
      <c r="B148">
        <f>'Sample ID &amp; weight entry'!C149</f>
        <v>0</v>
      </c>
    </row>
    <row r="149" spans="1:4" x14ac:dyDescent="0.25">
      <c r="A149">
        <f>'Sample ID &amp; weight entry'!A150</f>
        <v>0</v>
      </c>
      <c r="B149">
        <f>'Sample ID &amp; weight entry'!C157</f>
        <v>0</v>
      </c>
    </row>
    <row r="150" spans="1:4" x14ac:dyDescent="0.25">
      <c r="A150">
        <f>'Sample ID &amp; weight entry'!A151</f>
        <v>0</v>
      </c>
      <c r="B150">
        <f>'Sample ID &amp; weight entry'!C158</f>
        <v>0</v>
      </c>
    </row>
    <row r="151" spans="1:4" x14ac:dyDescent="0.25">
      <c r="A151">
        <f>'Sample ID &amp; weight entry'!A152</f>
        <v>0</v>
      </c>
      <c r="B151">
        <f>'Sample ID &amp; weight entry'!C159</f>
        <v>0</v>
      </c>
    </row>
    <row r="152" spans="1:4" x14ac:dyDescent="0.25">
      <c r="A152">
        <f>'Sample ID &amp; weight entry'!A153</f>
        <v>0</v>
      </c>
      <c r="B152">
        <f>'Sample ID &amp; weight entry'!C160</f>
        <v>0</v>
      </c>
    </row>
    <row r="153" spans="1:4" x14ac:dyDescent="0.25">
      <c r="A153">
        <f>'Sample ID &amp; weight entry'!A154</f>
        <v>0</v>
      </c>
      <c r="B153">
        <f>'Sample ID &amp; weight entry'!C161</f>
        <v>0</v>
      </c>
    </row>
    <row r="154" spans="1:4" x14ac:dyDescent="0.25">
      <c r="A154">
        <f>'Sample ID &amp; weight entry'!A155</f>
        <v>0</v>
      </c>
      <c r="B154">
        <f>'Sample ID &amp; weight entry'!C162</f>
        <v>0</v>
      </c>
    </row>
    <row r="155" spans="1:4" x14ac:dyDescent="0.25">
      <c r="A155">
        <f>'Sample ID &amp; weight entry'!A156</f>
        <v>0</v>
      </c>
      <c r="B155">
        <f>'Sample ID &amp; weight entry'!C163</f>
        <v>0</v>
      </c>
    </row>
    <row r="156" spans="1:4" x14ac:dyDescent="0.25">
      <c r="A156">
        <f>'Sample ID &amp; weight entry'!A157</f>
        <v>0</v>
      </c>
      <c r="B156">
        <f>'Sample ID &amp; weight entry'!C164</f>
        <v>0</v>
      </c>
    </row>
    <row r="157" spans="1:4" x14ac:dyDescent="0.25">
      <c r="A157">
        <f>'Sample ID &amp; weight entry'!A158</f>
        <v>0</v>
      </c>
      <c r="B157">
        <f>'Sample ID &amp; weight entry'!C165</f>
        <v>0</v>
      </c>
    </row>
    <row r="158" spans="1:4" x14ac:dyDescent="0.25">
      <c r="A158">
        <f>'Sample ID &amp; weight entry'!A159</f>
        <v>0</v>
      </c>
      <c r="B158">
        <f>'Sample ID &amp; weight entry'!C166</f>
        <v>0</v>
      </c>
    </row>
    <row r="159" spans="1:4" x14ac:dyDescent="0.25">
      <c r="A159">
        <f>'Sample ID &amp; weight entry'!A160</f>
        <v>0</v>
      </c>
      <c r="B159">
        <f>'Sample ID &amp; weight entry'!C167</f>
        <v>0</v>
      </c>
    </row>
    <row r="160" spans="1:4" x14ac:dyDescent="0.25">
      <c r="A160">
        <f>'Sample ID &amp; weight entry'!A161</f>
        <v>0</v>
      </c>
      <c r="B160">
        <f>'Sample ID &amp; weight entry'!C168</f>
        <v>0</v>
      </c>
    </row>
    <row r="161" spans="1:2" x14ac:dyDescent="0.25">
      <c r="A161">
        <f>'Sample ID &amp; weight entry'!A162</f>
        <v>0</v>
      </c>
      <c r="B161">
        <f>'Sample ID &amp; weight entry'!C169</f>
        <v>0</v>
      </c>
    </row>
    <row r="162" spans="1:2" x14ac:dyDescent="0.25">
      <c r="A162">
        <f>'Sample ID &amp; weight entry'!A163</f>
        <v>0</v>
      </c>
      <c r="B162">
        <f>'Sample ID &amp; weight entry'!C170</f>
        <v>0</v>
      </c>
    </row>
    <row r="163" spans="1:2" x14ac:dyDescent="0.25">
      <c r="A163">
        <f>'Sample ID &amp; weight entry'!A164</f>
        <v>0</v>
      </c>
      <c r="B163">
        <f>'Sample ID &amp; weight entry'!C171</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1C6B-8BD4-416B-9A82-14A31753ADF1}">
  <dimension ref="A1:H11"/>
  <sheetViews>
    <sheetView workbookViewId="0">
      <selection activeCell="A2" sqref="A2"/>
    </sheetView>
  </sheetViews>
  <sheetFormatPr defaultRowHeight="12.5" x14ac:dyDescent="0.25"/>
  <sheetData>
    <row r="1" spans="1:8" x14ac:dyDescent="0.25">
      <c r="B1" t="s">
        <v>387</v>
      </c>
      <c r="C1" t="s">
        <v>388</v>
      </c>
      <c r="D1" t="s">
        <v>389</v>
      </c>
    </row>
    <row r="2" spans="1:8" x14ac:dyDescent="0.25">
      <c r="A2" t="s">
        <v>182</v>
      </c>
      <c r="B2">
        <v>17</v>
      </c>
      <c r="C2">
        <v>51</v>
      </c>
      <c r="D2">
        <v>32</v>
      </c>
      <c r="F2" t="s">
        <v>390</v>
      </c>
      <c r="H2" t="s">
        <v>391</v>
      </c>
    </row>
    <row r="3" spans="1:8" x14ac:dyDescent="0.25">
      <c r="A3" t="s">
        <v>101</v>
      </c>
      <c r="B3">
        <v>17</v>
      </c>
      <c r="C3">
        <v>53</v>
      </c>
      <c r="D3">
        <v>30</v>
      </c>
      <c r="F3" t="s">
        <v>390</v>
      </c>
    </row>
    <row r="4" spans="1:8" x14ac:dyDescent="0.25">
      <c r="A4" t="s">
        <v>87</v>
      </c>
      <c r="B4">
        <v>17</v>
      </c>
      <c r="C4">
        <v>53</v>
      </c>
      <c r="D4">
        <v>30</v>
      </c>
      <c r="F4" t="s">
        <v>390</v>
      </c>
    </row>
    <row r="5" spans="1:8" x14ac:dyDescent="0.25">
      <c r="A5" t="s">
        <v>121</v>
      </c>
      <c r="B5">
        <v>15</v>
      </c>
      <c r="C5">
        <v>49</v>
      </c>
      <c r="D5">
        <v>36</v>
      </c>
    </row>
    <row r="6" spans="1:8" x14ac:dyDescent="0.25">
      <c r="A6" t="s">
        <v>140</v>
      </c>
      <c r="B6">
        <v>17</v>
      </c>
      <c r="C6">
        <v>49</v>
      </c>
      <c r="D6">
        <v>34</v>
      </c>
    </row>
    <row r="7" spans="1:8" x14ac:dyDescent="0.25">
      <c r="A7" t="s">
        <v>73</v>
      </c>
      <c r="B7">
        <v>17</v>
      </c>
      <c r="C7">
        <v>51</v>
      </c>
      <c r="D7">
        <v>32</v>
      </c>
      <c r="F7" t="s">
        <v>390</v>
      </c>
    </row>
    <row r="8" spans="1:8" x14ac:dyDescent="0.25">
      <c r="A8" t="s">
        <v>160</v>
      </c>
      <c r="B8">
        <v>17</v>
      </c>
      <c r="C8">
        <v>51</v>
      </c>
      <c r="D8">
        <v>32</v>
      </c>
      <c r="F8" t="s">
        <v>390</v>
      </c>
    </row>
    <row r="9" spans="1:8" x14ac:dyDescent="0.25">
      <c r="A9" t="s">
        <v>180</v>
      </c>
      <c r="B9">
        <v>17</v>
      </c>
      <c r="C9">
        <v>49</v>
      </c>
      <c r="D9">
        <v>34</v>
      </c>
    </row>
    <row r="11" spans="1:8" x14ac:dyDescent="0.25">
      <c r="A11" t="s">
        <v>392</v>
      </c>
      <c r="B11">
        <f>AVERAGE(B2:B9)</f>
        <v>16.75</v>
      </c>
      <c r="C11">
        <f t="shared" ref="C11:D11" si="0">AVERAGE(C2:C9)</f>
        <v>50.75</v>
      </c>
      <c r="D11">
        <f t="shared" si="0"/>
        <v>32.5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5D34-3E8F-44A2-B47E-66E96B40D58E}">
  <dimension ref="A1:AD129"/>
  <sheetViews>
    <sheetView zoomScaleNormal="100" workbookViewId="0">
      <selection activeCell="O1" sqref="O1"/>
    </sheetView>
  </sheetViews>
  <sheetFormatPr defaultRowHeight="12.5" x14ac:dyDescent="0.25"/>
  <cols>
    <col min="2" max="2" width="18.36328125" customWidth="1"/>
    <col min="3" max="3" width="22.453125" customWidth="1"/>
    <col min="4" max="4" width="17.08984375" customWidth="1"/>
    <col min="5" max="5" width="14.453125" customWidth="1"/>
    <col min="7" max="7" width="16.36328125" customWidth="1"/>
    <col min="12" max="12" width="17.1796875" customWidth="1"/>
    <col min="13" max="13" width="8.7265625" style="121"/>
    <col min="14" max="14" width="13.6328125" style="121" customWidth="1"/>
    <col min="15" max="15" width="13.54296875" style="121" customWidth="1"/>
    <col min="16" max="16" width="8.7265625" style="121"/>
    <col min="19" max="19" width="15.6328125" customWidth="1"/>
  </cols>
  <sheetData>
    <row r="1" spans="1:30" ht="13" x14ac:dyDescent="0.3">
      <c r="A1" s="111" t="s">
        <v>264</v>
      </c>
      <c r="B1" s="112" t="s">
        <v>268</v>
      </c>
      <c r="C1" s="112" t="s">
        <v>269</v>
      </c>
      <c r="D1" s="113" t="s">
        <v>270</v>
      </c>
      <c r="E1" s="112" t="s">
        <v>204</v>
      </c>
      <c r="F1" s="112" t="s">
        <v>260</v>
      </c>
      <c r="G1" s="113" t="s">
        <v>258</v>
      </c>
      <c r="H1" s="130" t="s">
        <v>381</v>
      </c>
      <c r="I1" s="130" t="s">
        <v>382</v>
      </c>
      <c r="J1" s="117" t="s">
        <v>364</v>
      </c>
      <c r="K1" s="117" t="s">
        <v>253</v>
      </c>
      <c r="L1" s="116" t="s">
        <v>365</v>
      </c>
      <c r="M1" s="118" t="s">
        <v>367</v>
      </c>
      <c r="N1" s="118" t="s">
        <v>368</v>
      </c>
      <c r="O1" s="118" t="s">
        <v>379</v>
      </c>
      <c r="P1" s="118" t="s">
        <v>380</v>
      </c>
      <c r="R1" s="122" t="s">
        <v>383</v>
      </c>
      <c r="S1" s="117" t="s">
        <v>366</v>
      </c>
      <c r="T1" s="114" t="s">
        <v>211</v>
      </c>
      <c r="U1" s="131" t="s">
        <v>376</v>
      </c>
      <c r="V1" s="131" t="s">
        <v>378</v>
      </c>
      <c r="W1" s="131" t="s">
        <v>377</v>
      </c>
      <c r="Z1" s="119" t="s">
        <v>282</v>
      </c>
      <c r="AA1" s="119" t="s">
        <v>285</v>
      </c>
      <c r="AB1" s="119" t="s">
        <v>286</v>
      </c>
      <c r="AC1" s="119" t="s">
        <v>287</v>
      </c>
      <c r="AD1" s="131" t="s">
        <v>280</v>
      </c>
    </row>
    <row r="2" spans="1:30" x14ac:dyDescent="0.25">
      <c r="A2" s="83" t="s">
        <v>62</v>
      </c>
      <c r="B2" s="121">
        <v>45</v>
      </c>
      <c r="C2" s="121"/>
      <c r="D2" s="124">
        <v>45</v>
      </c>
      <c r="E2" s="121" t="s">
        <v>259</v>
      </c>
      <c r="F2" s="125" t="s">
        <v>221</v>
      </c>
      <c r="G2" s="124">
        <v>2016</v>
      </c>
      <c r="H2" s="121"/>
      <c r="I2" s="126"/>
      <c r="J2" s="126">
        <v>424.9799999999999</v>
      </c>
      <c r="K2" s="126">
        <v>5.0778639999999999</v>
      </c>
      <c r="L2" s="85">
        <v>8.1144677507123752</v>
      </c>
      <c r="M2" s="126">
        <v>115.43813342382302</v>
      </c>
      <c r="N2" s="126">
        <v>26.648777334666306</v>
      </c>
      <c r="O2" s="126">
        <v>400.26829648467799</v>
      </c>
      <c r="P2" s="126">
        <v>87.742156165808979</v>
      </c>
      <c r="R2" s="121"/>
      <c r="S2" s="85">
        <v>0.50976040260901923</v>
      </c>
      <c r="T2" s="126"/>
      <c r="U2" s="121">
        <v>17.756954380373919</v>
      </c>
      <c r="V2" s="121">
        <v>7.9153962480526427</v>
      </c>
      <c r="W2" s="121">
        <v>22.134742919568009</v>
      </c>
      <c r="Z2" s="121">
        <v>110.38952575702649</v>
      </c>
      <c r="AA2" s="121">
        <v>18.351928793980512</v>
      </c>
      <c r="AB2" s="121">
        <v>15.047122973893549</v>
      </c>
      <c r="AC2" s="121">
        <v>351.73239519294799</v>
      </c>
      <c r="AD2" s="121">
        <v>128.75329775583816</v>
      </c>
    </row>
    <row r="3" spans="1:30" x14ac:dyDescent="0.25">
      <c r="A3" s="83" t="s">
        <v>64</v>
      </c>
      <c r="B3" s="121"/>
      <c r="C3" s="121"/>
      <c r="D3" s="124" t="s">
        <v>272</v>
      </c>
      <c r="E3" s="121" t="s">
        <v>256</v>
      </c>
      <c r="F3" s="125" t="s">
        <v>263</v>
      </c>
      <c r="G3" s="124">
        <v>2020</v>
      </c>
      <c r="H3" s="121"/>
      <c r="I3" s="126"/>
      <c r="J3" s="126"/>
      <c r="K3" s="126">
        <v>4.2164719999999996</v>
      </c>
      <c r="L3" s="85">
        <v>5.6024093244379953</v>
      </c>
      <c r="M3" s="126"/>
      <c r="N3" s="126"/>
      <c r="O3" s="126"/>
      <c r="P3" s="126"/>
      <c r="R3" s="121"/>
      <c r="S3" s="85">
        <v>0.55227188284800288</v>
      </c>
      <c r="T3" s="126"/>
      <c r="U3" s="121"/>
      <c r="V3" s="121"/>
      <c r="W3" s="121"/>
      <c r="Z3" s="121"/>
      <c r="AA3" s="121"/>
      <c r="AB3" s="121"/>
      <c r="AC3" s="121"/>
      <c r="AD3" s="121"/>
    </row>
    <row r="4" spans="1:30" x14ac:dyDescent="0.25">
      <c r="A4" s="83" t="s">
        <v>65</v>
      </c>
      <c r="B4" s="121">
        <v>30</v>
      </c>
      <c r="C4" s="121"/>
      <c r="D4" s="124" t="s">
        <v>273</v>
      </c>
      <c r="E4" s="121" t="s">
        <v>259</v>
      </c>
      <c r="F4" s="125" t="s">
        <v>230</v>
      </c>
      <c r="G4" s="124">
        <v>2016</v>
      </c>
      <c r="H4" s="121"/>
      <c r="I4" s="126"/>
      <c r="J4" s="126">
        <v>397.43999999999977</v>
      </c>
      <c r="K4" s="126">
        <v>3.9361439999999996</v>
      </c>
      <c r="L4" s="85">
        <v>6.1480365970439941</v>
      </c>
      <c r="M4" s="126">
        <v>130.2691824659247</v>
      </c>
      <c r="N4" s="126">
        <v>27.874799782311914</v>
      </c>
      <c r="O4" s="126">
        <v>363.35340080162177</v>
      </c>
      <c r="P4" s="126">
        <v>90.352524477535468</v>
      </c>
      <c r="R4" s="121"/>
      <c r="S4" s="85">
        <v>0.5027175448697736</v>
      </c>
      <c r="T4" s="126"/>
      <c r="U4" s="121">
        <v>28.307375630292295</v>
      </c>
      <c r="V4" s="121">
        <v>13.666343138000382</v>
      </c>
      <c r="W4" s="121">
        <v>33.3399156366862</v>
      </c>
      <c r="Z4" s="121">
        <v>87.225058849057874</v>
      </c>
      <c r="AA4" s="121">
        <v>28.382931346717463</v>
      </c>
      <c r="AB4" s="121">
        <v>16.544633918270172</v>
      </c>
      <c r="AC4" s="121">
        <v>357.3196821217328</v>
      </c>
      <c r="AD4" s="121">
        <v>141.82534642966604</v>
      </c>
    </row>
    <row r="5" spans="1:30" x14ac:dyDescent="0.25">
      <c r="A5" s="83" t="s">
        <v>66</v>
      </c>
      <c r="B5" s="121">
        <v>45</v>
      </c>
      <c r="C5" s="121"/>
      <c r="D5" s="124" t="s">
        <v>271</v>
      </c>
      <c r="E5" s="121" t="s">
        <v>259</v>
      </c>
      <c r="F5" s="125" t="s">
        <v>221</v>
      </c>
      <c r="G5" s="124">
        <v>2016</v>
      </c>
      <c r="H5" s="121"/>
      <c r="I5" s="126"/>
      <c r="J5" s="126">
        <v>348.48</v>
      </c>
      <c r="K5" s="126">
        <v>4.4176800000000007</v>
      </c>
      <c r="L5" s="85">
        <v>18.175178371202204</v>
      </c>
      <c r="M5" s="126">
        <v>187.15724331194906</v>
      </c>
      <c r="N5" s="126">
        <v>37.818747165124677</v>
      </c>
      <c r="O5" s="126">
        <v>273.77512626115703</v>
      </c>
      <c r="P5" s="126">
        <v>86.611710780890903</v>
      </c>
      <c r="R5" s="121"/>
      <c r="S5" s="85">
        <v>0.55874945328587711</v>
      </c>
      <c r="T5" s="126"/>
      <c r="U5" s="121">
        <v>25.879289767852867</v>
      </c>
      <c r="V5" s="121">
        <v>9.0316496765089731</v>
      </c>
      <c r="W5" s="121">
        <v>31.385590978155218</v>
      </c>
      <c r="Z5" s="121">
        <v>132.88193857867265</v>
      </c>
      <c r="AA5" s="121">
        <v>27.494858437938991</v>
      </c>
      <c r="AB5" s="121">
        <v>16.106394241563347</v>
      </c>
      <c r="AC5" s="121">
        <v>404.62441104504052</v>
      </c>
      <c r="AD5" s="121">
        <v>152.05106321627483</v>
      </c>
    </row>
    <row r="6" spans="1:30" x14ac:dyDescent="0.25">
      <c r="A6" s="83" t="s">
        <v>67</v>
      </c>
      <c r="B6" s="121">
        <v>15</v>
      </c>
      <c r="C6" s="121"/>
      <c r="D6" s="124" t="s">
        <v>274</v>
      </c>
      <c r="E6" s="121" t="s">
        <v>259</v>
      </c>
      <c r="F6" s="125" t="s">
        <v>228</v>
      </c>
      <c r="G6" s="124">
        <v>2016</v>
      </c>
      <c r="H6" s="121"/>
      <c r="I6" s="126"/>
      <c r="J6" s="126">
        <v>360.72</v>
      </c>
      <c r="K6" s="126">
        <v>4.53512</v>
      </c>
      <c r="L6" s="85">
        <v>16.068855547350516</v>
      </c>
      <c r="M6" s="126">
        <v>130.40221844790543</v>
      </c>
      <c r="N6" s="126">
        <v>27.763050192445391</v>
      </c>
      <c r="O6" s="126">
        <v>554.25725653419249</v>
      </c>
      <c r="P6" s="126">
        <v>123.23214539324501</v>
      </c>
      <c r="R6" s="121"/>
      <c r="S6" s="85">
        <v>0.50599621721402821</v>
      </c>
      <c r="T6" s="126"/>
      <c r="U6" s="121">
        <v>46.411053261581038</v>
      </c>
      <c r="V6" s="121">
        <v>22.199874647943361</v>
      </c>
      <c r="W6" s="121">
        <v>59.830567679466199</v>
      </c>
      <c r="Z6" s="121">
        <v>116.91640371307466</v>
      </c>
      <c r="AA6" s="121">
        <v>42.510120782831109</v>
      </c>
      <c r="AB6" s="121">
        <v>17.09084574185324</v>
      </c>
      <c r="AC6" s="121">
        <v>407.25484153346076</v>
      </c>
      <c r="AD6" s="121">
        <v>190.16662048710214</v>
      </c>
    </row>
    <row r="7" spans="1:30" x14ac:dyDescent="0.25">
      <c r="A7" s="83" t="s">
        <v>68</v>
      </c>
      <c r="B7" s="121">
        <v>30</v>
      </c>
      <c r="C7" s="121"/>
      <c r="D7" s="124" t="s">
        <v>273</v>
      </c>
      <c r="E7" s="121" t="s">
        <v>259</v>
      </c>
      <c r="F7" s="125" t="s">
        <v>230</v>
      </c>
      <c r="G7" s="124">
        <v>2016</v>
      </c>
      <c r="H7" s="121"/>
      <c r="I7" s="126"/>
      <c r="J7" s="126">
        <v>422.57159999999988</v>
      </c>
      <c r="K7" s="126">
        <v>4.1809600000000007</v>
      </c>
      <c r="L7" s="85">
        <v>11.189518264686781</v>
      </c>
      <c r="M7" s="126">
        <v>102.51849067168359</v>
      </c>
      <c r="N7" s="126">
        <v>19.975989943783734</v>
      </c>
      <c r="O7" s="126">
        <v>388.37405988935922</v>
      </c>
      <c r="P7" s="126">
        <v>89.953271152852366</v>
      </c>
      <c r="R7" s="121"/>
      <c r="S7" s="85">
        <v>0.54441116619884156</v>
      </c>
      <c r="T7" s="126"/>
      <c r="U7" s="121">
        <v>2.0442889950416072</v>
      </c>
      <c r="V7" s="121">
        <v>0</v>
      </c>
      <c r="W7" s="121">
        <v>2.5982195212085406</v>
      </c>
      <c r="Z7" s="121">
        <v>37.071650064658542</v>
      </c>
      <c r="AA7" s="121">
        <v>0.72795569544350414</v>
      </c>
      <c r="AB7" s="121">
        <v>8.400464599914832</v>
      </c>
      <c r="AC7" s="121">
        <v>227.36189347249041</v>
      </c>
      <c r="AD7" s="121">
        <v>42.198485803298119</v>
      </c>
    </row>
    <row r="8" spans="1:30" x14ac:dyDescent="0.25">
      <c r="A8" s="83" t="s">
        <v>69</v>
      </c>
      <c r="B8" s="121"/>
      <c r="C8" s="121"/>
      <c r="D8" s="124" t="s">
        <v>272</v>
      </c>
      <c r="E8" s="121" t="s">
        <v>256</v>
      </c>
      <c r="F8" s="125" t="s">
        <v>263</v>
      </c>
      <c r="G8" s="124">
        <v>2020</v>
      </c>
      <c r="H8" s="121"/>
      <c r="I8" s="126"/>
      <c r="J8" s="126"/>
      <c r="K8" s="126">
        <v>4.2632640000000004</v>
      </c>
      <c r="L8" s="85">
        <v>7.8487218595227377</v>
      </c>
      <c r="M8" s="126"/>
      <c r="N8" s="126"/>
      <c r="O8" s="126"/>
      <c r="P8" s="126"/>
      <c r="R8" s="121"/>
      <c r="S8" s="85">
        <v>0.52553281282729725</v>
      </c>
      <c r="T8" s="126"/>
      <c r="U8" s="121"/>
      <c r="V8" s="121"/>
      <c r="W8" s="121"/>
      <c r="Z8" s="121"/>
      <c r="AA8" s="121"/>
      <c r="AB8" s="121"/>
      <c r="AC8" s="121"/>
      <c r="AD8" s="121"/>
    </row>
    <row r="9" spans="1:30" x14ac:dyDescent="0.25">
      <c r="A9" s="83" t="s">
        <v>70</v>
      </c>
      <c r="B9" s="121"/>
      <c r="C9" s="121"/>
      <c r="D9" s="124" t="s">
        <v>272</v>
      </c>
      <c r="E9" s="121" t="s">
        <v>256</v>
      </c>
      <c r="F9" s="125" t="s">
        <v>263</v>
      </c>
      <c r="G9" s="124">
        <v>2020</v>
      </c>
      <c r="H9" s="121"/>
      <c r="I9" s="126"/>
      <c r="J9" s="126"/>
      <c r="K9" s="126">
        <v>3.7694479999999997</v>
      </c>
      <c r="L9" s="85">
        <v>11.543497908169385</v>
      </c>
      <c r="M9" s="126"/>
      <c r="N9" s="126"/>
      <c r="O9" s="126"/>
      <c r="P9" s="126"/>
      <c r="R9" s="121"/>
      <c r="S9" s="85">
        <v>0.55828399912267668</v>
      </c>
      <c r="T9" s="126"/>
      <c r="U9" s="121"/>
      <c r="V9" s="121"/>
      <c r="W9" s="121"/>
      <c r="Z9" s="121"/>
      <c r="AA9" s="121"/>
      <c r="AB9" s="121"/>
      <c r="AC9" s="121"/>
      <c r="AD9" s="121"/>
    </row>
    <row r="10" spans="1:30" x14ac:dyDescent="0.25">
      <c r="A10" s="83" t="s">
        <v>71</v>
      </c>
      <c r="B10" s="121"/>
      <c r="C10" s="121"/>
      <c r="D10" s="124" t="s">
        <v>272</v>
      </c>
      <c r="E10" s="121" t="s">
        <v>256</v>
      </c>
      <c r="F10" s="125" t="s">
        <v>263</v>
      </c>
      <c r="G10" s="124">
        <v>2020</v>
      </c>
      <c r="H10" s="121"/>
      <c r="I10" s="126"/>
      <c r="J10" s="126"/>
      <c r="K10" s="126">
        <v>3.643392</v>
      </c>
      <c r="L10" s="85">
        <v>4.9002789940582909</v>
      </c>
      <c r="M10" s="126"/>
      <c r="N10" s="126"/>
      <c r="O10" s="126"/>
      <c r="P10" s="126"/>
      <c r="R10" s="121"/>
      <c r="S10" s="85">
        <v>0.52857250837170811</v>
      </c>
      <c r="T10" s="126"/>
      <c r="U10" s="121"/>
      <c r="V10" s="121"/>
      <c r="W10" s="121"/>
      <c r="Z10" s="121"/>
      <c r="AA10" s="121"/>
      <c r="AB10" s="121"/>
      <c r="AC10" s="121"/>
      <c r="AD10" s="121"/>
    </row>
    <row r="11" spans="1:30" x14ac:dyDescent="0.25">
      <c r="A11" s="83" t="s">
        <v>72</v>
      </c>
      <c r="B11" s="121">
        <v>15</v>
      </c>
      <c r="C11" s="121"/>
      <c r="D11" s="124" t="s">
        <v>274</v>
      </c>
      <c r="E11" s="121" t="s">
        <v>259</v>
      </c>
      <c r="F11" s="125" t="s">
        <v>228</v>
      </c>
      <c r="G11" s="124">
        <v>2016</v>
      </c>
      <c r="H11" s="121"/>
      <c r="I11" s="126"/>
      <c r="J11" s="126">
        <v>348.75360000000001</v>
      </c>
      <c r="K11" s="126">
        <v>4.2249120000000007</v>
      </c>
      <c r="L11" s="85">
        <v>9.1208609572625683</v>
      </c>
      <c r="M11" s="126">
        <v>62.337423192737411</v>
      </c>
      <c r="N11" s="126">
        <v>13.830058722067038</v>
      </c>
      <c r="O11" s="126">
        <v>495.64064184357528</v>
      </c>
      <c r="P11" s="126">
        <v>94.307540214152681</v>
      </c>
      <c r="R11" s="121"/>
      <c r="S11" s="85">
        <v>0.49662826482871081</v>
      </c>
      <c r="T11" s="126"/>
      <c r="U11" s="121">
        <v>36.438405840964705</v>
      </c>
      <c r="V11" s="121">
        <v>8.1938226853459106</v>
      </c>
      <c r="W11" s="121">
        <v>29.477117145577761</v>
      </c>
      <c r="Z11" s="121">
        <v>117.8954662283315</v>
      </c>
      <c r="AA11" s="121">
        <v>25.712570114196609</v>
      </c>
      <c r="AB11" s="121">
        <v>13.585432314104036</v>
      </c>
      <c r="AC11" s="121">
        <v>375.87610008811117</v>
      </c>
      <c r="AD11" s="121">
        <v>147.28989390118687</v>
      </c>
    </row>
    <row r="12" spans="1:30" x14ac:dyDescent="0.25">
      <c r="A12" s="83" t="s">
        <v>73</v>
      </c>
      <c r="B12" s="121">
        <v>0</v>
      </c>
      <c r="C12" s="127">
        <v>0</v>
      </c>
      <c r="D12" s="124" t="s">
        <v>275</v>
      </c>
      <c r="E12" s="121" t="s">
        <v>255</v>
      </c>
      <c r="F12" s="125" t="s">
        <v>226</v>
      </c>
      <c r="G12" s="124" t="s">
        <v>262</v>
      </c>
      <c r="H12" s="121"/>
      <c r="I12" s="126"/>
      <c r="J12" s="126">
        <v>305.63999999999993</v>
      </c>
      <c r="K12" s="126">
        <v>3.8060880000000004</v>
      </c>
      <c r="L12" s="85">
        <v>6.0813560612768178</v>
      </c>
      <c r="M12" s="126">
        <v>85.976410915129748</v>
      </c>
      <c r="N12" s="126">
        <v>16.689459677256252</v>
      </c>
      <c r="O12" s="126">
        <v>296.00425319221875</v>
      </c>
      <c r="P12" s="126">
        <v>71.325364953355063</v>
      </c>
      <c r="R12" s="121"/>
      <c r="S12" s="85">
        <v>0.5027010144671441</v>
      </c>
      <c r="T12" s="126"/>
      <c r="U12" s="121">
        <v>44.86440117021926</v>
      </c>
      <c r="V12" s="121">
        <v>12.548313120159836</v>
      </c>
      <c r="W12" s="121">
        <v>49.889137214096131</v>
      </c>
      <c r="Z12" s="121">
        <v>129.25370661940804</v>
      </c>
      <c r="AA12" s="121">
        <v>37.548335417052051</v>
      </c>
      <c r="AB12" s="121">
        <v>15.73483011088039</v>
      </c>
      <c r="AC12" s="121">
        <v>419.39338149563952</v>
      </c>
      <c r="AD12" s="121">
        <v>198.10514635852496</v>
      </c>
    </row>
    <row r="13" spans="1:30" x14ac:dyDescent="0.25">
      <c r="A13" s="83" t="s">
        <v>74</v>
      </c>
      <c r="B13" s="121"/>
      <c r="C13" s="121"/>
      <c r="D13" s="124" t="s">
        <v>272</v>
      </c>
      <c r="E13" s="121" t="s">
        <v>256</v>
      </c>
      <c r="F13" s="125" t="s">
        <v>263</v>
      </c>
      <c r="G13" s="124">
        <v>2020</v>
      </c>
      <c r="H13" s="121"/>
      <c r="I13" s="126"/>
      <c r="J13" s="126"/>
      <c r="K13" s="126">
        <v>3.31548</v>
      </c>
      <c r="L13" s="85">
        <v>3.1745876828707114</v>
      </c>
      <c r="M13" s="126"/>
      <c r="N13" s="126"/>
      <c r="O13" s="126"/>
      <c r="P13" s="126"/>
      <c r="R13" s="121"/>
      <c r="S13" s="85">
        <v>0.51507433763889199</v>
      </c>
      <c r="T13" s="126"/>
      <c r="U13" s="121"/>
      <c r="V13" s="121"/>
      <c r="W13" s="121"/>
      <c r="Z13" s="121"/>
      <c r="AA13" s="121"/>
      <c r="AB13" s="121"/>
      <c r="AC13" s="121"/>
      <c r="AD13" s="121"/>
    </row>
    <row r="14" spans="1:30" x14ac:dyDescent="0.25">
      <c r="A14" s="83" t="s">
        <v>75</v>
      </c>
      <c r="B14" s="121"/>
      <c r="C14" s="121"/>
      <c r="D14" s="124" t="s">
        <v>272</v>
      </c>
      <c r="E14" s="121" t="s">
        <v>254</v>
      </c>
      <c r="F14" s="125" t="s">
        <v>224</v>
      </c>
      <c r="G14" s="124" t="s">
        <v>262</v>
      </c>
      <c r="H14" s="121"/>
      <c r="I14" s="126"/>
      <c r="J14" s="126">
        <v>330.11999999999989</v>
      </c>
      <c r="K14" s="126">
        <v>4.19916</v>
      </c>
      <c r="L14" s="85">
        <v>14.208064461048501</v>
      </c>
      <c r="M14" s="126">
        <v>129.38871291211058</v>
      </c>
      <c r="N14" s="126">
        <v>22.235709729884473</v>
      </c>
      <c r="O14" s="126">
        <v>503.33183387411344</v>
      </c>
      <c r="P14" s="126">
        <v>103.48877424938536</v>
      </c>
      <c r="R14" s="121"/>
      <c r="S14" s="85">
        <v>0.50273637062436438</v>
      </c>
      <c r="T14" s="126"/>
      <c r="U14" s="121"/>
      <c r="V14" s="121"/>
      <c r="W14" s="121"/>
      <c r="Z14" s="121"/>
      <c r="AA14" s="121"/>
      <c r="AB14" s="121"/>
      <c r="AC14" s="121"/>
      <c r="AD14" s="121"/>
    </row>
    <row r="15" spans="1:30" x14ac:dyDescent="0.25">
      <c r="A15" s="83" t="s">
        <v>76</v>
      </c>
      <c r="B15" s="121"/>
      <c r="C15" s="121"/>
      <c r="D15" s="124" t="s">
        <v>272</v>
      </c>
      <c r="E15" s="121" t="s">
        <v>254</v>
      </c>
      <c r="F15" s="125" t="s">
        <v>224</v>
      </c>
      <c r="G15" s="124" t="s">
        <v>262</v>
      </c>
      <c r="H15" s="121"/>
      <c r="I15" s="121"/>
      <c r="J15" s="126">
        <v>323.99999999999989</v>
      </c>
      <c r="K15" s="126">
        <v>3.3182879999999999</v>
      </c>
      <c r="L15" s="85">
        <v>5.5276393289895323</v>
      </c>
      <c r="M15" s="126">
        <v>126.53158926267282</v>
      </c>
      <c r="N15" s="126">
        <v>22.400937798852503</v>
      </c>
      <c r="O15" s="126">
        <v>381.61339748934398</v>
      </c>
      <c r="P15" s="126">
        <v>76.771986330985641</v>
      </c>
      <c r="R15" s="121"/>
      <c r="S15" s="85">
        <v>0.50196354100705243</v>
      </c>
      <c r="T15" s="126"/>
      <c r="U15" s="121"/>
      <c r="V15" s="121"/>
      <c r="W15" s="121"/>
      <c r="Z15" s="121"/>
      <c r="AA15" s="121"/>
      <c r="AB15" s="121"/>
      <c r="AC15" s="121"/>
      <c r="AD15" s="121"/>
    </row>
    <row r="16" spans="1:30" x14ac:dyDescent="0.25">
      <c r="A16" s="83" t="s">
        <v>77</v>
      </c>
      <c r="B16" s="121"/>
      <c r="C16" s="121"/>
      <c r="D16" s="124" t="s">
        <v>272</v>
      </c>
      <c r="E16" s="121" t="s">
        <v>256</v>
      </c>
      <c r="F16" s="125" t="s">
        <v>263</v>
      </c>
      <c r="G16" s="124">
        <v>2020</v>
      </c>
      <c r="H16" s="121"/>
      <c r="I16" s="121"/>
      <c r="J16" s="126"/>
      <c r="K16" s="126">
        <v>3.5808560000000003</v>
      </c>
      <c r="L16" s="85">
        <v>7.9454233865504351</v>
      </c>
      <c r="M16" s="126"/>
      <c r="N16" s="126"/>
      <c r="O16" s="126"/>
      <c r="P16" s="126"/>
      <c r="R16" s="121"/>
      <c r="S16" s="85">
        <v>0.4890274895033272</v>
      </c>
      <c r="T16" s="126"/>
      <c r="U16" s="121"/>
      <c r="V16" s="121"/>
      <c r="W16" s="121"/>
      <c r="Z16" s="121"/>
      <c r="AA16" s="121"/>
      <c r="AB16" s="121"/>
      <c r="AC16" s="121"/>
      <c r="AD16" s="121"/>
    </row>
    <row r="17" spans="1:30" x14ac:dyDescent="0.25">
      <c r="A17" s="83" t="s">
        <v>78</v>
      </c>
      <c r="B17" s="121">
        <v>0</v>
      </c>
      <c r="C17" s="127">
        <v>0</v>
      </c>
      <c r="D17" s="124" t="s">
        <v>275</v>
      </c>
      <c r="E17" s="121" t="s">
        <v>255</v>
      </c>
      <c r="F17" s="125" t="s">
        <v>226</v>
      </c>
      <c r="G17" s="124" t="s">
        <v>262</v>
      </c>
      <c r="H17" s="121"/>
      <c r="I17" s="121"/>
      <c r="J17" s="126">
        <v>232.1999999999999</v>
      </c>
      <c r="K17" s="126">
        <v>3.6950559999999997</v>
      </c>
      <c r="L17" s="85">
        <v>4.3343912555437534</v>
      </c>
      <c r="M17" s="126">
        <v>79.604336456935741</v>
      </c>
      <c r="N17" s="126">
        <v>14.175384288116799</v>
      </c>
      <c r="O17" s="126">
        <v>298.1249851493655</v>
      </c>
      <c r="P17" s="126">
        <v>70.795050755627585</v>
      </c>
      <c r="R17" s="121"/>
      <c r="S17" s="85">
        <v>0.51881802865504567</v>
      </c>
      <c r="T17" s="126"/>
      <c r="U17" s="121">
        <v>45.544670377289378</v>
      </c>
      <c r="V17" s="121">
        <v>11.233917955071487</v>
      </c>
      <c r="W17" s="121">
        <v>64.786431774371181</v>
      </c>
      <c r="Z17" s="121">
        <v>99.70952731558117</v>
      </c>
      <c r="AA17" s="121">
        <v>44.708284943653162</v>
      </c>
      <c r="AB17" s="121">
        <v>13.956971451882431</v>
      </c>
      <c r="AC17" s="121">
        <v>352.24204132249321</v>
      </c>
      <c r="AD17" s="121">
        <v>193.50322350633022</v>
      </c>
    </row>
    <row r="18" spans="1:30" x14ac:dyDescent="0.25">
      <c r="A18" s="83" t="s">
        <v>81</v>
      </c>
      <c r="B18" s="121">
        <v>0</v>
      </c>
      <c r="C18" s="127">
        <v>0</v>
      </c>
      <c r="D18" s="124" t="s">
        <v>275</v>
      </c>
      <c r="E18" s="121" t="s">
        <v>255</v>
      </c>
      <c r="F18" s="125" t="s">
        <v>226</v>
      </c>
      <c r="G18" s="124" t="s">
        <v>262</v>
      </c>
      <c r="H18" s="121"/>
      <c r="I18" s="121"/>
      <c r="J18" s="126">
        <v>287.28000000000003</v>
      </c>
      <c r="K18" s="126">
        <v>3.6520480000000002</v>
      </c>
      <c r="L18" s="85">
        <v>16.555577850615457</v>
      </c>
      <c r="M18" s="126">
        <v>71.196440292427198</v>
      </c>
      <c r="N18" s="126">
        <v>17.364413629095772</v>
      </c>
      <c r="O18" s="126">
        <v>421.26002064563772</v>
      </c>
      <c r="P18" s="126">
        <v>84.264205993767007</v>
      </c>
      <c r="R18" s="121"/>
      <c r="S18" s="85"/>
      <c r="T18" s="126"/>
      <c r="U18" s="121">
        <v>29.518137218279225</v>
      </c>
      <c r="V18" s="121">
        <v>5.616027534190092</v>
      </c>
      <c r="W18" s="121">
        <v>22.392637467668326</v>
      </c>
      <c r="Z18" s="121">
        <v>121.36585215667829</v>
      </c>
      <c r="AA18" s="121">
        <v>17.695405391304796</v>
      </c>
      <c r="AB18" s="121">
        <v>11.398831867136463</v>
      </c>
      <c r="AC18" s="121">
        <v>414.75440446228839</v>
      </c>
      <c r="AD18" s="121">
        <v>148.4991184828435</v>
      </c>
    </row>
    <row r="19" spans="1:30" x14ac:dyDescent="0.25">
      <c r="A19" s="83" t="s">
        <v>82</v>
      </c>
      <c r="B19" s="121"/>
      <c r="C19" s="121"/>
      <c r="D19" s="124" t="s">
        <v>272</v>
      </c>
      <c r="E19" s="121" t="s">
        <v>254</v>
      </c>
      <c r="F19" s="125" t="s">
        <v>224</v>
      </c>
      <c r="G19" s="124" t="s">
        <v>262</v>
      </c>
      <c r="H19" s="121"/>
      <c r="I19" s="121"/>
      <c r="J19" s="126">
        <v>262.8</v>
      </c>
      <c r="K19" s="126">
        <v>3.438056</v>
      </c>
      <c r="L19" s="85">
        <v>14.780063756142335</v>
      </c>
      <c r="M19" s="126">
        <v>95.465233870143024</v>
      </c>
      <c r="N19" s="126">
        <v>21.973368366791263</v>
      </c>
      <c r="O19" s="126">
        <v>228.96146252729221</v>
      </c>
      <c r="P19" s="126">
        <v>53.58725148583536</v>
      </c>
      <c r="R19" s="121"/>
      <c r="S19" s="85"/>
      <c r="T19" s="126"/>
      <c r="U19" s="121"/>
      <c r="V19" s="121"/>
      <c r="W19" s="121"/>
      <c r="Z19" s="121"/>
      <c r="AA19" s="121"/>
      <c r="AB19" s="121"/>
      <c r="AC19" s="121"/>
      <c r="AD19" s="121"/>
    </row>
    <row r="20" spans="1:30" x14ac:dyDescent="0.25">
      <c r="A20" s="83" t="s">
        <v>85</v>
      </c>
      <c r="B20" s="121"/>
      <c r="C20" s="121"/>
      <c r="D20" s="124" t="s">
        <v>272</v>
      </c>
      <c r="E20" s="121" t="s">
        <v>256</v>
      </c>
      <c r="F20" s="125" t="s">
        <v>263</v>
      </c>
      <c r="G20" s="124">
        <v>2020</v>
      </c>
      <c r="H20" s="121"/>
      <c r="I20" s="121"/>
      <c r="J20" s="126"/>
      <c r="K20" s="126">
        <v>3.5044479999999996</v>
      </c>
      <c r="L20" s="85">
        <v>9.8000464771139466</v>
      </c>
      <c r="M20" s="126"/>
      <c r="N20" s="126"/>
      <c r="O20" s="126"/>
      <c r="P20" s="126"/>
      <c r="R20" s="121"/>
      <c r="S20" s="85"/>
      <c r="T20" s="126"/>
      <c r="U20" s="121"/>
      <c r="V20" s="121"/>
      <c r="W20" s="121"/>
      <c r="Z20" s="121"/>
      <c r="AA20" s="121"/>
      <c r="AB20" s="121"/>
      <c r="AC20" s="121"/>
      <c r="AD20" s="121"/>
    </row>
    <row r="21" spans="1:30" x14ac:dyDescent="0.25">
      <c r="A21" s="83" t="s">
        <v>86</v>
      </c>
      <c r="B21" s="121"/>
      <c r="C21" s="121"/>
      <c r="D21" s="124" t="s">
        <v>272</v>
      </c>
      <c r="E21" s="121" t="s">
        <v>256</v>
      </c>
      <c r="F21" s="125" t="s">
        <v>263</v>
      </c>
      <c r="G21" s="124">
        <v>2020</v>
      </c>
      <c r="H21" s="121"/>
      <c r="I21" s="121"/>
      <c r="J21" s="126"/>
      <c r="K21" s="126">
        <v>4.1744080000000006</v>
      </c>
      <c r="L21" s="85">
        <v>13.030997420943148</v>
      </c>
      <c r="M21" s="126"/>
      <c r="N21" s="126"/>
      <c r="O21" s="126"/>
      <c r="P21" s="126"/>
      <c r="R21" s="121"/>
      <c r="S21" s="85"/>
      <c r="T21" s="126"/>
      <c r="U21" s="121"/>
      <c r="V21" s="121"/>
      <c r="W21" s="121"/>
      <c r="Z21" s="121"/>
      <c r="AA21" s="121"/>
      <c r="AB21" s="121"/>
      <c r="AC21" s="121"/>
      <c r="AD21" s="121"/>
    </row>
    <row r="22" spans="1:30" x14ac:dyDescent="0.25">
      <c r="A22" s="83" t="s">
        <v>87</v>
      </c>
      <c r="B22" s="121">
        <v>45</v>
      </c>
      <c r="C22" s="121"/>
      <c r="D22" s="124" t="s">
        <v>271</v>
      </c>
      <c r="E22" s="121" t="s">
        <v>259</v>
      </c>
      <c r="F22" s="125" t="s">
        <v>221</v>
      </c>
      <c r="G22" s="124">
        <v>2016</v>
      </c>
      <c r="H22" s="121"/>
      <c r="I22" s="121"/>
      <c r="J22" s="126">
        <v>493.69680000000005</v>
      </c>
      <c r="K22" s="126">
        <v>3.7007040000000004</v>
      </c>
      <c r="L22" s="85">
        <v>4.6209790330734641</v>
      </c>
      <c r="M22" s="126">
        <v>106.11780894794127</v>
      </c>
      <c r="N22" s="126">
        <v>24.162466478955153</v>
      </c>
      <c r="O22" s="126">
        <v>456.3588547295742</v>
      </c>
      <c r="P22" s="126">
        <v>92.868221845349183</v>
      </c>
      <c r="R22" s="121"/>
      <c r="S22" s="85"/>
      <c r="T22" s="126"/>
      <c r="U22" s="121">
        <v>33.301667932512977</v>
      </c>
      <c r="V22" s="121">
        <v>12.195807952159479</v>
      </c>
      <c r="W22" s="121">
        <v>51.213620800121681</v>
      </c>
      <c r="Z22" s="121">
        <v>153.36383376118866</v>
      </c>
      <c r="AA22" s="121">
        <v>37.655029677065876</v>
      </c>
      <c r="AB22" s="121">
        <v>14.737107641801579</v>
      </c>
      <c r="AC22" s="121">
        <v>370.12246834596294</v>
      </c>
      <c r="AD22" s="121">
        <v>197.59268530961364</v>
      </c>
    </row>
    <row r="23" spans="1:30" x14ac:dyDescent="0.25">
      <c r="A23" s="83" t="s">
        <v>88</v>
      </c>
      <c r="B23" s="121">
        <v>30</v>
      </c>
      <c r="C23" s="121"/>
      <c r="D23" s="124" t="s">
        <v>273</v>
      </c>
      <c r="E23" s="121" t="s">
        <v>259</v>
      </c>
      <c r="F23" s="125" t="s">
        <v>230</v>
      </c>
      <c r="G23" s="124">
        <v>2016</v>
      </c>
      <c r="H23" s="121"/>
      <c r="I23" s="121"/>
      <c r="J23" s="121">
        <v>410.5800000000001</v>
      </c>
      <c r="K23" s="126">
        <v>3.8746399999999999</v>
      </c>
      <c r="L23" s="85">
        <v>11.552943765202283</v>
      </c>
      <c r="M23" s="126">
        <v>137.87679363542887</v>
      </c>
      <c r="N23" s="126">
        <v>23.39513258695883</v>
      </c>
      <c r="O23" s="126">
        <v>390.06032646645133</v>
      </c>
      <c r="P23" s="126">
        <v>68.393028418305889</v>
      </c>
      <c r="R23" s="121"/>
      <c r="S23" s="85"/>
      <c r="T23" s="126"/>
      <c r="U23" s="121">
        <v>41.795547480194372</v>
      </c>
      <c r="V23" s="121">
        <v>14.655371451913753</v>
      </c>
      <c r="W23" s="121">
        <v>29.910314607458133</v>
      </c>
      <c r="Z23" s="121">
        <v>122.50809613534682</v>
      </c>
      <c r="AA23" s="121">
        <v>22.692651298884467</v>
      </c>
      <c r="AB23" s="121">
        <v>17.234283887355549</v>
      </c>
      <c r="AC23" s="121">
        <v>423.07951885230938</v>
      </c>
      <c r="AD23" s="121">
        <v>181.02458199374922</v>
      </c>
    </row>
    <row r="24" spans="1:30" x14ac:dyDescent="0.25">
      <c r="A24" s="83" t="s">
        <v>89</v>
      </c>
      <c r="B24" s="121">
        <v>30</v>
      </c>
      <c r="C24" s="121"/>
      <c r="D24" s="124" t="s">
        <v>273</v>
      </c>
      <c r="E24" s="121" t="s">
        <v>259</v>
      </c>
      <c r="F24" s="125" t="s">
        <v>230</v>
      </c>
      <c r="G24" s="124">
        <v>2016</v>
      </c>
      <c r="H24" s="121"/>
      <c r="I24" s="121"/>
      <c r="J24" s="121">
        <v>348.87599999999992</v>
      </c>
      <c r="K24" s="126">
        <v>4.0629200000000001</v>
      </c>
      <c r="L24" s="85">
        <v>4.9680983930998108</v>
      </c>
      <c r="M24" s="126">
        <v>118.36175748929438</v>
      </c>
      <c r="N24" s="126">
        <v>23.522679962547702</v>
      </c>
      <c r="O24" s="126">
        <v>328.13775132559289</v>
      </c>
      <c r="P24" s="126">
        <v>58.181930703369737</v>
      </c>
      <c r="R24" s="121"/>
      <c r="S24" s="85"/>
      <c r="T24" s="126"/>
      <c r="U24" s="121">
        <v>37.203180610766637</v>
      </c>
      <c r="V24" s="121">
        <v>12.772649158555863</v>
      </c>
      <c r="W24" s="121">
        <v>43.80700254855487</v>
      </c>
      <c r="Z24" s="121">
        <v>168.21200931173817</v>
      </c>
      <c r="AA24" s="121">
        <v>31.763681756465928</v>
      </c>
      <c r="AB24" s="121">
        <v>14.515642494167116</v>
      </c>
      <c r="AC24" s="121">
        <v>479.54962945394828</v>
      </c>
      <c r="AD24" s="121">
        <v>169.38128522084486</v>
      </c>
    </row>
    <row r="25" spans="1:30" x14ac:dyDescent="0.25">
      <c r="A25" s="83" t="s">
        <v>90</v>
      </c>
      <c r="B25" s="121">
        <v>0</v>
      </c>
      <c r="C25" s="127">
        <v>0</v>
      </c>
      <c r="D25" s="124" t="s">
        <v>275</v>
      </c>
      <c r="E25" s="121" t="s">
        <v>255</v>
      </c>
      <c r="F25" s="125" t="s">
        <v>226</v>
      </c>
      <c r="G25" s="124" t="s">
        <v>262</v>
      </c>
      <c r="H25" s="121"/>
      <c r="I25" s="121"/>
      <c r="J25" s="121">
        <v>348.87599999999992</v>
      </c>
      <c r="K25" s="126">
        <v>3.3704479999999997</v>
      </c>
      <c r="L25" s="85">
        <v>10.4374841616434</v>
      </c>
      <c r="M25" s="126">
        <v>96.732083382345749</v>
      </c>
      <c r="N25" s="126">
        <v>15.960572471995803</v>
      </c>
      <c r="O25" s="126">
        <v>578.6784377155733</v>
      </c>
      <c r="P25" s="126">
        <v>97.630928619236911</v>
      </c>
      <c r="R25" s="121"/>
      <c r="S25" s="85"/>
      <c r="T25" s="126"/>
      <c r="U25" s="121">
        <v>24.090801305818147</v>
      </c>
      <c r="V25" s="121">
        <v>1.2290989962370313</v>
      </c>
      <c r="W25" s="121">
        <v>17.879790192062426</v>
      </c>
      <c r="Z25" s="121">
        <v>98.814331606248871</v>
      </c>
      <c r="AA25" s="121">
        <v>10.558201078855895</v>
      </c>
      <c r="AB25" s="121">
        <v>13.276580370288972</v>
      </c>
      <c r="AC25" s="121">
        <v>299.35021723527336</v>
      </c>
      <c r="AD25" s="121">
        <v>130.1380580844166</v>
      </c>
    </row>
    <row r="26" spans="1:30" x14ac:dyDescent="0.25">
      <c r="A26" s="83" t="s">
        <v>91</v>
      </c>
      <c r="B26" s="121">
        <v>15</v>
      </c>
      <c r="C26" s="121"/>
      <c r="D26" s="124" t="s">
        <v>274</v>
      </c>
      <c r="E26" s="121" t="s">
        <v>259</v>
      </c>
      <c r="F26" s="125" t="s">
        <v>228</v>
      </c>
      <c r="G26" s="124">
        <v>2016</v>
      </c>
      <c r="H26" s="121"/>
      <c r="I26" s="121"/>
      <c r="J26" s="121">
        <v>305.68319999999989</v>
      </c>
      <c r="K26" s="126">
        <v>3.3533520000000001</v>
      </c>
      <c r="L26" s="85">
        <v>11.165649191843931</v>
      </c>
      <c r="M26" s="126">
        <v>84.733957960787762</v>
      </c>
      <c r="N26" s="126">
        <v>17.03368585032921</v>
      </c>
      <c r="O26" s="126">
        <v>371.04850445539637</v>
      </c>
      <c r="P26" s="126">
        <v>70.371747119738373</v>
      </c>
      <c r="R26" s="121"/>
      <c r="S26" s="85"/>
      <c r="T26" s="126"/>
      <c r="U26" s="121">
        <v>36.945311372466172</v>
      </c>
      <c r="V26" s="121">
        <v>10.61163707230882</v>
      </c>
      <c r="W26" s="121">
        <v>68.889917101545791</v>
      </c>
      <c r="Z26" s="121">
        <v>176.10517907397156</v>
      </c>
      <c r="AA26" s="121">
        <v>51.762447456069573</v>
      </c>
      <c r="AB26" s="121">
        <v>13.066704714283569</v>
      </c>
      <c r="AC26" s="121">
        <v>501.87023666195364</v>
      </c>
      <c r="AD26" s="121">
        <v>214.81489558832388</v>
      </c>
    </row>
    <row r="27" spans="1:30" x14ac:dyDescent="0.25">
      <c r="A27" s="83" t="s">
        <v>92</v>
      </c>
      <c r="B27" s="121"/>
      <c r="C27" s="121"/>
      <c r="D27" s="124" t="s">
        <v>272</v>
      </c>
      <c r="E27" s="121" t="s">
        <v>256</v>
      </c>
      <c r="F27" s="125" t="s">
        <v>263</v>
      </c>
      <c r="G27" s="124">
        <v>2020</v>
      </c>
      <c r="H27" s="121"/>
      <c r="I27" s="121"/>
      <c r="J27" s="126"/>
      <c r="K27" s="126">
        <v>3.919896</v>
      </c>
      <c r="L27" s="85">
        <v>7.0915524626892923</v>
      </c>
      <c r="M27" s="126"/>
      <c r="N27" s="126"/>
      <c r="O27" s="126"/>
      <c r="P27" s="126"/>
      <c r="R27" s="121"/>
      <c r="S27" s="85"/>
      <c r="T27" s="126"/>
      <c r="U27" s="121"/>
      <c r="V27" s="121"/>
      <c r="W27" s="121"/>
      <c r="Z27" s="121"/>
      <c r="AA27" s="121"/>
      <c r="AB27" s="121"/>
      <c r="AC27" s="121"/>
      <c r="AD27" s="121"/>
    </row>
    <row r="28" spans="1:30" x14ac:dyDescent="0.25">
      <c r="A28" s="83" t="s">
        <v>93</v>
      </c>
      <c r="B28" s="121"/>
      <c r="C28" s="121"/>
      <c r="D28" s="124" t="s">
        <v>272</v>
      </c>
      <c r="E28" s="121" t="s">
        <v>256</v>
      </c>
      <c r="F28" s="125" t="s">
        <v>263</v>
      </c>
      <c r="G28" s="124">
        <v>2020</v>
      </c>
      <c r="H28" s="121"/>
      <c r="I28" s="121"/>
      <c r="J28" s="126"/>
      <c r="K28" s="126">
        <v>3.4844080000000002</v>
      </c>
      <c r="L28" s="85">
        <v>3.9661337783470061</v>
      </c>
      <c r="M28" s="126"/>
      <c r="N28" s="126"/>
      <c r="O28" s="126"/>
      <c r="P28" s="126"/>
      <c r="R28" s="121"/>
      <c r="S28" s="85"/>
      <c r="T28" s="126"/>
      <c r="U28" s="121"/>
      <c r="V28" s="121"/>
      <c r="W28" s="121"/>
      <c r="Z28" s="121"/>
      <c r="AA28" s="121"/>
      <c r="AB28" s="121"/>
      <c r="AC28" s="121"/>
      <c r="AD28" s="121"/>
    </row>
    <row r="29" spans="1:30" x14ac:dyDescent="0.25">
      <c r="A29" s="83" t="s">
        <v>94</v>
      </c>
      <c r="B29" s="121">
        <v>45</v>
      </c>
      <c r="C29" s="121"/>
      <c r="D29" s="124" t="s">
        <v>271</v>
      </c>
      <c r="E29" s="121" t="s">
        <v>259</v>
      </c>
      <c r="F29" s="125" t="s">
        <v>221</v>
      </c>
      <c r="G29" s="124">
        <v>2016</v>
      </c>
      <c r="H29" s="121"/>
      <c r="I29" s="121"/>
      <c r="J29" s="121">
        <v>361.21680000000009</v>
      </c>
      <c r="K29" s="126">
        <v>3.7249679999999996</v>
      </c>
      <c r="L29" s="85">
        <v>6.9560269662978671</v>
      </c>
      <c r="M29" s="126">
        <v>116.19131531340024</v>
      </c>
      <c r="N29" s="126">
        <v>18.436247141321761</v>
      </c>
      <c r="O29" s="126">
        <v>280.15497547949792</v>
      </c>
      <c r="P29" s="126">
        <v>52.918083391877431</v>
      </c>
      <c r="R29" s="121"/>
      <c r="S29" s="85"/>
      <c r="T29" s="126"/>
      <c r="U29" s="121">
        <v>26.316725298481082</v>
      </c>
      <c r="V29" s="121">
        <v>19.993873916826363</v>
      </c>
      <c r="W29" s="121">
        <v>21.864789699000255</v>
      </c>
      <c r="Z29" s="121">
        <v>117.98446258384695</v>
      </c>
      <c r="AA29" s="121">
        <v>14.669618080731833</v>
      </c>
      <c r="AB29" s="121">
        <v>13.704233549612667</v>
      </c>
      <c r="AC29" s="121">
        <v>391.66425270746794</v>
      </c>
      <c r="AD29" s="121">
        <v>131.53212174572539</v>
      </c>
    </row>
    <row r="30" spans="1:30" x14ac:dyDescent="0.25">
      <c r="A30" s="83" t="s">
        <v>95</v>
      </c>
      <c r="B30" s="121"/>
      <c r="C30" s="121"/>
      <c r="D30" s="124" t="s">
        <v>272</v>
      </c>
      <c r="E30" s="121" t="s">
        <v>256</v>
      </c>
      <c r="F30" s="125" t="s">
        <v>263</v>
      </c>
      <c r="G30" s="124">
        <v>2020</v>
      </c>
      <c r="H30" s="121"/>
      <c r="I30" s="121"/>
      <c r="J30" s="126"/>
      <c r="K30" s="126">
        <v>3.6532879999999999</v>
      </c>
      <c r="L30" s="85">
        <v>9.7462829896700605</v>
      </c>
      <c r="M30" s="126"/>
      <c r="N30" s="126"/>
      <c r="O30" s="126"/>
      <c r="P30" s="126"/>
      <c r="R30" s="121"/>
      <c r="S30" s="85"/>
      <c r="T30" s="126"/>
      <c r="U30" s="121"/>
      <c r="V30" s="121"/>
      <c r="W30" s="121"/>
      <c r="Z30" s="121"/>
      <c r="AA30" s="121"/>
      <c r="AB30" s="121"/>
      <c r="AC30" s="121"/>
      <c r="AD30" s="121"/>
    </row>
    <row r="31" spans="1:30" x14ac:dyDescent="0.25">
      <c r="A31" s="83" t="s">
        <v>96</v>
      </c>
      <c r="B31" s="121"/>
      <c r="C31" s="121"/>
      <c r="D31" s="124" t="s">
        <v>272</v>
      </c>
      <c r="E31" s="121" t="s">
        <v>256</v>
      </c>
      <c r="F31" s="125" t="s">
        <v>263</v>
      </c>
      <c r="G31" s="124">
        <v>2020</v>
      </c>
      <c r="H31" s="121"/>
      <c r="I31" s="121"/>
      <c r="J31" s="126"/>
      <c r="K31" s="126">
        <v>3.709104</v>
      </c>
      <c r="L31" s="85">
        <v>8.4339014257902019</v>
      </c>
      <c r="M31" s="126"/>
      <c r="N31" s="126"/>
      <c r="O31" s="126"/>
      <c r="P31" s="126"/>
      <c r="R31" s="121"/>
      <c r="S31" s="85"/>
      <c r="T31" s="126"/>
      <c r="U31" s="121"/>
      <c r="V31" s="121"/>
      <c r="W31" s="121"/>
      <c r="Z31" s="121"/>
      <c r="AA31" s="121"/>
      <c r="AB31" s="121"/>
      <c r="AC31" s="121"/>
      <c r="AD31" s="121"/>
    </row>
    <row r="32" spans="1:30" x14ac:dyDescent="0.25">
      <c r="A32" s="83" t="s">
        <v>97</v>
      </c>
      <c r="B32" s="121"/>
      <c r="C32" s="121"/>
      <c r="D32" s="124" t="s">
        <v>272</v>
      </c>
      <c r="E32" s="121" t="s">
        <v>254</v>
      </c>
      <c r="F32" s="125" t="s">
        <v>224</v>
      </c>
      <c r="G32" s="124" t="s">
        <v>262</v>
      </c>
      <c r="H32" s="121"/>
      <c r="I32" s="121"/>
      <c r="J32" s="121">
        <v>274.83120000000002</v>
      </c>
      <c r="K32" s="126">
        <v>3.5158799999999997</v>
      </c>
      <c r="L32" s="85">
        <v>8.8632771788551512</v>
      </c>
      <c r="M32" s="126">
        <v>102.80021443844456</v>
      </c>
      <c r="N32" s="126">
        <v>19.420349659641104</v>
      </c>
      <c r="O32" s="126">
        <v>552.18069972226806</v>
      </c>
      <c r="P32" s="126">
        <v>88.372671689108088</v>
      </c>
      <c r="R32" s="121"/>
      <c r="S32" s="85"/>
      <c r="T32" s="126"/>
      <c r="U32" s="121"/>
      <c r="V32" s="121"/>
      <c r="W32" s="121"/>
      <c r="Z32" s="121"/>
      <c r="AA32" s="121"/>
      <c r="AB32" s="121"/>
      <c r="AC32" s="121"/>
      <c r="AD32" s="121"/>
    </row>
    <row r="33" spans="1:30" x14ac:dyDescent="0.25">
      <c r="A33" s="83" t="s">
        <v>98</v>
      </c>
      <c r="B33" s="121">
        <v>15</v>
      </c>
      <c r="C33" s="121"/>
      <c r="D33" s="124" t="s">
        <v>274</v>
      </c>
      <c r="E33" s="121" t="s">
        <v>259</v>
      </c>
      <c r="F33" s="125" t="s">
        <v>228</v>
      </c>
      <c r="G33" s="124">
        <v>2016</v>
      </c>
      <c r="H33" s="121"/>
      <c r="I33" s="121"/>
      <c r="J33" s="126">
        <v>312.90479999999997</v>
      </c>
      <c r="K33" s="126">
        <v>3.9405840000000003</v>
      </c>
      <c r="L33" s="85">
        <v>9.4791276714444628</v>
      </c>
      <c r="M33" s="126">
        <v>94.024741599765449</v>
      </c>
      <c r="N33" s="126">
        <v>18.502543931887704</v>
      </c>
      <c r="O33" s="126">
        <v>485.34740195746531</v>
      </c>
      <c r="P33" s="126">
        <v>82.178278283455199</v>
      </c>
      <c r="R33" s="121"/>
      <c r="S33" s="85"/>
      <c r="T33" s="126"/>
      <c r="U33" s="121">
        <v>14.757938114167269</v>
      </c>
      <c r="V33" s="121">
        <v>0</v>
      </c>
      <c r="W33" s="121">
        <v>8.3652659994532979</v>
      </c>
      <c r="Z33" s="121">
        <v>42.043084223678434</v>
      </c>
      <c r="AA33" s="121">
        <v>4.3320702816740662</v>
      </c>
      <c r="AB33" s="121">
        <v>15.259362329588908</v>
      </c>
      <c r="AC33" s="121">
        <v>265.50977935354263</v>
      </c>
      <c r="AD33" s="121">
        <v>113.92619701567931</v>
      </c>
    </row>
    <row r="34" spans="1:30" x14ac:dyDescent="0.25">
      <c r="A34" s="83" t="s">
        <v>83</v>
      </c>
      <c r="B34" s="121">
        <v>45</v>
      </c>
      <c r="C34" s="121"/>
      <c r="D34" s="124" t="s">
        <v>271</v>
      </c>
      <c r="E34" s="121" t="s">
        <v>259</v>
      </c>
      <c r="F34" s="125" t="s">
        <v>221</v>
      </c>
      <c r="G34" s="124">
        <v>2016</v>
      </c>
      <c r="H34" s="126">
        <v>1.7823613135240399</v>
      </c>
      <c r="I34" s="126">
        <v>0.14750000000000002</v>
      </c>
      <c r="J34" s="126">
        <v>471.00600000000009</v>
      </c>
      <c r="K34" s="126">
        <v>4.8334159999999997</v>
      </c>
      <c r="L34" s="85">
        <v>9.4456851869792668</v>
      </c>
      <c r="M34" s="126">
        <v>123.95951374619406</v>
      </c>
      <c r="N34" s="126">
        <v>21.611220417463304</v>
      </c>
      <c r="O34" s="126">
        <v>594.74011508126068</v>
      </c>
      <c r="P34" s="126">
        <v>102.62538990138144</v>
      </c>
      <c r="R34" s="121">
        <v>12.083805515417218</v>
      </c>
      <c r="S34" s="85">
        <v>0.5493603013358197</v>
      </c>
      <c r="T34" s="126">
        <v>1265.8364100190522</v>
      </c>
      <c r="U34" s="121">
        <v>67.259099835735825</v>
      </c>
      <c r="V34" s="121">
        <v>32.027469191416166</v>
      </c>
      <c r="W34" s="121">
        <v>74.41582626459801</v>
      </c>
      <c r="Z34" s="121">
        <v>154.50602681455709</v>
      </c>
      <c r="AA34" s="121">
        <v>58.611419421717621</v>
      </c>
      <c r="AB34" s="121">
        <v>23.499117104569734</v>
      </c>
      <c r="AC34" s="121">
        <v>574.49310187421986</v>
      </c>
      <c r="AD34" s="121">
        <v>297.09270743341</v>
      </c>
    </row>
    <row r="35" spans="1:30" x14ac:dyDescent="0.25">
      <c r="A35" s="83" t="s">
        <v>84</v>
      </c>
      <c r="B35" s="121">
        <v>15</v>
      </c>
      <c r="C35" s="121"/>
      <c r="D35" s="124" t="s">
        <v>274</v>
      </c>
      <c r="E35" s="121" t="s">
        <v>259</v>
      </c>
      <c r="F35" s="125" t="s">
        <v>228</v>
      </c>
      <c r="G35" s="124">
        <v>2016</v>
      </c>
      <c r="H35" s="126">
        <v>1.6556970588727129</v>
      </c>
      <c r="I35" s="126">
        <v>0.13100000000000001</v>
      </c>
      <c r="J35" s="126">
        <v>391.35600000000022</v>
      </c>
      <c r="K35" s="126">
        <v>3.9430639999999997</v>
      </c>
      <c r="L35" s="85">
        <v>10.063398488823715</v>
      </c>
      <c r="M35" s="126">
        <v>114.24329542726281</v>
      </c>
      <c r="N35" s="126">
        <v>19.604082074656262</v>
      </c>
      <c r="O35" s="126">
        <v>588.4664356061586</v>
      </c>
      <c r="P35" s="126">
        <v>101.48767131834393</v>
      </c>
      <c r="R35" s="121">
        <v>12.638908846356587</v>
      </c>
      <c r="S35" s="85">
        <v>0.53187425921007503</v>
      </c>
      <c r="T35" s="126">
        <v>2583.3396122837798</v>
      </c>
      <c r="U35" s="121">
        <v>70.363765330551999</v>
      </c>
      <c r="V35" s="121">
        <v>27.673099700117771</v>
      </c>
      <c r="W35" s="121">
        <v>61.951357946062537</v>
      </c>
      <c r="Z35" s="121">
        <v>97.581933666302206</v>
      </c>
      <c r="AA35" s="121">
        <v>54.538290868875563</v>
      </c>
      <c r="AB35" s="121">
        <v>20.460831222276472</v>
      </c>
      <c r="AC35" s="121">
        <v>515.80255181929397</v>
      </c>
      <c r="AD35" s="121">
        <v>259.87024306898229</v>
      </c>
    </row>
    <row r="36" spans="1:30" x14ac:dyDescent="0.25">
      <c r="A36" s="83" t="s">
        <v>100</v>
      </c>
      <c r="B36" s="121"/>
      <c r="C36" s="121"/>
      <c r="D36" s="124" t="s">
        <v>272</v>
      </c>
      <c r="E36" s="121" t="s">
        <v>254</v>
      </c>
      <c r="F36" s="125" t="s">
        <v>224</v>
      </c>
      <c r="G36" s="124" t="s">
        <v>262</v>
      </c>
      <c r="H36" s="126">
        <v>1.5111505054585155</v>
      </c>
      <c r="I36" s="126">
        <v>0.13300000000000001</v>
      </c>
      <c r="J36" s="126">
        <v>365.86800000000017</v>
      </c>
      <c r="K36" s="126">
        <v>4.3831999999999995</v>
      </c>
      <c r="L36" s="85">
        <v>58.909144507153002</v>
      </c>
      <c r="M36" s="126">
        <v>123.55364024633289</v>
      </c>
      <c r="N36" s="126">
        <v>96.044196126302097</v>
      </c>
      <c r="O36" s="126">
        <v>449.2824551357001</v>
      </c>
      <c r="P36" s="126">
        <v>53.529074258609668</v>
      </c>
      <c r="R36" s="121">
        <v>11.362033875627935</v>
      </c>
      <c r="S36" s="85">
        <v>0.52341372472956871</v>
      </c>
      <c r="T36" s="126">
        <v>1950.4214072742539</v>
      </c>
      <c r="U36" s="121">
        <v>95.914882584689707</v>
      </c>
      <c r="V36" s="121">
        <v>64.771143073080239</v>
      </c>
      <c r="W36" s="121">
        <v>71.989275339479263</v>
      </c>
      <c r="Z36" s="121">
        <v>128.95435612183147</v>
      </c>
      <c r="AA36" s="121">
        <v>78.187235136336028</v>
      </c>
      <c r="AB36" s="121">
        <v>21.927492349834459</v>
      </c>
      <c r="AC36" s="121">
        <v>750.32445838227829</v>
      </c>
      <c r="AD36" s="121">
        <v>485.36033670484392</v>
      </c>
    </row>
    <row r="37" spans="1:30" x14ac:dyDescent="0.25">
      <c r="A37" s="83" t="s">
        <v>101</v>
      </c>
      <c r="B37" s="121"/>
      <c r="C37" s="121"/>
      <c r="D37" s="124" t="s">
        <v>272</v>
      </c>
      <c r="E37" s="121" t="s">
        <v>254</v>
      </c>
      <c r="F37" s="125" t="s">
        <v>224</v>
      </c>
      <c r="G37" s="124" t="s">
        <v>262</v>
      </c>
      <c r="H37" s="126">
        <v>1.4884510569601428</v>
      </c>
      <c r="I37" s="126">
        <v>0.13100000000000001</v>
      </c>
      <c r="J37" s="126">
        <v>346.75200000000007</v>
      </c>
      <c r="K37" s="126">
        <v>4.1097440000000001</v>
      </c>
      <c r="L37" s="85">
        <v>71.456630944684704</v>
      </c>
      <c r="M37" s="126">
        <v>97.265969208600282</v>
      </c>
      <c r="N37" s="126">
        <v>94.008607399020761</v>
      </c>
      <c r="O37" s="126">
        <v>483.2912397313799</v>
      </c>
      <c r="P37" s="126">
        <v>73.310887251504937</v>
      </c>
      <c r="R37" s="121">
        <v>11.362221808856052</v>
      </c>
      <c r="S37" s="85">
        <v>0.54183795202292373</v>
      </c>
      <c r="T37" s="126">
        <v>1633.9623047694906</v>
      </c>
      <c r="U37" s="121">
        <v>62.149251607797588</v>
      </c>
      <c r="V37" s="121">
        <v>24.718949923002395</v>
      </c>
      <c r="W37" s="121">
        <v>64.66982033415502</v>
      </c>
      <c r="Z37" s="121">
        <v>79.956485880314645</v>
      </c>
      <c r="AA37" s="121">
        <v>50.3169863749889</v>
      </c>
      <c r="AB37" s="121">
        <v>18.146362426001208</v>
      </c>
      <c r="AC37" s="121">
        <v>529.05097607818334</v>
      </c>
      <c r="AD37" s="121">
        <v>235.7195514827701</v>
      </c>
    </row>
    <row r="38" spans="1:30" x14ac:dyDescent="0.25">
      <c r="A38" s="83" t="s">
        <v>102</v>
      </c>
      <c r="B38" s="121">
        <v>0</v>
      </c>
      <c r="C38" s="121">
        <v>0</v>
      </c>
      <c r="D38" s="124" t="s">
        <v>276</v>
      </c>
      <c r="E38" s="121" t="s">
        <v>255</v>
      </c>
      <c r="F38" s="125" t="s">
        <v>226</v>
      </c>
      <c r="G38" s="124" t="s">
        <v>262</v>
      </c>
      <c r="H38" s="126">
        <v>1.504420574995017</v>
      </c>
      <c r="I38" s="126">
        <v>0.123</v>
      </c>
      <c r="J38" s="126">
        <v>295.77600000000007</v>
      </c>
      <c r="K38" s="126">
        <v>4.2633039999999998</v>
      </c>
      <c r="L38" s="85">
        <v>9.6448424160859201</v>
      </c>
      <c r="M38" s="126">
        <v>131.1126631728965</v>
      </c>
      <c r="N38" s="126">
        <v>19.34269340879715</v>
      </c>
      <c r="O38" s="126">
        <v>636.62265678222104</v>
      </c>
      <c r="P38" s="126">
        <v>127.03384108091363</v>
      </c>
      <c r="R38" s="121">
        <v>12.231061585325342</v>
      </c>
      <c r="S38" s="85">
        <v>0.52593493478023823</v>
      </c>
      <c r="T38" s="126">
        <v>2408.9641884546245</v>
      </c>
      <c r="U38" s="121">
        <v>81.026066350694634</v>
      </c>
      <c r="V38" s="121">
        <v>32.743333040979252</v>
      </c>
      <c r="W38" s="121">
        <v>110.4083121853019</v>
      </c>
      <c r="Z38" s="121">
        <v>114.51011502308667</v>
      </c>
      <c r="AA38" s="121">
        <v>90.47397815919804</v>
      </c>
      <c r="AB38" s="121">
        <v>19.784674549348949</v>
      </c>
      <c r="AC38" s="121">
        <v>520.78453032240111</v>
      </c>
      <c r="AD38" s="121">
        <v>330.41539072586119</v>
      </c>
    </row>
    <row r="39" spans="1:30" x14ac:dyDescent="0.25">
      <c r="A39" s="83" t="s">
        <v>103</v>
      </c>
      <c r="B39" s="121"/>
      <c r="C39" s="121">
        <v>12.5</v>
      </c>
      <c r="D39" s="124" t="s">
        <v>277</v>
      </c>
      <c r="E39" s="121" t="s">
        <v>256</v>
      </c>
      <c r="F39" s="125" t="s">
        <v>228</v>
      </c>
      <c r="G39" s="124">
        <v>2020</v>
      </c>
      <c r="H39" s="126">
        <v>1.6505526840659337</v>
      </c>
      <c r="I39" s="126">
        <v>0.128</v>
      </c>
      <c r="J39" s="126">
        <v>353.12400000000019</v>
      </c>
      <c r="K39" s="126">
        <v>4.6111839999999997</v>
      </c>
      <c r="L39" s="85">
        <v>18.642765210952735</v>
      </c>
      <c r="M39" s="126">
        <v>144.74625103767559</v>
      </c>
      <c r="N39" s="126">
        <v>22.048208612707533</v>
      </c>
      <c r="O39" s="126">
        <v>730.04483308500062</v>
      </c>
      <c r="P39" s="126">
        <v>130.87635107729056</v>
      </c>
      <c r="R39" s="121">
        <v>12.894942844265106</v>
      </c>
      <c r="S39" s="85">
        <v>0.50460161896687972</v>
      </c>
      <c r="T39" s="126">
        <v>1168.9611745584104</v>
      </c>
      <c r="U39" s="121">
        <v>109.12167065280184</v>
      </c>
      <c r="V39" s="121">
        <v>28.978412139905654</v>
      </c>
      <c r="W39" s="121">
        <v>67.319514805387811</v>
      </c>
      <c r="Z39" s="121">
        <v>77.147768457822224</v>
      </c>
      <c r="AA39" s="121">
        <v>65.780943732661456</v>
      </c>
      <c r="AB39" s="121">
        <v>20.531424162070394</v>
      </c>
      <c r="AC39" s="121">
        <v>544.43775162372719</v>
      </c>
      <c r="AD39" s="121">
        <v>263.02652894100174</v>
      </c>
    </row>
    <row r="40" spans="1:30" x14ac:dyDescent="0.25">
      <c r="A40" s="83" t="s">
        <v>104</v>
      </c>
      <c r="B40" s="121"/>
      <c r="C40" s="121">
        <v>12.5</v>
      </c>
      <c r="D40" s="124" t="s">
        <v>277</v>
      </c>
      <c r="E40" s="121" t="s">
        <v>256</v>
      </c>
      <c r="F40" s="125" t="s">
        <v>228</v>
      </c>
      <c r="G40" s="124">
        <v>2020</v>
      </c>
      <c r="H40" s="126">
        <v>1.5780136571555292</v>
      </c>
      <c r="I40" s="126">
        <v>0.124</v>
      </c>
      <c r="J40" s="126">
        <v>416.84400000000022</v>
      </c>
      <c r="K40" s="126">
        <v>4.7066319999999999</v>
      </c>
      <c r="L40" s="85">
        <v>16.8040494448428</v>
      </c>
      <c r="M40" s="126">
        <v>106.60792827633757</v>
      </c>
      <c r="N40" s="126">
        <v>18.457798713458356</v>
      </c>
      <c r="O40" s="126">
        <v>803.28837280750133</v>
      </c>
      <c r="P40" s="126">
        <v>143.93884233314947</v>
      </c>
      <c r="R40" s="121">
        <v>12.725916589963946</v>
      </c>
      <c r="S40" s="85">
        <v>0.55165127729706875</v>
      </c>
      <c r="T40" s="126">
        <v>2115.1093075573449</v>
      </c>
      <c r="U40" s="121">
        <v>60.93397115333326</v>
      </c>
      <c r="V40" s="121">
        <v>24.661252801094371</v>
      </c>
      <c r="W40" s="121">
        <v>62.312501689659527</v>
      </c>
      <c r="Z40" s="121">
        <v>155.9244537152469</v>
      </c>
      <c r="AA40" s="121">
        <v>56.758163256821263</v>
      </c>
      <c r="AB40" s="121">
        <v>20.120690870569636</v>
      </c>
      <c r="AC40" s="121">
        <v>528.48054369609713</v>
      </c>
      <c r="AD40" s="121">
        <v>285.55286617218104</v>
      </c>
    </row>
    <row r="41" spans="1:30" x14ac:dyDescent="0.25">
      <c r="A41" s="83" t="s">
        <v>105</v>
      </c>
      <c r="B41" s="121">
        <v>45</v>
      </c>
      <c r="C41" s="121"/>
      <c r="D41" s="124" t="s">
        <v>271</v>
      </c>
      <c r="E41" s="121" t="s">
        <v>259</v>
      </c>
      <c r="F41" s="125" t="s">
        <v>221</v>
      </c>
      <c r="G41" s="124">
        <v>2016</v>
      </c>
      <c r="H41" s="126">
        <v>1.8181313699407702</v>
      </c>
      <c r="I41" s="126">
        <v>0.156</v>
      </c>
      <c r="J41" s="126">
        <v>448.70399999999995</v>
      </c>
      <c r="K41" s="126">
        <v>5.0577520000000007</v>
      </c>
      <c r="L41" s="85">
        <v>18.065877905057086</v>
      </c>
      <c r="M41" s="126">
        <v>172.80669919851803</v>
      </c>
      <c r="N41" s="126">
        <v>25.685333623608905</v>
      </c>
      <c r="O41" s="126">
        <v>478.30030479200502</v>
      </c>
      <c r="P41" s="126">
        <v>104.81075463087865</v>
      </c>
      <c r="R41" s="121">
        <v>11.654688268851091</v>
      </c>
      <c r="S41" s="85">
        <v>0.55235234565749369</v>
      </c>
      <c r="T41" s="126">
        <v>994.58575072925521</v>
      </c>
      <c r="U41" s="121">
        <v>88.187456799685563</v>
      </c>
      <c r="V41" s="121">
        <v>38.711952535693626</v>
      </c>
      <c r="W41" s="121">
        <v>82.952120783332063</v>
      </c>
      <c r="Z41" s="121">
        <v>155.89062162183674</v>
      </c>
      <c r="AA41" s="121">
        <v>73.904410717928201</v>
      </c>
      <c r="AB41" s="121">
        <v>23.188946282223409</v>
      </c>
      <c r="AC41" s="121">
        <v>592.94038282474764</v>
      </c>
      <c r="AD41" s="121">
        <v>321.27838886400571</v>
      </c>
    </row>
    <row r="42" spans="1:30" x14ac:dyDescent="0.25">
      <c r="A42" s="83" t="s">
        <v>106</v>
      </c>
      <c r="B42" s="121">
        <v>30</v>
      </c>
      <c r="C42" s="121"/>
      <c r="D42" s="124" t="s">
        <v>273</v>
      </c>
      <c r="E42" s="121" t="s">
        <v>259</v>
      </c>
      <c r="F42" s="125" t="s">
        <v>230</v>
      </c>
      <c r="G42" s="124">
        <v>2016</v>
      </c>
      <c r="H42" s="126">
        <v>1.4934044250644714</v>
      </c>
      <c r="I42" s="126">
        <v>0.125</v>
      </c>
      <c r="J42" s="126">
        <v>404.10000000000019</v>
      </c>
      <c r="K42" s="126">
        <v>4.6053360000000003</v>
      </c>
      <c r="L42" s="85">
        <v>10.137472535511364</v>
      </c>
      <c r="M42" s="126">
        <v>119.43764441163277</v>
      </c>
      <c r="N42" s="126">
        <v>18.797187251420453</v>
      </c>
      <c r="O42" s="126">
        <v>850.7021985562867</v>
      </c>
      <c r="P42" s="126">
        <v>152.35529270362616</v>
      </c>
      <c r="R42" s="121">
        <v>11.947235400515771</v>
      </c>
      <c r="S42" s="85">
        <v>0.54572135256606491</v>
      </c>
      <c r="T42" s="126">
        <v>2050.5258172502504</v>
      </c>
      <c r="U42" s="121">
        <v>65.512870858196564</v>
      </c>
      <c r="V42" s="121">
        <v>23.010641098418571</v>
      </c>
      <c r="W42" s="121">
        <v>77.930720887780055</v>
      </c>
      <c r="Z42" s="121">
        <v>135.91430505797302</v>
      </c>
      <c r="AA42" s="121">
        <v>70.716938447745022</v>
      </c>
      <c r="AB42" s="121">
        <v>20.365080005954127</v>
      </c>
      <c r="AC42" s="121">
        <v>575.67692743360135</v>
      </c>
      <c r="AD42" s="121">
        <v>275.95564472484568</v>
      </c>
    </row>
    <row r="43" spans="1:30" x14ac:dyDescent="0.25">
      <c r="A43" s="83" t="s">
        <v>107</v>
      </c>
      <c r="B43" s="121"/>
      <c r="C43" s="121">
        <v>50</v>
      </c>
      <c r="D43" s="124" t="s">
        <v>278</v>
      </c>
      <c r="E43" s="121" t="s">
        <v>256</v>
      </c>
      <c r="F43" s="125" t="s">
        <v>221</v>
      </c>
      <c r="G43" s="124">
        <v>2020</v>
      </c>
      <c r="H43" s="126">
        <v>1.9198284315742395</v>
      </c>
      <c r="I43" s="126">
        <v>0.16700000000000001</v>
      </c>
      <c r="J43" s="126">
        <v>448.70399999999995</v>
      </c>
      <c r="K43" s="126">
        <v>5.6010720000000003</v>
      </c>
      <c r="L43" s="85">
        <v>21.124373506767061</v>
      </c>
      <c r="M43" s="126">
        <v>273.57361717350233</v>
      </c>
      <c r="N43" s="126">
        <v>44.191240698709883</v>
      </c>
      <c r="O43" s="126">
        <v>514.98182068170843</v>
      </c>
      <c r="P43" s="126">
        <v>98.671240995228246</v>
      </c>
      <c r="R43" s="121">
        <v>11.495978632181075</v>
      </c>
      <c r="S43" s="85">
        <v>0.54633627129543672</v>
      </c>
      <c r="T43" s="126">
        <v>2593.0271358298442</v>
      </c>
      <c r="U43" s="121">
        <v>70.348450977586836</v>
      </c>
      <c r="V43" s="121">
        <v>25.224496369321709</v>
      </c>
      <c r="W43" s="121">
        <v>62.123929248102222</v>
      </c>
      <c r="Z43" s="121">
        <v>133.63890972343762</v>
      </c>
      <c r="AA43" s="121">
        <v>48.952931076616437</v>
      </c>
      <c r="AB43" s="121">
        <v>18.295643330502255</v>
      </c>
      <c r="AC43" s="121">
        <v>537.44939096954909</v>
      </c>
      <c r="AD43" s="121">
        <v>216.01545846510695</v>
      </c>
    </row>
    <row r="44" spans="1:30" x14ac:dyDescent="0.25">
      <c r="A44" s="83" t="s">
        <v>108</v>
      </c>
      <c r="B44" s="121"/>
      <c r="C44" s="121">
        <v>25</v>
      </c>
      <c r="D44" s="124" t="s">
        <v>279</v>
      </c>
      <c r="E44" s="121" t="s">
        <v>256</v>
      </c>
      <c r="F44" s="125" t="s">
        <v>230</v>
      </c>
      <c r="G44" s="124">
        <v>2020</v>
      </c>
      <c r="H44" s="126">
        <v>1.345028769287542</v>
      </c>
      <c r="I44" s="126">
        <v>0.11700000000000001</v>
      </c>
      <c r="J44" s="126">
        <v>384.98400000000009</v>
      </c>
      <c r="K44" s="126">
        <v>4.6140080000000001</v>
      </c>
      <c r="L44" s="85">
        <v>10.794703091342797</v>
      </c>
      <c r="M44" s="126">
        <v>174.1070174083801</v>
      </c>
      <c r="N44" s="126">
        <v>26.504587891236774</v>
      </c>
      <c r="O44" s="126">
        <v>400.60207291574631</v>
      </c>
      <c r="P44" s="126">
        <v>71.853479485195606</v>
      </c>
      <c r="R44" s="121">
        <v>11.495972387073008</v>
      </c>
      <c r="S44" s="85">
        <v>0.54551142229220217</v>
      </c>
      <c r="T44" s="126">
        <v>1433.7534848174982</v>
      </c>
      <c r="U44" s="121">
        <v>45.381373123602884</v>
      </c>
      <c r="V44" s="121">
        <v>17.960310298355392</v>
      </c>
      <c r="W44" s="121">
        <v>53.014231177580221</v>
      </c>
      <c r="Z44" s="121">
        <v>106.4498864340858</v>
      </c>
      <c r="AA44" s="121">
        <v>43.833272726553403</v>
      </c>
      <c r="AB44" s="121">
        <v>17.237600166231054</v>
      </c>
      <c r="AC44" s="121">
        <v>467.26379794530919</v>
      </c>
      <c r="AD44" s="121">
        <v>199.16978978363051</v>
      </c>
    </row>
    <row r="45" spans="1:30" x14ac:dyDescent="0.25">
      <c r="A45" s="83" t="s">
        <v>109</v>
      </c>
      <c r="B45" s="121">
        <v>30</v>
      </c>
      <c r="C45" s="121"/>
      <c r="D45" s="124" t="s">
        <v>273</v>
      </c>
      <c r="E45" s="121" t="s">
        <v>259</v>
      </c>
      <c r="F45" s="125" t="s">
        <v>230</v>
      </c>
      <c r="G45" s="124">
        <v>2016</v>
      </c>
      <c r="H45" s="126">
        <v>1.3430906422744249</v>
      </c>
      <c r="I45" s="126">
        <v>0.11100000000000002</v>
      </c>
      <c r="J45" s="126">
        <v>353.12400000000019</v>
      </c>
      <c r="K45" s="126">
        <v>4.3565360000000002</v>
      </c>
      <c r="L45" s="85">
        <v>4.585325392770204</v>
      </c>
      <c r="M45" s="126">
        <v>133.26911310613437</v>
      </c>
      <c r="N45" s="126">
        <v>18.990316124634862</v>
      </c>
      <c r="O45" s="126">
        <v>340.80840532294718</v>
      </c>
      <c r="P45" s="126">
        <v>76.308493822352034</v>
      </c>
      <c r="R45" s="121">
        <v>12.099915696165988</v>
      </c>
      <c r="S45" s="85">
        <v>0.52092060827182129</v>
      </c>
      <c r="T45" s="126">
        <v>1320.7323767800824</v>
      </c>
      <c r="U45" s="121">
        <v>41.515429020708879</v>
      </c>
      <c r="V45" s="121">
        <v>19.515884521439769</v>
      </c>
      <c r="W45" s="121">
        <v>50.454879141746041</v>
      </c>
      <c r="Z45" s="121">
        <v>69.005317694376913</v>
      </c>
      <c r="AA45" s="121">
        <v>43.245668988076154</v>
      </c>
      <c r="AB45" s="121">
        <v>15.708662715883841</v>
      </c>
      <c r="AC45" s="121">
        <v>459.7911827324325</v>
      </c>
      <c r="AD45" s="121">
        <v>154.67873334837952</v>
      </c>
    </row>
    <row r="46" spans="1:30" x14ac:dyDescent="0.25">
      <c r="A46" s="83" t="s">
        <v>110</v>
      </c>
      <c r="B46" s="121">
        <v>15</v>
      </c>
      <c r="C46" s="121"/>
      <c r="D46" s="124" t="s">
        <v>274</v>
      </c>
      <c r="E46" s="121" t="s">
        <v>259</v>
      </c>
      <c r="F46" s="125" t="s">
        <v>228</v>
      </c>
      <c r="G46" s="124">
        <v>2016</v>
      </c>
      <c r="H46" s="126">
        <v>1.4189340343450478</v>
      </c>
      <c r="I46" s="126">
        <v>0.11700000000000001</v>
      </c>
      <c r="J46" s="126">
        <v>378.61200000000019</v>
      </c>
      <c r="K46" s="126">
        <v>4.199808</v>
      </c>
      <c r="L46" s="85">
        <v>8.8568099824696009</v>
      </c>
      <c r="M46" s="126">
        <v>102.96746902785974</v>
      </c>
      <c r="N46" s="126">
        <v>14.117077039605713</v>
      </c>
      <c r="O46" s="126">
        <v>335.97398301263132</v>
      </c>
      <c r="P46" s="126">
        <v>63.441309863062209</v>
      </c>
      <c r="R46" s="121">
        <v>12.127641319188442</v>
      </c>
      <c r="S46" s="85">
        <v>0.51541966655198423</v>
      </c>
      <c r="T46" s="126">
        <v>962.29400557570807</v>
      </c>
      <c r="U46" s="121">
        <v>56.889685474760121</v>
      </c>
      <c r="V46" s="121">
        <v>18.970700476412087</v>
      </c>
      <c r="W46" s="121">
        <v>71.612241468436906</v>
      </c>
      <c r="Z46" s="121">
        <v>83.670785522974569</v>
      </c>
      <c r="AA46" s="121">
        <v>50.292758079492053</v>
      </c>
      <c r="AB46" s="121">
        <v>17.462525553170682</v>
      </c>
      <c r="AC46" s="121">
        <v>453.41208902589051</v>
      </c>
      <c r="AD46" s="121">
        <v>231.49498157476805</v>
      </c>
    </row>
    <row r="47" spans="1:30" x14ac:dyDescent="0.25">
      <c r="A47" s="83" t="s">
        <v>111</v>
      </c>
      <c r="B47" s="121"/>
      <c r="C47" s="121">
        <v>25</v>
      </c>
      <c r="D47" s="124" t="s">
        <v>279</v>
      </c>
      <c r="E47" s="121" t="s">
        <v>256</v>
      </c>
      <c r="F47" s="125" t="s">
        <v>230</v>
      </c>
      <c r="G47" s="124">
        <v>2020</v>
      </c>
      <c r="H47" s="126">
        <v>1.7233821057903129</v>
      </c>
      <c r="I47" s="126">
        <v>0.154</v>
      </c>
      <c r="J47" s="126">
        <v>480.56400000000014</v>
      </c>
      <c r="K47" s="126">
        <v>5.3909040000000008</v>
      </c>
      <c r="L47" s="85">
        <v>18.8507434271969</v>
      </c>
      <c r="M47" s="126">
        <v>343.06891711926818</v>
      </c>
      <c r="N47" s="126">
        <v>55.976176686073408</v>
      </c>
      <c r="O47" s="126">
        <v>666.25709052495483</v>
      </c>
      <c r="P47" s="126">
        <v>112.06530631668991</v>
      </c>
      <c r="R47" s="121">
        <v>11.190792894742291</v>
      </c>
      <c r="S47" s="85">
        <v>0.54731434598151529</v>
      </c>
      <c r="T47" s="126">
        <v>1827.7127756907744</v>
      </c>
      <c r="U47" s="121">
        <v>82.108976324431467</v>
      </c>
      <c r="V47" s="121">
        <v>40.358015054512201</v>
      </c>
      <c r="W47" s="121">
        <v>67.458764063384081</v>
      </c>
      <c r="Z47" s="121">
        <v>113.39411404733548</v>
      </c>
      <c r="AA47" s="121">
        <v>58.330455858119684</v>
      </c>
      <c r="AB47" s="121">
        <v>17.988467167871843</v>
      </c>
      <c r="AC47" s="121">
        <v>532.07860534434872</v>
      </c>
      <c r="AD47" s="121">
        <v>230.00873207812313</v>
      </c>
    </row>
    <row r="48" spans="1:30" x14ac:dyDescent="0.25">
      <c r="A48" s="83" t="s">
        <v>112</v>
      </c>
      <c r="B48" s="121"/>
      <c r="C48" s="121">
        <v>50</v>
      </c>
      <c r="D48" s="124" t="s">
        <v>278</v>
      </c>
      <c r="E48" s="121" t="s">
        <v>256</v>
      </c>
      <c r="F48" s="125" t="s">
        <v>221</v>
      </c>
      <c r="G48" s="124">
        <v>2020</v>
      </c>
      <c r="H48" s="126">
        <v>2.0633444047879754</v>
      </c>
      <c r="I48" s="126">
        <v>0.16199999999999998</v>
      </c>
      <c r="J48" s="126">
        <v>461.44800000000009</v>
      </c>
      <c r="K48" s="126">
        <v>5.5139120000000004</v>
      </c>
      <c r="L48" s="85">
        <v>9.8097065466984699</v>
      </c>
      <c r="M48" s="126">
        <v>322.86241917303005</v>
      </c>
      <c r="N48" s="126">
        <v>50.607590193151687</v>
      </c>
      <c r="O48" s="126">
        <v>593.91449098747012</v>
      </c>
      <c r="P48" s="126">
        <v>101.37194034909243</v>
      </c>
      <c r="R48" s="121">
        <v>12.736693856715899</v>
      </c>
      <c r="S48" s="85">
        <v>0.52630604018827865</v>
      </c>
      <c r="T48" s="126">
        <v>1727.6083657147778</v>
      </c>
      <c r="U48" s="121">
        <v>98.294261556189838</v>
      </c>
      <c r="V48" s="121">
        <v>51.327899937044947</v>
      </c>
      <c r="W48" s="121">
        <v>94.606925277974327</v>
      </c>
      <c r="Z48" s="121">
        <v>84.082320337280535</v>
      </c>
      <c r="AA48" s="121">
        <v>78.281752323432457</v>
      </c>
      <c r="AB48" s="121">
        <v>19.330722652837458</v>
      </c>
      <c r="AC48" s="121">
        <v>606.92622204243253</v>
      </c>
      <c r="AD48" s="121">
        <v>292.56073945572854</v>
      </c>
    </row>
    <row r="49" spans="1:30" x14ac:dyDescent="0.25">
      <c r="A49" s="83" t="s">
        <v>113</v>
      </c>
      <c r="B49" s="121">
        <v>0</v>
      </c>
      <c r="C49" s="121">
        <v>0</v>
      </c>
      <c r="D49" s="124" t="s">
        <v>276</v>
      </c>
      <c r="E49" s="121" t="s">
        <v>255</v>
      </c>
      <c r="F49" s="125" t="s">
        <v>226</v>
      </c>
      <c r="G49" s="124" t="s">
        <v>262</v>
      </c>
      <c r="H49" s="126">
        <v>1.4457126337627322</v>
      </c>
      <c r="I49" s="126">
        <v>0.11100000000000002</v>
      </c>
      <c r="J49" s="126">
        <v>314.89200000000017</v>
      </c>
      <c r="K49" s="126">
        <v>3.6528000000000005</v>
      </c>
      <c r="L49" s="85">
        <v>9.8627212101401884</v>
      </c>
      <c r="M49" s="126">
        <v>97.521611353235954</v>
      </c>
      <c r="N49" s="126">
        <v>13.619158803660923</v>
      </c>
      <c r="O49" s="126">
        <v>639.21489624948538</v>
      </c>
      <c r="P49" s="126">
        <v>127.56615227234204</v>
      </c>
      <c r="R49" s="121">
        <v>13.024438142006595</v>
      </c>
      <c r="S49" s="85">
        <v>0.52566830309079537</v>
      </c>
      <c r="T49" s="126">
        <v>1004.2732742753194</v>
      </c>
      <c r="U49" s="121">
        <v>37.705578243858518</v>
      </c>
      <c r="V49" s="121">
        <v>21.31935766253363</v>
      </c>
      <c r="W49" s="121">
        <v>46.631334852767409</v>
      </c>
      <c r="Z49" s="121">
        <v>52.951505920832787</v>
      </c>
      <c r="AA49" s="121">
        <v>37.076704946566338</v>
      </c>
      <c r="AB49" s="121">
        <v>15.60637632778454</v>
      </c>
      <c r="AC49" s="121">
        <v>602.51355919250739</v>
      </c>
      <c r="AD49" s="121">
        <v>210.5420745389153</v>
      </c>
    </row>
    <row r="50" spans="1:30" x14ac:dyDescent="0.25">
      <c r="A50" s="83" t="s">
        <v>114</v>
      </c>
      <c r="B50" s="121"/>
      <c r="C50" s="121">
        <v>50</v>
      </c>
      <c r="D50" s="124" t="s">
        <v>278</v>
      </c>
      <c r="E50" s="121" t="s">
        <v>256</v>
      </c>
      <c r="F50" s="125" t="s">
        <v>221</v>
      </c>
      <c r="G50" s="124">
        <v>2020</v>
      </c>
      <c r="H50" s="126">
        <v>1.7783378029373134</v>
      </c>
      <c r="I50" s="126">
        <v>0.16350000000000001</v>
      </c>
      <c r="J50" s="126">
        <v>413.65800000000007</v>
      </c>
      <c r="K50" s="126">
        <v>4.6535280000000006</v>
      </c>
      <c r="L50" s="85">
        <v>13.445515139928993</v>
      </c>
      <c r="M50" s="126">
        <v>243.8304048943796</v>
      </c>
      <c r="N50" s="126">
        <v>37.99354129284982</v>
      </c>
      <c r="O50" s="126">
        <v>356.46920836976778</v>
      </c>
      <c r="P50" s="126">
        <v>70.901650336808714</v>
      </c>
      <c r="R50" s="121">
        <v>10.876683810014148</v>
      </c>
      <c r="S50" s="85">
        <v>0.53567455806862818</v>
      </c>
      <c r="T50" s="126">
        <v>1830.9419502061291</v>
      </c>
      <c r="U50" s="121">
        <v>91.887385995460733</v>
      </c>
      <c r="V50" s="121">
        <v>15.724688815215766</v>
      </c>
      <c r="W50" s="121">
        <v>37.112187043380153</v>
      </c>
      <c r="Z50" s="121">
        <v>105.20825791657393</v>
      </c>
      <c r="AA50" s="121">
        <v>34.023556793549965</v>
      </c>
      <c r="AB50" s="121">
        <v>15.814435177013211</v>
      </c>
      <c r="AC50" s="121">
        <v>480.99085023192663</v>
      </c>
      <c r="AD50" s="121">
        <v>164.08070531974519</v>
      </c>
    </row>
    <row r="51" spans="1:30" x14ac:dyDescent="0.25">
      <c r="A51" s="83" t="s">
        <v>115</v>
      </c>
      <c r="B51" s="121"/>
      <c r="C51" s="121">
        <v>12.5</v>
      </c>
      <c r="D51" s="124" t="s">
        <v>277</v>
      </c>
      <c r="E51" s="121" t="s">
        <v>256</v>
      </c>
      <c r="F51" s="125" t="s">
        <v>228</v>
      </c>
      <c r="G51" s="124">
        <v>2020</v>
      </c>
      <c r="H51" s="126">
        <v>1.4817842410394266</v>
      </c>
      <c r="I51" s="126">
        <v>0.14100000000000001</v>
      </c>
      <c r="J51" s="126">
        <v>410.47200000000021</v>
      </c>
      <c r="K51" s="126">
        <v>4.0918400000000004</v>
      </c>
      <c r="L51" s="85">
        <v>10.701366957922374</v>
      </c>
      <c r="M51" s="126">
        <v>160.79914138688869</v>
      </c>
      <c r="N51" s="126">
        <v>24.659743962086694</v>
      </c>
      <c r="O51" s="126">
        <v>537.5229486924693</v>
      </c>
      <c r="P51" s="126">
        <v>106.89735937020161</v>
      </c>
      <c r="R51" s="121">
        <v>10.509108092478202</v>
      </c>
      <c r="S51" s="85">
        <v>0.51752013617705284</v>
      </c>
      <c r="T51" s="126">
        <v>1617.8164321927172</v>
      </c>
      <c r="U51" s="121">
        <v>46.043161329695529</v>
      </c>
      <c r="V51" s="121">
        <v>11.128974961350375</v>
      </c>
      <c r="W51" s="121">
        <v>41.091781276941006</v>
      </c>
      <c r="Z51" s="121">
        <v>101.14763796152459</v>
      </c>
      <c r="AA51" s="121">
        <v>41.77971625016751</v>
      </c>
      <c r="AB51" s="121">
        <v>18.468229224414042</v>
      </c>
      <c r="AC51" s="121">
        <v>444.51582786146196</v>
      </c>
      <c r="AD51" s="121">
        <v>206.47158735427283</v>
      </c>
    </row>
    <row r="52" spans="1:30" x14ac:dyDescent="0.25">
      <c r="A52" s="83" t="s">
        <v>116</v>
      </c>
      <c r="B52" s="121">
        <v>15</v>
      </c>
      <c r="C52" s="121"/>
      <c r="D52" s="124" t="s">
        <v>274</v>
      </c>
      <c r="E52" s="121" t="s">
        <v>259</v>
      </c>
      <c r="F52" s="125" t="s">
        <v>228</v>
      </c>
      <c r="G52" s="124">
        <v>2016</v>
      </c>
      <c r="H52" s="126">
        <v>1.5008281066739604</v>
      </c>
      <c r="I52" s="126">
        <v>0.13400000000000001</v>
      </c>
      <c r="J52" s="126">
        <v>461.44800000000009</v>
      </c>
      <c r="K52" s="126">
        <v>3.7690000000000001</v>
      </c>
      <c r="L52" s="85">
        <v>7.5396506142174795</v>
      </c>
      <c r="M52" s="126">
        <v>141.02449686720479</v>
      </c>
      <c r="N52" s="126">
        <v>18.74878893490412</v>
      </c>
      <c r="O52" s="126">
        <v>333.5694975752175</v>
      </c>
      <c r="P52" s="126">
        <v>74.798393482278854</v>
      </c>
      <c r="R52" s="121">
        <v>11.20020975129821</v>
      </c>
      <c r="S52" s="85">
        <v>0.51786756089813046</v>
      </c>
      <c r="T52" s="126">
        <v>794.37693077726237</v>
      </c>
      <c r="U52" s="121">
        <v>102.26822268320397</v>
      </c>
      <c r="V52" s="121">
        <v>32.473578288697745</v>
      </c>
      <c r="W52" s="121">
        <v>61.683370944010839</v>
      </c>
      <c r="Z52" s="121">
        <v>186.70624537745749</v>
      </c>
      <c r="AA52" s="121">
        <v>46.416484433936603</v>
      </c>
      <c r="AB52" s="121">
        <v>17.800288671870359</v>
      </c>
      <c r="AC52" s="121">
        <v>370.49829217832678</v>
      </c>
      <c r="AD52" s="121">
        <v>197.37178422891822</v>
      </c>
    </row>
    <row r="53" spans="1:30" x14ac:dyDescent="0.25">
      <c r="A53" s="83" t="s">
        <v>117</v>
      </c>
      <c r="B53" s="121">
        <v>0</v>
      </c>
      <c r="C53" s="121">
        <v>0</v>
      </c>
      <c r="D53" s="124" t="s">
        <v>276</v>
      </c>
      <c r="E53" s="121" t="s">
        <v>255</v>
      </c>
      <c r="F53" s="125" t="s">
        <v>226</v>
      </c>
      <c r="G53" s="124" t="s">
        <v>262</v>
      </c>
      <c r="H53" s="126">
        <v>1.4727200113390928</v>
      </c>
      <c r="I53" s="126">
        <v>0.11800000000000001</v>
      </c>
      <c r="J53" s="126">
        <v>334.00800000000004</v>
      </c>
      <c r="K53" s="126">
        <v>3.5283200000000003</v>
      </c>
      <c r="L53" s="85">
        <v>13.661014825610481</v>
      </c>
      <c r="M53" s="126">
        <v>108.84175790789664</v>
      </c>
      <c r="N53" s="126">
        <v>15.31533647035646</v>
      </c>
      <c r="O53" s="126">
        <v>561.74833910776886</v>
      </c>
      <c r="P53" s="126">
        <v>105.8134456690067</v>
      </c>
      <c r="R53" s="121">
        <v>12.4806780621957</v>
      </c>
      <c r="S53" s="85">
        <v>0.51980645496476441</v>
      </c>
      <c r="T53" s="126">
        <v>1543.5454183395586</v>
      </c>
      <c r="U53" s="121">
        <v>35.592171137398786</v>
      </c>
      <c r="V53" s="121">
        <v>10.206249043956884</v>
      </c>
      <c r="W53" s="121">
        <v>53.112805818316041</v>
      </c>
      <c r="Z53" s="121">
        <v>75.169657932246707</v>
      </c>
      <c r="AA53" s="121">
        <v>44.024687536371964</v>
      </c>
      <c r="AB53" s="121">
        <v>16.148022182961526</v>
      </c>
      <c r="AC53" s="121">
        <v>395.29302530824691</v>
      </c>
      <c r="AD53" s="121">
        <v>204.8498788894064</v>
      </c>
    </row>
    <row r="54" spans="1:30" x14ac:dyDescent="0.25">
      <c r="A54" s="83" t="s">
        <v>118</v>
      </c>
      <c r="B54" s="121"/>
      <c r="C54" s="121">
        <v>12.5</v>
      </c>
      <c r="D54" s="124" t="s">
        <v>277</v>
      </c>
      <c r="E54" s="121" t="s">
        <v>256</v>
      </c>
      <c r="F54" s="125" t="s">
        <v>228</v>
      </c>
      <c r="G54" s="124">
        <v>2020</v>
      </c>
      <c r="H54" s="126">
        <v>1.4626234618444314</v>
      </c>
      <c r="I54" s="126">
        <v>0.13300000000000001</v>
      </c>
      <c r="J54" s="126">
        <v>334.00800000000004</v>
      </c>
      <c r="K54" s="126">
        <v>3.7557519999999998</v>
      </c>
      <c r="L54" s="85">
        <v>9.3813263036303649</v>
      </c>
      <c r="M54" s="126">
        <v>123.44554554455446</v>
      </c>
      <c r="N54" s="126">
        <v>17.725981683168317</v>
      </c>
      <c r="O54" s="126">
        <v>487.403315731573</v>
      </c>
      <c r="P54" s="126">
        <v>89.010075907590746</v>
      </c>
      <c r="R54" s="121">
        <v>10.997168886048355</v>
      </c>
      <c r="S54" s="85">
        <v>0.52822703006508909</v>
      </c>
      <c r="T54" s="126">
        <v>1420.8367867560792</v>
      </c>
      <c r="U54" s="121">
        <v>36.703075619696058</v>
      </c>
      <c r="V54" s="121">
        <v>9.1429603494762954</v>
      </c>
      <c r="W54" s="121">
        <v>46.199184944386943</v>
      </c>
      <c r="Z54" s="121">
        <v>67.142896958414241</v>
      </c>
      <c r="AA54" s="121">
        <v>32.36054690193393</v>
      </c>
      <c r="AB54" s="121">
        <v>16.119952113928015</v>
      </c>
      <c r="AC54" s="121">
        <v>455.4228038681257</v>
      </c>
      <c r="AD54" s="121">
        <v>174.95811183551757</v>
      </c>
    </row>
    <row r="55" spans="1:30" x14ac:dyDescent="0.25">
      <c r="A55" s="83" t="s">
        <v>119</v>
      </c>
      <c r="B55" s="121"/>
      <c r="C55" s="121">
        <v>50</v>
      </c>
      <c r="D55" s="124" t="s">
        <v>278</v>
      </c>
      <c r="E55" s="121" t="s">
        <v>256</v>
      </c>
      <c r="F55" s="125" t="s">
        <v>221</v>
      </c>
      <c r="G55" s="124">
        <v>2020</v>
      </c>
      <c r="H55" s="126">
        <v>1.5718023528368794</v>
      </c>
      <c r="I55" s="126">
        <v>0.14200000000000002</v>
      </c>
      <c r="J55" s="126">
        <v>495.3599999999999</v>
      </c>
      <c r="K55" s="126">
        <v>6.7014799999999992</v>
      </c>
      <c r="L55" s="85">
        <v>25.447592421723108</v>
      </c>
      <c r="M55" s="126">
        <v>205.60699952303875</v>
      </c>
      <c r="N55" s="126">
        <v>44.511583667029896</v>
      </c>
      <c r="O55" s="126">
        <v>2155.9142318993736</v>
      </c>
      <c r="P55" s="126">
        <v>314.45357895614347</v>
      </c>
      <c r="R55" s="121">
        <v>11.069030653780839</v>
      </c>
      <c r="S55" s="85">
        <v>0.55992948292514289</v>
      </c>
      <c r="T55" s="126">
        <v>1818.0252521447103</v>
      </c>
      <c r="U55" s="121">
        <v>84.006529180637784</v>
      </c>
      <c r="V55" s="121">
        <v>34.869452413721149</v>
      </c>
      <c r="W55" s="121">
        <v>133.72102121180782</v>
      </c>
      <c r="Z55" s="121">
        <v>110.3183998041096</v>
      </c>
      <c r="AA55" s="121">
        <v>64.029126268429138</v>
      </c>
      <c r="AB55" s="121">
        <v>17.332297862056581</v>
      </c>
      <c r="AC55" s="121">
        <v>530.13307608153139</v>
      </c>
      <c r="AD55" s="121">
        <v>234.88904002200971</v>
      </c>
    </row>
    <row r="56" spans="1:30" x14ac:dyDescent="0.25">
      <c r="A56" s="83" t="s">
        <v>120</v>
      </c>
      <c r="B56" s="121">
        <v>45</v>
      </c>
      <c r="C56" s="121"/>
      <c r="D56" s="124" t="s">
        <v>271</v>
      </c>
      <c r="E56" s="121" t="s">
        <v>259</v>
      </c>
      <c r="F56" s="125" t="s">
        <v>221</v>
      </c>
      <c r="G56" s="124">
        <v>2016</v>
      </c>
      <c r="H56" s="126">
        <v>2.2137777344150718</v>
      </c>
      <c r="I56" s="126">
        <v>0.21199999999999999</v>
      </c>
      <c r="J56" s="126">
        <v>483.11999999999995</v>
      </c>
      <c r="K56" s="126">
        <v>4.642663999999999</v>
      </c>
      <c r="L56" s="85">
        <v>7.6111077126338547</v>
      </c>
      <c r="M56" s="126">
        <v>94.916988830765504</v>
      </c>
      <c r="N56" s="126">
        <v>14.731223829937665</v>
      </c>
      <c r="O56" s="126">
        <v>515.34392319361348</v>
      </c>
      <c r="P56" s="126">
        <v>86.873662995795101</v>
      </c>
      <c r="R56" s="121">
        <v>10.442347803844678</v>
      </c>
      <c r="S56" s="85">
        <v>0.50090533456374842</v>
      </c>
      <c r="T56" s="126">
        <v>1640.4206538002002</v>
      </c>
      <c r="U56" s="121">
        <v>30.741443109053606</v>
      </c>
      <c r="V56" s="121">
        <v>10.82412055494725</v>
      </c>
      <c r="W56" s="121">
        <v>44.773616310100131</v>
      </c>
      <c r="Z56" s="121">
        <v>92.082790412054962</v>
      </c>
      <c r="AA56" s="121">
        <v>33.564417970996487</v>
      </c>
      <c r="AB56" s="121">
        <v>16.928594725125283</v>
      </c>
      <c r="AC56" s="121">
        <v>429.29703785159398</v>
      </c>
      <c r="AD56" s="121">
        <v>311.48584903884296</v>
      </c>
    </row>
    <row r="57" spans="1:30" x14ac:dyDescent="0.25">
      <c r="A57" s="83" t="s">
        <v>121</v>
      </c>
      <c r="B57" s="121"/>
      <c r="C57" s="121">
        <v>25</v>
      </c>
      <c r="D57" s="124" t="s">
        <v>279</v>
      </c>
      <c r="E57" s="121" t="s">
        <v>256</v>
      </c>
      <c r="F57" s="125" t="s">
        <v>230</v>
      </c>
      <c r="G57" s="124">
        <v>2020</v>
      </c>
      <c r="H57" s="126">
        <v>1.6480805985804416</v>
      </c>
      <c r="I57" s="126">
        <v>0.153</v>
      </c>
      <c r="J57" s="126">
        <v>538.19999999999993</v>
      </c>
      <c r="K57" s="126">
        <v>4.7652719999999995</v>
      </c>
      <c r="L57" s="85">
        <v>18.360288826005888</v>
      </c>
      <c r="M57" s="126">
        <v>190.39707452019022</v>
      </c>
      <c r="N57" s="126">
        <v>28.986149479427969</v>
      </c>
      <c r="O57" s="126">
        <v>751.67034974940327</v>
      </c>
      <c r="P57" s="126">
        <v>128.04527785845062</v>
      </c>
      <c r="R57" s="121">
        <v>10.771768618172821</v>
      </c>
      <c r="S57" s="85">
        <v>0.53755484197240744</v>
      </c>
      <c r="T57" s="126">
        <v>1191.5653961658934</v>
      </c>
      <c r="U57" s="121">
        <v>48.048422546736361</v>
      </c>
      <c r="V57" s="121">
        <v>21.063647281717643</v>
      </c>
      <c r="W57" s="121">
        <v>43.100543652885953</v>
      </c>
      <c r="Z57" s="121">
        <v>100.11113155444593</v>
      </c>
      <c r="AA57" s="121">
        <v>38.587165584899672</v>
      </c>
      <c r="AB57" s="121">
        <v>17.026422258381935</v>
      </c>
      <c r="AC57" s="121">
        <v>512.70695397858265</v>
      </c>
      <c r="AD57" s="121">
        <v>243.31365255571751</v>
      </c>
    </row>
    <row r="58" spans="1:30" x14ac:dyDescent="0.25">
      <c r="A58" s="83" t="s">
        <v>122</v>
      </c>
      <c r="B58" s="121">
        <v>0</v>
      </c>
      <c r="C58" s="121">
        <v>0</v>
      </c>
      <c r="D58" s="124" t="s">
        <v>276</v>
      </c>
      <c r="E58" s="121" t="s">
        <v>255</v>
      </c>
      <c r="F58" s="125" t="s">
        <v>226</v>
      </c>
      <c r="G58" s="124" t="s">
        <v>262</v>
      </c>
      <c r="H58" s="126">
        <v>1.4366609743436753</v>
      </c>
      <c r="I58" s="126">
        <v>0.122</v>
      </c>
      <c r="J58" s="126">
        <v>372.96000000000004</v>
      </c>
      <c r="K58" s="126">
        <v>4.037096</v>
      </c>
      <c r="L58" s="85">
        <v>9.3894499678959065</v>
      </c>
      <c r="M58" s="126">
        <v>97.391145660311054</v>
      </c>
      <c r="N58" s="126">
        <v>13.646559218792996</v>
      </c>
      <c r="O58" s="126">
        <v>634.76463659380522</v>
      </c>
      <c r="P58" s="126">
        <v>114.72840257355854</v>
      </c>
      <c r="R58" s="121">
        <v>11.775909625767831</v>
      </c>
      <c r="S58" s="85">
        <v>0.51683900777281733</v>
      </c>
      <c r="T58" s="126">
        <v>1411.1492632100149</v>
      </c>
      <c r="U58" s="121">
        <v>53.232583883559172</v>
      </c>
      <c r="V58" s="121">
        <v>18.848330153292629</v>
      </c>
      <c r="W58" s="121">
        <v>56.802856069745758</v>
      </c>
      <c r="Z58" s="121">
        <v>137.96102234916813</v>
      </c>
      <c r="AA58" s="121">
        <v>50.814200814856754</v>
      </c>
      <c r="AB58" s="121">
        <v>17.919706468893491</v>
      </c>
      <c r="AC58" s="121">
        <v>577.84905798890463</v>
      </c>
      <c r="AD58" s="121">
        <v>229.71374788792045</v>
      </c>
    </row>
    <row r="59" spans="1:30" x14ac:dyDescent="0.25">
      <c r="A59" s="83" t="s">
        <v>123</v>
      </c>
      <c r="B59" s="121">
        <v>30</v>
      </c>
      <c r="C59" s="121"/>
      <c r="D59" s="124" t="s">
        <v>273</v>
      </c>
      <c r="E59" s="121" t="s">
        <v>259</v>
      </c>
      <c r="F59" s="125" t="s">
        <v>230</v>
      </c>
      <c r="G59" s="124">
        <v>2016</v>
      </c>
      <c r="H59" s="126">
        <v>1.5957785414919112</v>
      </c>
      <c r="I59" s="126">
        <v>0.13699999999999998</v>
      </c>
      <c r="J59" s="126">
        <v>330.11999999999989</v>
      </c>
      <c r="K59" s="126">
        <v>4.0039759999999998</v>
      </c>
      <c r="L59" s="85">
        <v>12.735798177940755</v>
      </c>
      <c r="M59" s="126">
        <v>103.84099115459927</v>
      </c>
      <c r="N59" s="126">
        <v>16.580077418825024</v>
      </c>
      <c r="O59" s="126">
        <v>640.51538171792879</v>
      </c>
      <c r="P59" s="126">
        <v>107.06698511856071</v>
      </c>
      <c r="R59" s="121">
        <v>11.64801855103585</v>
      </c>
      <c r="S59" s="85">
        <v>0.50006177534438356</v>
      </c>
      <c r="T59" s="126">
        <v>1097.9193352206064</v>
      </c>
      <c r="U59" s="121">
        <v>65.547691472838977</v>
      </c>
      <c r="V59" s="121">
        <v>27.603636364139867</v>
      </c>
      <c r="W59" s="121">
        <v>66.89000087836358</v>
      </c>
      <c r="Z59" s="121">
        <v>142.63899836714526</v>
      </c>
      <c r="AA59" s="121">
        <v>58.221000090364292</v>
      </c>
      <c r="AB59" s="121">
        <v>19.610408370672797</v>
      </c>
      <c r="AC59" s="121">
        <v>578.50375851617798</v>
      </c>
      <c r="AD59" s="121">
        <v>227.58454410829776</v>
      </c>
    </row>
    <row r="60" spans="1:30" x14ac:dyDescent="0.25">
      <c r="A60" s="83" t="s">
        <v>124</v>
      </c>
      <c r="B60" s="121">
        <v>30</v>
      </c>
      <c r="C60" s="121"/>
      <c r="D60" s="124" t="s">
        <v>273</v>
      </c>
      <c r="E60" s="121" t="s">
        <v>259</v>
      </c>
      <c r="F60" s="125" t="s">
        <v>230</v>
      </c>
      <c r="G60" s="124">
        <v>2016</v>
      </c>
      <c r="H60" s="126">
        <v>1.5163764762990879</v>
      </c>
      <c r="I60" s="126">
        <v>0.13600000000000001</v>
      </c>
      <c r="J60" s="126">
        <v>379.07999999999981</v>
      </c>
      <c r="K60" s="126">
        <v>4.1031200000000005</v>
      </c>
      <c r="L60" s="85">
        <v>5.7003806321292778</v>
      </c>
      <c r="M60" s="126">
        <v>91.486076063361892</v>
      </c>
      <c r="N60" s="126">
        <v>14.5146447686709</v>
      </c>
      <c r="O60" s="126">
        <v>491.26298471993636</v>
      </c>
      <c r="P60" s="126">
        <v>91.216449040444132</v>
      </c>
      <c r="R60" s="121">
        <v>11.14982703161094</v>
      </c>
      <c r="S60" s="85">
        <v>0.51168281111900837</v>
      </c>
      <c r="T60" s="126">
        <v>1207.7112687426672</v>
      </c>
      <c r="U60" s="121">
        <v>50.844723255424157</v>
      </c>
      <c r="V60" s="121">
        <v>6.7957742682374382</v>
      </c>
      <c r="W60" s="121">
        <v>26.649513575390753</v>
      </c>
      <c r="Z60" s="121">
        <v>86.780293828278204</v>
      </c>
      <c r="AA60" s="121">
        <v>22.3960182728799</v>
      </c>
      <c r="AB60" s="121">
        <v>14.776444703430263</v>
      </c>
      <c r="AC60" s="121">
        <v>378.31432680995056</v>
      </c>
      <c r="AD60" s="121">
        <v>131.76589918401919</v>
      </c>
    </row>
    <row r="61" spans="1:30" x14ac:dyDescent="0.25">
      <c r="A61" s="83" t="s">
        <v>125</v>
      </c>
      <c r="B61" s="121"/>
      <c r="C61" s="121"/>
      <c r="D61" s="124" t="s">
        <v>272</v>
      </c>
      <c r="E61" s="121" t="s">
        <v>254</v>
      </c>
      <c r="F61" s="125" t="s">
        <v>224</v>
      </c>
      <c r="G61" s="124" t="s">
        <v>262</v>
      </c>
      <c r="H61" s="126">
        <v>1.5817144727722774</v>
      </c>
      <c r="I61" s="126">
        <v>0.15</v>
      </c>
      <c r="J61" s="126">
        <v>379.07999999999981</v>
      </c>
      <c r="K61" s="126">
        <v>3.8707120000000002</v>
      </c>
      <c r="L61" s="85">
        <v>67.185888782595313</v>
      </c>
      <c r="M61" s="126">
        <v>83.279667308464326</v>
      </c>
      <c r="N61" s="126">
        <v>115.44316166591761</v>
      </c>
      <c r="O61" s="126">
        <v>693.64657877856996</v>
      </c>
      <c r="P61" s="126">
        <v>90.392535726129481</v>
      </c>
      <c r="R61" s="121">
        <v>10.544763151815182</v>
      </c>
      <c r="S61" s="85">
        <v>0.53802157312445487</v>
      </c>
      <c r="T61" s="126">
        <v>1575.8371634931059</v>
      </c>
      <c r="U61" s="121">
        <v>52.12838306367216</v>
      </c>
      <c r="V61" s="121">
        <v>16.216810782699032</v>
      </c>
      <c r="W61" s="121">
        <v>42.763866927187991</v>
      </c>
      <c r="Z61" s="121">
        <v>124.57139291957434</v>
      </c>
      <c r="AA61" s="121">
        <v>34.330339125713252</v>
      </c>
      <c r="AB61" s="121">
        <v>17.114934884035701</v>
      </c>
      <c r="AC61" s="121">
        <v>412.23235438040359</v>
      </c>
      <c r="AD61" s="121">
        <v>184.24693141940671</v>
      </c>
    </row>
    <row r="62" spans="1:30" x14ac:dyDescent="0.25">
      <c r="A62" s="83" t="s">
        <v>126</v>
      </c>
      <c r="B62" s="121"/>
      <c r="C62" s="121">
        <v>25</v>
      </c>
      <c r="D62" s="124" t="s">
        <v>279</v>
      </c>
      <c r="E62" s="121" t="s">
        <v>256</v>
      </c>
      <c r="F62" s="125" t="s">
        <v>230</v>
      </c>
      <c r="G62" s="124">
        <v>2020</v>
      </c>
      <c r="H62" s="126">
        <v>1.4509867500000002</v>
      </c>
      <c r="I62" s="126">
        <v>0.13500000000000001</v>
      </c>
      <c r="J62" s="126">
        <v>415.7999999999999</v>
      </c>
      <c r="K62" s="126">
        <v>4.8021999999999991</v>
      </c>
      <c r="L62" s="85">
        <v>8.2703176812966479</v>
      </c>
      <c r="M62" s="126">
        <v>203.05558474434667</v>
      </c>
      <c r="N62" s="126">
        <v>29.796309276484344</v>
      </c>
      <c r="O62" s="126">
        <v>611.48023461190962</v>
      </c>
      <c r="P62" s="126">
        <v>117.46891179722671</v>
      </c>
      <c r="R62" s="121">
        <v>10.748050000000001</v>
      </c>
      <c r="S62" s="85">
        <v>0.54430572308196012</v>
      </c>
      <c r="T62" s="126">
        <v>1801.8793795679367</v>
      </c>
      <c r="U62" s="121">
        <v>35.418682014562258</v>
      </c>
      <c r="V62" s="121">
        <v>12.633383523603589</v>
      </c>
      <c r="W62" s="121">
        <v>60.693098552089793</v>
      </c>
      <c r="Z62" s="121">
        <v>112.57500702306746</v>
      </c>
      <c r="AA62" s="121">
        <v>48.076388416317798</v>
      </c>
      <c r="AB62" s="121">
        <v>16.640972554943769</v>
      </c>
      <c r="AC62" s="121">
        <v>420.98788407786066</v>
      </c>
      <c r="AD62" s="121">
        <v>295.24489471577488</v>
      </c>
    </row>
    <row r="63" spans="1:30" x14ac:dyDescent="0.25">
      <c r="A63" s="83" t="s">
        <v>127</v>
      </c>
      <c r="B63" s="121">
        <v>45</v>
      </c>
      <c r="C63" s="121"/>
      <c r="D63" s="124" t="s">
        <v>271</v>
      </c>
      <c r="E63" s="121" t="s">
        <v>259</v>
      </c>
      <c r="F63" s="125" t="s">
        <v>221</v>
      </c>
      <c r="G63" s="124">
        <v>2016</v>
      </c>
      <c r="H63" s="126">
        <v>1.7457428596761373</v>
      </c>
      <c r="I63" s="126">
        <v>0.154</v>
      </c>
      <c r="J63" s="126">
        <v>446.39999999999992</v>
      </c>
      <c r="K63" s="126">
        <v>4.0105839999999997</v>
      </c>
      <c r="L63" s="85">
        <v>22.795537236902355</v>
      </c>
      <c r="M63" s="126">
        <v>157.72454428334615</v>
      </c>
      <c r="N63" s="126">
        <v>22.307221052015649</v>
      </c>
      <c r="O63" s="126">
        <v>272.37564118849423</v>
      </c>
      <c r="P63" s="126">
        <v>86.712532350003826</v>
      </c>
      <c r="R63" s="121">
        <v>11.335992595299594</v>
      </c>
      <c r="S63" s="85">
        <v>0.54836543548377326</v>
      </c>
      <c r="T63" s="126">
        <v>1566.1496399470416</v>
      </c>
      <c r="U63" s="121">
        <v>149.97741005786929</v>
      </c>
      <c r="V63" s="121">
        <v>21.54730352087439</v>
      </c>
      <c r="W63" s="121">
        <v>51.98425316664563</v>
      </c>
      <c r="Z63" s="121">
        <v>121.41142484616452</v>
      </c>
      <c r="AA63" s="121">
        <v>49.398512669320056</v>
      </c>
      <c r="AB63" s="121">
        <v>18.020008392716001</v>
      </c>
      <c r="AC63" s="121">
        <v>401.08060861695884</v>
      </c>
      <c r="AD63" s="121">
        <v>184.18834138339616</v>
      </c>
    </row>
    <row r="64" spans="1:30" x14ac:dyDescent="0.25">
      <c r="A64" s="83" t="s">
        <v>128</v>
      </c>
      <c r="B64" s="121"/>
      <c r="C64" s="121"/>
      <c r="D64" s="124" t="s">
        <v>272</v>
      </c>
      <c r="E64" s="121" t="s">
        <v>254</v>
      </c>
      <c r="F64" s="125" t="s">
        <v>224</v>
      </c>
      <c r="G64" s="124" t="s">
        <v>262</v>
      </c>
      <c r="H64" s="126">
        <v>1.4766782393617022</v>
      </c>
      <c r="I64" s="126">
        <v>0.13200000000000001</v>
      </c>
      <c r="J64" s="126">
        <v>397.43999999999977</v>
      </c>
      <c r="K64" s="126">
        <v>3.7362640000000003</v>
      </c>
      <c r="L64" s="85">
        <v>19.180513357695382</v>
      </c>
      <c r="M64" s="126">
        <v>107.59895441040527</v>
      </c>
      <c r="N64" s="126">
        <v>35.834196412161447</v>
      </c>
      <c r="O64" s="126">
        <v>355.1440373437606</v>
      </c>
      <c r="P64" s="126">
        <v>88.30395369720344</v>
      </c>
      <c r="R64" s="121">
        <v>11.186956358800774</v>
      </c>
      <c r="S64" s="85">
        <v>0.52197857439303363</v>
      </c>
      <c r="T64" s="126">
        <v>1055.9400665209951</v>
      </c>
      <c r="U64" s="121">
        <v>35.176957394249094</v>
      </c>
      <c r="V64" s="121">
        <v>12.248231949611442</v>
      </c>
      <c r="W64" s="121">
        <v>73.195785484426949</v>
      </c>
      <c r="Z64" s="121">
        <v>84.41554049504667</v>
      </c>
      <c r="AA64" s="121">
        <v>38.318365686945796</v>
      </c>
      <c r="AB64" s="121">
        <v>17.246363523984868</v>
      </c>
      <c r="AC64" s="121">
        <v>462.61052154013686</v>
      </c>
      <c r="AD64" s="121">
        <v>192.63124468433685</v>
      </c>
    </row>
    <row r="65" spans="1:30" x14ac:dyDescent="0.25">
      <c r="A65" s="83" t="s">
        <v>129</v>
      </c>
      <c r="B65" s="121">
        <v>15</v>
      </c>
      <c r="C65" s="121"/>
      <c r="D65" s="124" t="s">
        <v>274</v>
      </c>
      <c r="E65" s="121" t="s">
        <v>259</v>
      </c>
      <c r="F65" s="125" t="s">
        <v>228</v>
      </c>
      <c r="G65" s="124">
        <v>2016</v>
      </c>
      <c r="H65" s="126">
        <v>1.4681799049960662</v>
      </c>
      <c r="I65" s="126">
        <v>0.11900000000000001</v>
      </c>
      <c r="J65" s="126">
        <v>372.96000000000004</v>
      </c>
      <c r="K65" s="126">
        <v>3.9083839999999999</v>
      </c>
      <c r="L65" s="85">
        <v>15.549197178728551</v>
      </c>
      <c r="M65" s="126">
        <v>92.951987379385898</v>
      </c>
      <c r="N65" s="126">
        <v>12.073378589178827</v>
      </c>
      <c r="O65" s="126">
        <v>555.41153259077089</v>
      </c>
      <c r="P65" s="126">
        <v>97.708022513680504</v>
      </c>
      <c r="R65" s="121">
        <v>12.337646260471145</v>
      </c>
      <c r="S65" s="85">
        <v>0.55103887655965855</v>
      </c>
      <c r="T65" s="126">
        <v>1340.107423872211</v>
      </c>
      <c r="U65" s="121">
        <v>35.412507065591925</v>
      </c>
      <c r="V65" s="121">
        <v>10.671190449465305</v>
      </c>
      <c r="W65" s="121">
        <v>56.26670643578462</v>
      </c>
      <c r="Z65" s="121">
        <v>85.692201600199851</v>
      </c>
      <c r="AA65" s="121">
        <v>51.557388900722252</v>
      </c>
      <c r="AB65" s="121">
        <v>16.733511250315015</v>
      </c>
      <c r="AC65" s="121">
        <v>524.15204404040526</v>
      </c>
      <c r="AD65" s="121">
        <v>186.55611514571765</v>
      </c>
    </row>
    <row r="66" spans="1:30" x14ac:dyDescent="0.25">
      <c r="A66" s="83" t="s">
        <v>131</v>
      </c>
      <c r="B66" s="121">
        <v>45</v>
      </c>
      <c r="C66" s="121"/>
      <c r="D66" s="124" t="s">
        <v>271</v>
      </c>
      <c r="E66" s="121" t="s">
        <v>259</v>
      </c>
      <c r="F66" s="125" t="s">
        <v>221</v>
      </c>
      <c r="G66" s="124">
        <v>2016</v>
      </c>
      <c r="H66" s="126"/>
      <c r="I66" s="121"/>
      <c r="J66" s="121">
        <v>441.43199999999996</v>
      </c>
      <c r="K66" s="121">
        <v>4.5650599999999999</v>
      </c>
      <c r="L66" s="85">
        <v>13.395772599956926</v>
      </c>
      <c r="M66" s="126">
        <v>144.45273951543948</v>
      </c>
      <c r="N66" s="126">
        <v>24.633078575959601</v>
      </c>
      <c r="O66" s="126">
        <v>828.00952047406417</v>
      </c>
      <c r="P66" s="126">
        <v>158.77746021898452</v>
      </c>
      <c r="R66" s="121"/>
      <c r="S66" s="85">
        <v>0.52659432817810581</v>
      </c>
      <c r="T66" s="126"/>
      <c r="U66" s="121">
        <v>81.57614703585233</v>
      </c>
      <c r="V66" s="121">
        <v>31.633929646831273</v>
      </c>
      <c r="W66" s="121">
        <v>126.6482767802285</v>
      </c>
      <c r="Z66" s="121">
        <v>278.51744269740681</v>
      </c>
      <c r="AA66" s="121">
        <v>128.607031247441</v>
      </c>
      <c r="AB66" s="121">
        <v>27.747396664294278</v>
      </c>
      <c r="AC66" s="121">
        <v>700.06143651194634</v>
      </c>
      <c r="AD66" s="121">
        <v>445.08601671198676</v>
      </c>
    </row>
    <row r="67" spans="1:30" x14ac:dyDescent="0.25">
      <c r="A67" s="83" t="s">
        <v>133</v>
      </c>
      <c r="B67" s="121">
        <v>45</v>
      </c>
      <c r="C67" s="121"/>
      <c r="D67" s="124" t="s">
        <v>271</v>
      </c>
      <c r="E67" s="121" t="s">
        <v>259</v>
      </c>
      <c r="F67" s="125" t="s">
        <v>221</v>
      </c>
      <c r="G67" s="124">
        <v>2016</v>
      </c>
      <c r="H67" s="126"/>
      <c r="I67" s="121"/>
      <c r="J67" s="126">
        <v>397.27440000000013</v>
      </c>
      <c r="K67" s="121">
        <v>4.2684799999999994</v>
      </c>
      <c r="L67" s="85">
        <v>8.7193836698386011</v>
      </c>
      <c r="M67" s="126">
        <v>139.15955261358133</v>
      </c>
      <c r="N67" s="126">
        <v>23.168319926745554</v>
      </c>
      <c r="O67" s="126">
        <v>652.03687189309778</v>
      </c>
      <c r="P67" s="126">
        <v>123.97044235125857</v>
      </c>
      <c r="R67" s="121"/>
      <c r="S67" s="85">
        <v>0.54889734016479885</v>
      </c>
      <c r="T67" s="126"/>
      <c r="U67" s="121">
        <v>37.172529424529714</v>
      </c>
      <c r="V67" s="121">
        <v>11.259948443596526</v>
      </c>
      <c r="W67" s="121">
        <v>62.478149102795378</v>
      </c>
      <c r="Z67" s="121">
        <v>120.30528315338108</v>
      </c>
      <c r="AA67" s="121">
        <v>46.957107983887838</v>
      </c>
      <c r="AB67" s="121">
        <v>18.615117185036627</v>
      </c>
      <c r="AC67" s="121">
        <v>462.44069273041816</v>
      </c>
      <c r="AD67" s="121">
        <v>156.09368872167968</v>
      </c>
    </row>
    <row r="68" spans="1:30" x14ac:dyDescent="0.25">
      <c r="A68" s="83" t="s">
        <v>134</v>
      </c>
      <c r="B68" s="121">
        <v>0</v>
      </c>
      <c r="C68" s="127">
        <v>0</v>
      </c>
      <c r="D68" s="124" t="s">
        <v>275</v>
      </c>
      <c r="E68" s="121" t="s">
        <v>255</v>
      </c>
      <c r="F68" s="125" t="s">
        <v>226</v>
      </c>
      <c r="G68" s="124" t="s">
        <v>262</v>
      </c>
      <c r="H68" s="126"/>
      <c r="I68" s="121"/>
      <c r="J68" s="126">
        <v>421.38000000000011</v>
      </c>
      <c r="K68" s="121">
        <v>4.0107119999999998</v>
      </c>
      <c r="L68" s="85">
        <v>14.738342777777774</v>
      </c>
      <c r="M68" s="126">
        <v>175.01433518633036</v>
      </c>
      <c r="N68" s="126">
        <v>26.733412956091527</v>
      </c>
      <c r="O68" s="126">
        <v>672.16449317055674</v>
      </c>
      <c r="P68" s="126">
        <v>144.79723486905667</v>
      </c>
      <c r="R68" s="121"/>
      <c r="S68" s="85">
        <v>0.49618465618233643</v>
      </c>
      <c r="T68" s="126"/>
      <c r="U68" s="121">
        <v>119.95071896414397</v>
      </c>
      <c r="V68" s="121">
        <v>35.52538825954241</v>
      </c>
      <c r="W68" s="121">
        <v>128.6679480468496</v>
      </c>
      <c r="Z68" s="121">
        <v>313.32937008925376</v>
      </c>
      <c r="AA68" s="121">
        <v>131.55259645554509</v>
      </c>
      <c r="AB68" s="121">
        <v>26.977417038540889</v>
      </c>
      <c r="AC68" s="121">
        <v>794.09795373836141</v>
      </c>
      <c r="AD68" s="121">
        <v>440.95519101952834</v>
      </c>
    </row>
    <row r="69" spans="1:30" x14ac:dyDescent="0.25">
      <c r="A69" s="83" t="s">
        <v>135</v>
      </c>
      <c r="B69" s="121">
        <v>0</v>
      </c>
      <c r="C69" s="127">
        <v>0</v>
      </c>
      <c r="D69" s="124" t="s">
        <v>275</v>
      </c>
      <c r="E69" s="121" t="s">
        <v>255</v>
      </c>
      <c r="F69" s="125" t="s">
        <v>226</v>
      </c>
      <c r="G69" s="124" t="s">
        <v>262</v>
      </c>
      <c r="H69" s="121"/>
      <c r="I69" s="121"/>
      <c r="J69" s="126">
        <v>361.11600000000004</v>
      </c>
      <c r="K69" s="121">
        <v>3.251976</v>
      </c>
      <c r="L69" s="85">
        <v>12.317129008792605</v>
      </c>
      <c r="M69" s="126">
        <v>151.97457028307682</v>
      </c>
      <c r="N69" s="126">
        <v>24.736406191884612</v>
      </c>
      <c r="O69" s="126">
        <v>519.73846146985909</v>
      </c>
      <c r="P69" s="126">
        <v>103.92961583165689</v>
      </c>
      <c r="R69" s="121"/>
      <c r="S69" s="85">
        <v>0.54486340408372735</v>
      </c>
      <c r="T69" s="126"/>
      <c r="U69" s="121">
        <v>39.456736931465088</v>
      </c>
      <c r="V69" s="121">
        <v>17.511466145169379</v>
      </c>
      <c r="W69" s="121">
        <v>0</v>
      </c>
      <c r="Z69" s="121">
        <v>233.6382598232031</v>
      </c>
      <c r="AA69" s="121">
        <v>45.97059036216541</v>
      </c>
      <c r="AB69" s="121">
        <v>19.800357642996474</v>
      </c>
      <c r="AC69" s="121">
        <v>623.92630671442475</v>
      </c>
      <c r="AD69" s="121">
        <v>229.7766682125766</v>
      </c>
    </row>
    <row r="70" spans="1:30" x14ac:dyDescent="0.25">
      <c r="A70" s="83" t="s">
        <v>136</v>
      </c>
      <c r="B70" s="121"/>
      <c r="C70" s="121"/>
      <c r="D70" s="124" t="s">
        <v>272</v>
      </c>
      <c r="E70" s="121" t="s">
        <v>256</v>
      </c>
      <c r="F70" s="125" t="s">
        <v>263</v>
      </c>
      <c r="G70" s="124">
        <v>2020</v>
      </c>
      <c r="H70" s="121"/>
      <c r="I70" s="121"/>
      <c r="J70" s="126"/>
      <c r="K70" s="121"/>
      <c r="L70" s="85">
        <v>12.904999371856407</v>
      </c>
      <c r="M70" s="126"/>
      <c r="N70" s="126"/>
      <c r="O70" s="126"/>
      <c r="P70" s="126"/>
      <c r="R70" s="121"/>
      <c r="S70" s="85">
        <v>0.50320307523400032</v>
      </c>
      <c r="T70" s="126"/>
      <c r="U70" s="121"/>
      <c r="V70" s="121"/>
      <c r="W70" s="121"/>
      <c r="Z70" s="121"/>
      <c r="AA70" s="121"/>
      <c r="AB70" s="121"/>
      <c r="AC70" s="121"/>
      <c r="AD70" s="121"/>
    </row>
    <row r="71" spans="1:30" x14ac:dyDescent="0.25">
      <c r="A71" s="83" t="s">
        <v>137</v>
      </c>
      <c r="B71" s="121">
        <v>15</v>
      </c>
      <c r="C71" s="121"/>
      <c r="D71" s="124" t="s">
        <v>274</v>
      </c>
      <c r="E71" s="121" t="s">
        <v>259</v>
      </c>
      <c r="F71" s="125" t="s">
        <v>228</v>
      </c>
      <c r="G71" s="124">
        <v>2016</v>
      </c>
      <c r="H71" s="121"/>
      <c r="I71" s="121"/>
      <c r="J71" s="126">
        <v>373.1688000000002</v>
      </c>
      <c r="K71" s="121">
        <v>4.0609120000000001</v>
      </c>
      <c r="L71" s="85">
        <v>9.1824386852073747</v>
      </c>
      <c r="M71" s="126">
        <v>147.23462767075966</v>
      </c>
      <c r="N71" s="126">
        <v>22.71115753940213</v>
      </c>
      <c r="O71" s="126">
        <v>483.55980283856917</v>
      </c>
      <c r="P71" s="126">
        <v>114.29249617133119</v>
      </c>
      <c r="R71" s="121"/>
      <c r="S71" s="85">
        <v>0.52849493267784131</v>
      </c>
      <c r="T71" s="126"/>
      <c r="U71" s="121">
        <v>49.607400689720883</v>
      </c>
      <c r="V71" s="121">
        <v>19.008981501213853</v>
      </c>
      <c r="W71" s="121">
        <v>65.132855261686615</v>
      </c>
      <c r="Z71" s="121">
        <v>238.31643738396244</v>
      </c>
      <c r="AA71" s="121">
        <v>56.017505884400599</v>
      </c>
      <c r="AB71" s="121">
        <v>20.540287225029317</v>
      </c>
      <c r="AC71" s="121">
        <v>595.19282094559378</v>
      </c>
      <c r="AD71" s="121">
        <v>251.88134069034896</v>
      </c>
    </row>
    <row r="72" spans="1:30" x14ac:dyDescent="0.25">
      <c r="A72" s="83" t="s">
        <v>138</v>
      </c>
      <c r="B72" s="121">
        <v>30</v>
      </c>
      <c r="C72" s="121"/>
      <c r="D72" s="124" t="s">
        <v>273</v>
      </c>
      <c r="E72" s="121" t="s">
        <v>259</v>
      </c>
      <c r="F72" s="125" t="s">
        <v>230</v>
      </c>
      <c r="G72" s="124">
        <v>2016</v>
      </c>
      <c r="H72" s="121"/>
      <c r="I72" s="121"/>
      <c r="J72" s="126">
        <v>343.03680000000014</v>
      </c>
      <c r="K72" s="121">
        <v>3.8660559999999999</v>
      </c>
      <c r="L72" s="85">
        <v>15.823488457703876</v>
      </c>
      <c r="M72" s="126">
        <v>95.914519959141387</v>
      </c>
      <c r="N72" s="126">
        <v>15.651268706462147</v>
      </c>
      <c r="O72" s="126">
        <v>635.63860392922641</v>
      </c>
      <c r="P72" s="126">
        <v>104.21341399857789</v>
      </c>
      <c r="R72" s="121"/>
      <c r="S72" s="85">
        <v>0.52919311392264212</v>
      </c>
      <c r="T72" s="126"/>
      <c r="U72" s="121">
        <v>67.472286351841518</v>
      </c>
      <c r="V72" s="121">
        <v>28.138581954132192</v>
      </c>
      <c r="W72" s="121">
        <v>110.26143913430026</v>
      </c>
      <c r="Z72" s="121">
        <v>247.03859733286566</v>
      </c>
      <c r="AA72" s="121">
        <v>90.156179048327829</v>
      </c>
      <c r="AB72" s="121">
        <v>20.047499856789596</v>
      </c>
      <c r="AC72" s="121">
        <v>580.90836496366273</v>
      </c>
      <c r="AD72" s="121">
        <v>291.5342649622865</v>
      </c>
    </row>
    <row r="73" spans="1:30" x14ac:dyDescent="0.25">
      <c r="A73" s="83" t="s">
        <v>139</v>
      </c>
      <c r="B73" s="121"/>
      <c r="C73" s="121"/>
      <c r="D73" s="124" t="s">
        <v>272</v>
      </c>
      <c r="E73" s="121" t="s">
        <v>256</v>
      </c>
      <c r="F73" s="125" t="s">
        <v>263</v>
      </c>
      <c r="G73" s="124">
        <v>2020</v>
      </c>
      <c r="H73" s="121"/>
      <c r="I73" s="121"/>
      <c r="J73" s="126"/>
      <c r="K73" s="121"/>
      <c r="L73" s="85">
        <v>4.376276838792891</v>
      </c>
      <c r="M73" s="126"/>
      <c r="N73" s="126"/>
      <c r="O73" s="126"/>
      <c r="P73" s="126"/>
      <c r="R73" s="121"/>
      <c r="S73" s="85">
        <v>0.53865734857438663</v>
      </c>
      <c r="T73" s="126"/>
      <c r="U73" s="121"/>
      <c r="V73" s="121"/>
      <c r="W73" s="121"/>
      <c r="Z73" s="121"/>
      <c r="AA73" s="121"/>
      <c r="AB73" s="121"/>
      <c r="AC73" s="121"/>
      <c r="AD73" s="121"/>
    </row>
    <row r="74" spans="1:30" x14ac:dyDescent="0.25">
      <c r="A74" s="83" t="s">
        <v>140</v>
      </c>
      <c r="B74" s="121">
        <v>15</v>
      </c>
      <c r="C74" s="121"/>
      <c r="D74" s="124" t="s">
        <v>274</v>
      </c>
      <c r="E74" s="121" t="s">
        <v>259</v>
      </c>
      <c r="F74" s="125" t="s">
        <v>228</v>
      </c>
      <c r="G74" s="124">
        <v>2016</v>
      </c>
      <c r="H74" s="121"/>
      <c r="I74" s="121"/>
      <c r="J74" s="126">
        <v>294.82560000000018</v>
      </c>
      <c r="K74" s="121">
        <v>2.8090399999999995</v>
      </c>
      <c r="L74" s="85">
        <v>5.1525217490517807</v>
      </c>
      <c r="M74" s="126">
        <v>114.75469844463545</v>
      </c>
      <c r="N74" s="126">
        <v>15.621331479364343</v>
      </c>
      <c r="O74" s="126">
        <v>598.14939166025374</v>
      </c>
      <c r="P74" s="126">
        <v>94.196902915142076</v>
      </c>
      <c r="R74" s="121"/>
      <c r="S74" s="85">
        <v>0.47233013031830806</v>
      </c>
      <c r="T74" s="126"/>
      <c r="U74" s="121">
        <v>37.78043775406659</v>
      </c>
      <c r="V74" s="121">
        <v>14.728220503219474</v>
      </c>
      <c r="W74" s="121">
        <v>42.661411051270704</v>
      </c>
      <c r="Z74" s="121">
        <v>214.78718721976838</v>
      </c>
      <c r="AA74" s="121">
        <v>32.989677521306604</v>
      </c>
      <c r="AB74" s="121">
        <v>17.98311172351606</v>
      </c>
      <c r="AC74" s="121">
        <v>600.20297194694012</v>
      </c>
      <c r="AD74" s="121">
        <v>207.22414551063878</v>
      </c>
    </row>
    <row r="75" spans="1:30" x14ac:dyDescent="0.25">
      <c r="A75" s="83" t="s">
        <v>141</v>
      </c>
      <c r="B75" s="121"/>
      <c r="C75" s="121"/>
      <c r="D75" s="124" t="s">
        <v>272</v>
      </c>
      <c r="E75" s="121" t="s">
        <v>254</v>
      </c>
      <c r="F75" s="125" t="s">
        <v>224</v>
      </c>
      <c r="G75" s="124" t="s">
        <v>262</v>
      </c>
      <c r="H75" s="121"/>
      <c r="I75" s="121"/>
      <c r="J75" s="126">
        <v>264.6936</v>
      </c>
      <c r="K75" s="121">
        <v>2.4996879999999999</v>
      </c>
      <c r="L75" s="85">
        <v>2.7602831335689628</v>
      </c>
      <c r="M75" s="126">
        <v>121.95034197445523</v>
      </c>
      <c r="N75" s="126">
        <v>19.365332111216688</v>
      </c>
      <c r="O75" s="126">
        <v>473.28152545560681</v>
      </c>
      <c r="P75" s="126">
        <v>83.047100603567671</v>
      </c>
      <c r="R75" s="121"/>
      <c r="S75" s="85">
        <v>0.52380160319890257</v>
      </c>
      <c r="T75" s="126"/>
      <c r="U75" s="121"/>
      <c r="V75" s="121"/>
      <c r="W75" s="121"/>
      <c r="Z75" s="121"/>
      <c r="AA75" s="121"/>
      <c r="AB75" s="121"/>
      <c r="AC75" s="121"/>
      <c r="AD75" s="121"/>
    </row>
    <row r="76" spans="1:30" x14ac:dyDescent="0.25">
      <c r="A76" s="83" t="s">
        <v>142</v>
      </c>
      <c r="B76" s="121"/>
      <c r="C76" s="121"/>
      <c r="D76" s="124" t="s">
        <v>272</v>
      </c>
      <c r="E76" s="121" t="s">
        <v>256</v>
      </c>
      <c r="F76" s="125" t="s">
        <v>263</v>
      </c>
      <c r="G76" s="124">
        <v>2020</v>
      </c>
      <c r="H76" s="121"/>
      <c r="I76" s="121"/>
      <c r="J76" s="126"/>
      <c r="K76" s="121"/>
      <c r="L76" s="85">
        <v>7.8875355314470053</v>
      </c>
      <c r="M76" s="126"/>
      <c r="N76" s="126"/>
      <c r="O76" s="126"/>
      <c r="P76" s="126"/>
      <c r="R76" s="121"/>
      <c r="S76" s="85">
        <v>0.52411935784333163</v>
      </c>
      <c r="T76" s="126"/>
      <c r="U76" s="121"/>
      <c r="V76" s="121"/>
      <c r="W76" s="121"/>
      <c r="Z76" s="121"/>
      <c r="AA76" s="121"/>
      <c r="AB76" s="121"/>
      <c r="AC76" s="121"/>
      <c r="AD76" s="121"/>
    </row>
    <row r="77" spans="1:30" x14ac:dyDescent="0.25">
      <c r="A77" s="83" t="s">
        <v>143</v>
      </c>
      <c r="B77" s="121">
        <v>30</v>
      </c>
      <c r="C77" s="121"/>
      <c r="D77" s="124" t="s">
        <v>273</v>
      </c>
      <c r="E77" s="121" t="s">
        <v>259</v>
      </c>
      <c r="F77" s="125" t="s">
        <v>230</v>
      </c>
      <c r="G77" s="124">
        <v>2016</v>
      </c>
      <c r="H77" s="121"/>
      <c r="I77" s="121"/>
      <c r="J77" s="126">
        <v>252.64079999999993</v>
      </c>
      <c r="K77" s="121">
        <v>3.1475759999999999</v>
      </c>
      <c r="L77" s="85">
        <v>5.3408122416752892</v>
      </c>
      <c r="M77" s="126">
        <v>131.93513353327353</v>
      </c>
      <c r="N77" s="126">
        <v>18.582032091536334</v>
      </c>
      <c r="O77" s="126">
        <v>424.21870260349061</v>
      </c>
      <c r="P77" s="126">
        <v>83.895908302087861</v>
      </c>
      <c r="R77" s="121"/>
      <c r="S77" s="85">
        <v>0.54409022116220396</v>
      </c>
      <c r="T77" s="126"/>
      <c r="U77" s="121">
        <v>27.025650794298478</v>
      </c>
      <c r="V77" s="121">
        <v>9.5471352433655241</v>
      </c>
      <c r="W77" s="121">
        <v>35.122651814916523</v>
      </c>
      <c r="Z77" s="121">
        <v>184.62088322600431</v>
      </c>
      <c r="AA77" s="121">
        <v>35.442302165963312</v>
      </c>
      <c r="AB77" s="121">
        <v>13.978825982339419</v>
      </c>
      <c r="AC77" s="121">
        <v>546.28638267240433</v>
      </c>
      <c r="AD77" s="121">
        <v>131.91681139112279</v>
      </c>
    </row>
    <row r="78" spans="1:30" x14ac:dyDescent="0.25">
      <c r="A78" s="83" t="s">
        <v>144</v>
      </c>
      <c r="B78" s="121"/>
      <c r="C78" s="121"/>
      <c r="D78" s="124" t="s">
        <v>272</v>
      </c>
      <c r="E78" s="121" t="s">
        <v>256</v>
      </c>
      <c r="F78" s="125" t="s">
        <v>263</v>
      </c>
      <c r="G78" s="124">
        <v>2020</v>
      </c>
      <c r="H78" s="121"/>
      <c r="I78" s="121"/>
      <c r="J78" s="126"/>
      <c r="K78" s="121"/>
      <c r="L78" s="85">
        <v>7.3997601206016492</v>
      </c>
      <c r="M78" s="126"/>
      <c r="N78" s="126"/>
      <c r="O78" s="126"/>
      <c r="P78" s="126"/>
      <c r="R78" s="121"/>
      <c r="S78" s="85">
        <v>0.51592767027142639</v>
      </c>
      <c r="T78" s="126"/>
      <c r="U78" s="121"/>
      <c r="V78" s="121"/>
      <c r="W78" s="121"/>
      <c r="Z78" s="121"/>
      <c r="AA78" s="121"/>
      <c r="AB78" s="121"/>
      <c r="AC78" s="121"/>
      <c r="AD78" s="121"/>
    </row>
    <row r="79" spans="1:30" x14ac:dyDescent="0.25">
      <c r="A79" s="83" t="s">
        <v>145</v>
      </c>
      <c r="B79" s="121"/>
      <c r="C79" s="121"/>
      <c r="D79" s="124" t="s">
        <v>272</v>
      </c>
      <c r="E79" s="121" t="s">
        <v>256</v>
      </c>
      <c r="F79" s="125" t="s">
        <v>263</v>
      </c>
      <c r="G79" s="124">
        <v>2020</v>
      </c>
      <c r="H79" s="121"/>
      <c r="I79" s="121"/>
      <c r="J79" s="126"/>
      <c r="K79" s="121"/>
      <c r="L79" s="85">
        <v>3.1601538977505124</v>
      </c>
      <c r="M79" s="126"/>
      <c r="N79" s="126"/>
      <c r="O79" s="126"/>
      <c r="P79" s="126"/>
      <c r="R79" s="121"/>
      <c r="S79" s="85">
        <v>0.52170705946449991</v>
      </c>
      <c r="T79" s="126"/>
      <c r="U79" s="121"/>
      <c r="V79" s="121"/>
      <c r="W79" s="121"/>
      <c r="Z79" s="121"/>
      <c r="AA79" s="121"/>
      <c r="AB79" s="121"/>
      <c r="AC79" s="121"/>
      <c r="AD79" s="121"/>
    </row>
    <row r="80" spans="1:30" x14ac:dyDescent="0.25">
      <c r="A80" s="83" t="s">
        <v>146</v>
      </c>
      <c r="B80" s="121"/>
      <c r="C80" s="121"/>
      <c r="D80" s="124" t="s">
        <v>272</v>
      </c>
      <c r="E80" s="121" t="s">
        <v>254</v>
      </c>
      <c r="F80" s="125" t="s">
        <v>224</v>
      </c>
      <c r="G80" s="124" t="s">
        <v>262</v>
      </c>
      <c r="H80" s="121"/>
      <c r="I80" s="121"/>
      <c r="J80" s="126">
        <v>258.66720000000009</v>
      </c>
      <c r="K80" s="121">
        <v>2.7552159999999999</v>
      </c>
      <c r="L80" s="85">
        <v>5.9698455882352937</v>
      </c>
      <c r="M80" s="126">
        <v>137.92324940383273</v>
      </c>
      <c r="N80" s="126">
        <v>15.889136815933044</v>
      </c>
      <c r="O80" s="126">
        <v>477.89127028112648</v>
      </c>
      <c r="P80" s="126">
        <v>88.37016418115347</v>
      </c>
      <c r="R80" s="121"/>
      <c r="S80" s="85">
        <v>0.51201009773115513</v>
      </c>
      <c r="T80" s="126"/>
      <c r="U80" s="121"/>
      <c r="V80" s="121"/>
      <c r="W80" s="121"/>
      <c r="Z80" s="121"/>
      <c r="AA80" s="121"/>
      <c r="AB80" s="121"/>
      <c r="AC80" s="121"/>
      <c r="AD80" s="121"/>
    </row>
    <row r="81" spans="1:30" x14ac:dyDescent="0.25">
      <c r="A81" s="83" t="s">
        <v>147</v>
      </c>
      <c r="B81" s="121"/>
      <c r="C81" s="121"/>
      <c r="D81" s="124" t="s">
        <v>272</v>
      </c>
      <c r="E81" s="121" t="s">
        <v>256</v>
      </c>
      <c r="F81" s="125" t="s">
        <v>263</v>
      </c>
      <c r="G81" s="124">
        <v>2020</v>
      </c>
      <c r="H81" s="121"/>
      <c r="I81" s="121"/>
      <c r="J81" s="126"/>
      <c r="K81" s="121"/>
      <c r="L81" s="85">
        <v>3.1269950851393182</v>
      </c>
      <c r="M81" s="126"/>
      <c r="N81" s="126"/>
      <c r="O81" s="126"/>
      <c r="P81" s="126"/>
      <c r="R81" s="121"/>
      <c r="S81" s="85">
        <v>0.52153306245355413</v>
      </c>
      <c r="T81" s="126"/>
      <c r="U81" s="121"/>
      <c r="V81" s="121"/>
      <c r="W81" s="121"/>
      <c r="Z81" s="121"/>
      <c r="AA81" s="121"/>
      <c r="AB81" s="121"/>
      <c r="AC81" s="121"/>
      <c r="AD81" s="121"/>
    </row>
    <row r="82" spans="1:30" x14ac:dyDescent="0.25">
      <c r="A82" s="83" t="s">
        <v>164</v>
      </c>
      <c r="B82" s="121">
        <v>15</v>
      </c>
      <c r="C82" s="121"/>
      <c r="D82" s="124" t="s">
        <v>274</v>
      </c>
      <c r="E82" s="121" t="s">
        <v>259</v>
      </c>
      <c r="F82" s="125" t="s">
        <v>228</v>
      </c>
      <c r="G82" s="124">
        <v>2016</v>
      </c>
      <c r="H82" s="121"/>
      <c r="I82" s="121"/>
      <c r="J82" s="126">
        <v>397.27440000000013</v>
      </c>
      <c r="K82" s="121">
        <v>2.7262</v>
      </c>
      <c r="L82" s="85">
        <v>11.699771516441229</v>
      </c>
      <c r="M82" s="126">
        <v>112.4696144126803</v>
      </c>
      <c r="N82" s="126">
        <v>15.338326215120102</v>
      </c>
      <c r="O82" s="126">
        <v>395.20927471423681</v>
      </c>
      <c r="P82" s="126">
        <v>79.684227151160187</v>
      </c>
      <c r="R82" s="121"/>
      <c r="S82" s="85">
        <v>0.49482851204441058</v>
      </c>
      <c r="T82" s="126"/>
      <c r="U82" s="121">
        <v>61.159141441815805</v>
      </c>
      <c r="V82" s="121">
        <v>17.747746502686436</v>
      </c>
      <c r="W82" s="121">
        <v>88.414564152014776</v>
      </c>
      <c r="Z82" s="121">
        <v>211.09641678065248</v>
      </c>
      <c r="AA82" s="121">
        <v>75.057897481583979</v>
      </c>
      <c r="AB82" s="121">
        <v>19.804183720555063</v>
      </c>
      <c r="AC82" s="121">
        <v>595.92482595715933</v>
      </c>
      <c r="AD82" s="121">
        <v>248.56785574849781</v>
      </c>
    </row>
    <row r="83" spans="1:30" x14ac:dyDescent="0.25">
      <c r="A83" s="83" t="s">
        <v>149</v>
      </c>
      <c r="B83" s="121"/>
      <c r="C83" s="121"/>
      <c r="D83" s="124" t="s">
        <v>272</v>
      </c>
      <c r="E83" s="121" t="s">
        <v>254</v>
      </c>
      <c r="F83" s="125" t="s">
        <v>224</v>
      </c>
      <c r="G83" s="124" t="s">
        <v>262</v>
      </c>
      <c r="H83" s="121"/>
      <c r="I83" s="121"/>
      <c r="J83" s="126">
        <v>397.27440000000013</v>
      </c>
      <c r="K83" s="121">
        <v>2.6588799999999999</v>
      </c>
      <c r="L83" s="85">
        <v>5.0574352115558474</v>
      </c>
      <c r="M83" s="126">
        <v>88.07553012655174</v>
      </c>
      <c r="N83" s="126">
        <v>19.115634583260526</v>
      </c>
      <c r="O83" s="126">
        <v>501.77467849247114</v>
      </c>
      <c r="P83" s="126">
        <v>86.315155854571941</v>
      </c>
      <c r="R83" s="121"/>
      <c r="S83" s="85">
        <v>0.52802947851464088</v>
      </c>
      <c r="T83" s="126"/>
      <c r="U83" s="121"/>
      <c r="V83" s="121"/>
      <c r="W83" s="121"/>
      <c r="Z83" s="121"/>
      <c r="AA83" s="121"/>
      <c r="AB83" s="121"/>
      <c r="AC83" s="121"/>
      <c r="AD83" s="121"/>
    </row>
    <row r="84" spans="1:30" x14ac:dyDescent="0.25">
      <c r="A84" s="83" t="s">
        <v>150</v>
      </c>
      <c r="B84" s="121">
        <v>0</v>
      </c>
      <c r="C84" s="127">
        <v>0</v>
      </c>
      <c r="D84" s="124" t="s">
        <v>275</v>
      </c>
      <c r="E84" s="121" t="s">
        <v>255</v>
      </c>
      <c r="F84" s="125" t="s">
        <v>226</v>
      </c>
      <c r="G84" s="124" t="s">
        <v>262</v>
      </c>
      <c r="H84" s="121"/>
      <c r="I84" s="121"/>
      <c r="J84" s="126">
        <v>391.2480000000001</v>
      </c>
      <c r="K84" s="121">
        <v>2.1304959999999999</v>
      </c>
      <c r="L84" s="85">
        <v>7.763632096169137</v>
      </c>
      <c r="M84" s="126">
        <v>124.52265172914976</v>
      </c>
      <c r="N84" s="126">
        <v>15.763584420834349</v>
      </c>
      <c r="O84" s="126">
        <v>300.32751072586126</v>
      </c>
      <c r="P84" s="126">
        <v>60.70168276198266</v>
      </c>
      <c r="R84" s="121"/>
      <c r="S84" s="85">
        <v>0.52634333489199736</v>
      </c>
      <c r="T84" s="126"/>
      <c r="U84" s="121">
        <v>32.239891920272918</v>
      </c>
      <c r="V84" s="121">
        <v>10.000523488916128</v>
      </c>
      <c r="W84" s="121">
        <v>54.746742387378738</v>
      </c>
      <c r="Z84" s="121">
        <v>214.44318504015391</v>
      </c>
      <c r="AA84" s="121">
        <v>39.326758697036333</v>
      </c>
      <c r="AB84" s="121">
        <v>14.648458362931242</v>
      </c>
      <c r="AC84" s="121">
        <v>350.31758878070241</v>
      </c>
      <c r="AD84" s="121">
        <v>182.98819552165486</v>
      </c>
    </row>
    <row r="85" spans="1:30" x14ac:dyDescent="0.25">
      <c r="A85" s="83" t="s">
        <v>151</v>
      </c>
      <c r="B85" s="121">
        <v>45</v>
      </c>
      <c r="C85" s="121"/>
      <c r="D85" s="124" t="s">
        <v>271</v>
      </c>
      <c r="E85" s="121" t="s">
        <v>259</v>
      </c>
      <c r="F85" s="125" t="s">
        <v>221</v>
      </c>
      <c r="G85" s="124">
        <v>2016</v>
      </c>
      <c r="H85" s="121"/>
      <c r="I85" s="121"/>
      <c r="J85" s="126">
        <v>487.67040000000003</v>
      </c>
      <c r="K85" s="121">
        <v>4.5565680000000004</v>
      </c>
      <c r="L85" s="85">
        <v>7.3898920559210541</v>
      </c>
      <c r="M85" s="126">
        <v>156.36193669660929</v>
      </c>
      <c r="N85" s="126">
        <v>30.430135662322868</v>
      </c>
      <c r="O85" s="126">
        <v>431.96913336426002</v>
      </c>
      <c r="P85" s="126">
        <v>82.584047601308285</v>
      </c>
      <c r="R85" s="121"/>
      <c r="S85" s="85">
        <v>0.54104079579818753</v>
      </c>
      <c r="T85" s="126"/>
      <c r="U85" s="121">
        <v>50.546492961840912</v>
      </c>
      <c r="V85" s="121">
        <v>13.920987807118399</v>
      </c>
      <c r="W85" s="121">
        <v>61.943593733273474</v>
      </c>
      <c r="Z85" s="121">
        <v>280.04843499858009</v>
      </c>
      <c r="AA85" s="121">
        <v>53.195181179976451</v>
      </c>
      <c r="AB85" s="121">
        <v>19.883195462750621</v>
      </c>
      <c r="AC85" s="121">
        <v>618.32266602994821</v>
      </c>
      <c r="AD85" s="121">
        <v>264.457745096905</v>
      </c>
    </row>
    <row r="86" spans="1:30" x14ac:dyDescent="0.25">
      <c r="A86" s="83" t="s">
        <v>152</v>
      </c>
      <c r="B86" s="121"/>
      <c r="C86" s="121"/>
      <c r="D86" s="124" t="s">
        <v>272</v>
      </c>
      <c r="E86" s="121" t="s">
        <v>256</v>
      </c>
      <c r="F86" s="125" t="s">
        <v>263</v>
      </c>
      <c r="G86" s="124">
        <v>2020</v>
      </c>
      <c r="H86" s="121"/>
      <c r="I86" s="121"/>
      <c r="J86" s="126"/>
      <c r="K86" s="121"/>
      <c r="L86" s="85">
        <v>4.2053035854035326</v>
      </c>
      <c r="M86" s="126"/>
      <c r="N86" s="126"/>
      <c r="O86" s="126"/>
      <c r="P86" s="126"/>
      <c r="R86" s="121"/>
      <c r="S86" s="85">
        <v>0.55413369950080504</v>
      </c>
      <c r="T86" s="126"/>
      <c r="U86" s="121"/>
      <c r="V86" s="121"/>
      <c r="W86" s="121"/>
      <c r="Z86" s="121"/>
      <c r="AA86" s="121"/>
      <c r="AB86" s="121"/>
      <c r="AC86" s="121"/>
      <c r="AD86" s="121"/>
    </row>
    <row r="87" spans="1:30" x14ac:dyDescent="0.25">
      <c r="A87" s="83" t="s">
        <v>153</v>
      </c>
      <c r="B87" s="121">
        <v>15</v>
      </c>
      <c r="C87" s="121"/>
      <c r="D87" s="124" t="s">
        <v>274</v>
      </c>
      <c r="E87" s="121" t="s">
        <v>259</v>
      </c>
      <c r="F87" s="125" t="s">
        <v>228</v>
      </c>
      <c r="G87" s="124">
        <v>2016</v>
      </c>
      <c r="H87" s="121"/>
      <c r="I87" s="121"/>
      <c r="J87" s="126">
        <v>391.2480000000001</v>
      </c>
      <c r="K87" s="121">
        <v>2.6650399999999999</v>
      </c>
      <c r="L87" s="85">
        <v>5.5366928290322592</v>
      </c>
      <c r="M87" s="126">
        <v>111.15002917468047</v>
      </c>
      <c r="N87" s="126">
        <v>17.950019362751068</v>
      </c>
      <c r="O87" s="126">
        <v>453.69800708460133</v>
      </c>
      <c r="P87" s="126">
        <v>77.335671864475557</v>
      </c>
      <c r="R87" s="121"/>
      <c r="S87" s="85">
        <v>0.53503575932642566</v>
      </c>
      <c r="T87" s="126"/>
      <c r="U87" s="121">
        <v>30.478357574505864</v>
      </c>
      <c r="V87" s="121">
        <v>11.633758993723067</v>
      </c>
      <c r="W87" s="121">
        <v>57.630971110967273</v>
      </c>
      <c r="Z87" s="121">
        <v>189.48563866329104</v>
      </c>
      <c r="AA87" s="121">
        <v>39.752900530555522</v>
      </c>
      <c r="AB87" s="121">
        <v>16.723486719764562</v>
      </c>
      <c r="AC87" s="121">
        <v>564.56172732541518</v>
      </c>
      <c r="AD87" s="121">
        <v>173.79360835834581</v>
      </c>
    </row>
    <row r="88" spans="1:30" x14ac:dyDescent="0.25">
      <c r="A88" s="83" t="s">
        <v>154</v>
      </c>
      <c r="B88" s="121">
        <v>45</v>
      </c>
      <c r="C88" s="121"/>
      <c r="D88" s="124" t="s">
        <v>271</v>
      </c>
      <c r="E88" s="121" t="s">
        <v>259</v>
      </c>
      <c r="F88" s="125" t="s">
        <v>221</v>
      </c>
      <c r="G88" s="124">
        <v>2016</v>
      </c>
      <c r="H88" s="121"/>
      <c r="I88" s="121"/>
      <c r="J88" s="126">
        <v>347.89679999999998</v>
      </c>
      <c r="K88" s="121">
        <v>2.5701359999999998</v>
      </c>
      <c r="L88" s="85">
        <v>8.2356332686602016</v>
      </c>
      <c r="M88" s="126">
        <v>130.58824375017167</v>
      </c>
      <c r="N88" s="126">
        <v>17.73809980838438</v>
      </c>
      <c r="O88" s="126">
        <v>420.1553293865552</v>
      </c>
      <c r="P88" s="126">
        <v>82.036548423578083</v>
      </c>
      <c r="R88" s="121"/>
      <c r="S88" s="85">
        <v>0.49310891421544034</v>
      </c>
      <c r="T88" s="126"/>
      <c r="U88" s="121">
        <v>77.560781204577239</v>
      </c>
      <c r="V88" s="121">
        <v>37.525676480302678</v>
      </c>
      <c r="W88" s="121">
        <v>74.744794118855197</v>
      </c>
      <c r="Z88" s="121">
        <v>312.11253481083708</v>
      </c>
      <c r="AA88" s="121">
        <v>67.978333252436911</v>
      </c>
      <c r="AB88" s="121">
        <v>17.444508493956587</v>
      </c>
      <c r="AC88" s="121">
        <v>683.24720106320297</v>
      </c>
      <c r="AD88" s="121">
        <v>335.0746440956126</v>
      </c>
    </row>
    <row r="89" spans="1:30" x14ac:dyDescent="0.25">
      <c r="A89" s="83" t="s">
        <v>155</v>
      </c>
      <c r="B89" s="121">
        <v>0</v>
      </c>
      <c r="C89" s="127">
        <v>0</v>
      </c>
      <c r="D89" s="124" t="s">
        <v>275</v>
      </c>
      <c r="E89" s="121" t="s">
        <v>255</v>
      </c>
      <c r="F89" s="125" t="s">
        <v>226</v>
      </c>
      <c r="G89" s="124" t="s">
        <v>262</v>
      </c>
      <c r="H89" s="121"/>
      <c r="I89" s="121"/>
      <c r="J89" s="126">
        <v>324.02159999999992</v>
      </c>
      <c r="K89" s="121">
        <v>2.3591359999999999</v>
      </c>
      <c r="L89" s="85">
        <v>6.6319311752243273</v>
      </c>
      <c r="M89" s="126">
        <v>120.54422210271359</v>
      </c>
      <c r="N89" s="126">
        <v>21.845008974435387</v>
      </c>
      <c r="O89" s="126">
        <v>296.45057511643813</v>
      </c>
      <c r="P89" s="126">
        <v>65.25636128550741</v>
      </c>
      <c r="R89" s="121"/>
      <c r="S89" s="85">
        <v>0.52438342090290313</v>
      </c>
      <c r="T89" s="126"/>
      <c r="U89" s="121">
        <v>70.199371802382231</v>
      </c>
      <c r="V89" s="121">
        <v>22.616534317640451</v>
      </c>
      <c r="W89" s="121">
        <v>60.183728076452283</v>
      </c>
      <c r="Z89" s="121">
        <v>199.66660398711144</v>
      </c>
      <c r="AA89" s="121">
        <v>57.655944710152347</v>
      </c>
      <c r="AB89" s="121">
        <v>16.641626643749909</v>
      </c>
      <c r="AC89" s="121">
        <v>580.61902345975932</v>
      </c>
      <c r="AD89" s="121">
        <v>259.4201924098561</v>
      </c>
    </row>
    <row r="90" spans="1:30" x14ac:dyDescent="0.25">
      <c r="A90" s="83" t="s">
        <v>156</v>
      </c>
      <c r="B90" s="121">
        <v>30</v>
      </c>
      <c r="C90" s="121"/>
      <c r="D90" s="124" t="s">
        <v>273</v>
      </c>
      <c r="E90" s="121" t="s">
        <v>259</v>
      </c>
      <c r="F90" s="125" t="s">
        <v>230</v>
      </c>
      <c r="G90" s="124">
        <v>2016</v>
      </c>
      <c r="H90" s="121"/>
      <c r="I90" s="121"/>
      <c r="J90" s="126">
        <v>282.24</v>
      </c>
      <c r="K90" s="121">
        <v>2.8498239999999999</v>
      </c>
      <c r="L90" s="85">
        <v>3.3654071851325753</v>
      </c>
      <c r="M90" s="126">
        <v>111.76580449582272</v>
      </c>
      <c r="N90" s="126">
        <v>13.107682314800124</v>
      </c>
      <c r="O90" s="126">
        <v>342.67359728978658</v>
      </c>
      <c r="P90" s="126">
        <v>64.159234507680779</v>
      </c>
      <c r="R90" s="121"/>
      <c r="S90" s="85">
        <v>0.53717644754885618</v>
      </c>
      <c r="T90" s="126"/>
      <c r="U90" s="121">
        <v>24.888047913520669</v>
      </c>
      <c r="V90" s="121">
        <v>12.225180058181145</v>
      </c>
      <c r="W90" s="121">
        <v>34.880127743580374</v>
      </c>
      <c r="Z90" s="121">
        <v>172.93679676122736</v>
      </c>
      <c r="AA90" s="121">
        <v>30.086393490758201</v>
      </c>
      <c r="AB90" s="121">
        <v>12.972720205550187</v>
      </c>
      <c r="AC90" s="121">
        <v>457.85421070671106</v>
      </c>
      <c r="AD90" s="121">
        <v>144.79052403318107</v>
      </c>
    </row>
    <row r="91" spans="1:30" x14ac:dyDescent="0.25">
      <c r="A91" s="83" t="s">
        <v>157</v>
      </c>
      <c r="B91" s="121"/>
      <c r="C91" s="121"/>
      <c r="D91" s="124" t="s">
        <v>272</v>
      </c>
      <c r="E91" s="121" t="s">
        <v>256</v>
      </c>
      <c r="F91" s="125" t="s">
        <v>263</v>
      </c>
      <c r="G91" s="124">
        <v>2020</v>
      </c>
      <c r="H91" s="121"/>
      <c r="I91" s="121"/>
      <c r="J91" s="126"/>
      <c r="K91" s="121">
        <v>2.9594960000000006</v>
      </c>
      <c r="L91" s="85">
        <v>5.0086145462945195</v>
      </c>
      <c r="M91" s="126"/>
      <c r="N91" s="126"/>
      <c r="O91" s="126"/>
      <c r="P91" s="126"/>
      <c r="R91" s="121"/>
      <c r="S91" s="85">
        <v>0.48576193627054387</v>
      </c>
      <c r="T91" s="126"/>
      <c r="U91" s="121"/>
      <c r="V91" s="121"/>
      <c r="W91" s="121"/>
      <c r="Z91" s="121"/>
      <c r="AA91" s="121"/>
      <c r="AB91" s="121"/>
      <c r="AC91" s="121"/>
      <c r="AD91" s="121"/>
    </row>
    <row r="92" spans="1:30" x14ac:dyDescent="0.25">
      <c r="A92" s="83" t="s">
        <v>158</v>
      </c>
      <c r="B92" s="121"/>
      <c r="C92" s="121"/>
      <c r="D92" s="124" t="s">
        <v>272</v>
      </c>
      <c r="E92" s="121" t="s">
        <v>256</v>
      </c>
      <c r="F92" s="125" t="s">
        <v>263</v>
      </c>
      <c r="G92" s="124">
        <v>2020</v>
      </c>
      <c r="H92" s="121"/>
      <c r="I92" s="121"/>
      <c r="J92" s="126"/>
      <c r="K92" s="121"/>
      <c r="L92" s="85">
        <v>5.9928225136511575</v>
      </c>
      <c r="M92" s="126"/>
      <c r="N92" s="126"/>
      <c r="O92" s="126"/>
      <c r="P92" s="126"/>
      <c r="R92" s="121"/>
      <c r="S92" s="85">
        <v>0.51639227326668413</v>
      </c>
      <c r="T92" s="126"/>
      <c r="U92" s="121"/>
      <c r="V92" s="121"/>
      <c r="W92" s="121"/>
      <c r="Z92" s="121"/>
      <c r="AA92" s="121"/>
      <c r="AB92" s="121"/>
      <c r="AC92" s="121"/>
      <c r="AD92" s="121"/>
    </row>
    <row r="93" spans="1:30" x14ac:dyDescent="0.25">
      <c r="A93" s="83" t="s">
        <v>159</v>
      </c>
      <c r="B93" s="121">
        <v>30</v>
      </c>
      <c r="C93" s="121"/>
      <c r="D93" s="124" t="s">
        <v>273</v>
      </c>
      <c r="E93" s="121" t="s">
        <v>259</v>
      </c>
      <c r="F93" s="125" t="s">
        <v>230</v>
      </c>
      <c r="G93" s="124">
        <v>2016</v>
      </c>
      <c r="H93" s="121"/>
      <c r="I93" s="121"/>
      <c r="J93" s="126">
        <v>312.08400000000012</v>
      </c>
      <c r="K93" s="121"/>
      <c r="L93" s="85">
        <v>7.5049042745742796</v>
      </c>
      <c r="M93" s="126">
        <v>156.90319760981816</v>
      </c>
      <c r="N93" s="126">
        <v>24.668144127362403</v>
      </c>
      <c r="O93" s="126">
        <v>360.87652587352596</v>
      </c>
      <c r="P93" s="126">
        <v>77.896528456288294</v>
      </c>
      <c r="R93" s="121"/>
      <c r="S93" s="85">
        <v>0.49419366668158526</v>
      </c>
      <c r="T93" s="126"/>
      <c r="U93" s="121">
        <v>40.048864716224671</v>
      </c>
      <c r="V93" s="121">
        <v>10.181359656922524</v>
      </c>
      <c r="W93" s="121">
        <v>51.27775441653764</v>
      </c>
      <c r="Z93" s="121">
        <v>190.46938707507212</v>
      </c>
      <c r="AA93" s="121">
        <v>47.273404707913166</v>
      </c>
      <c r="AB93" s="121">
        <v>15.925541599330437</v>
      </c>
      <c r="AC93" s="121">
        <v>561.14932329671706</v>
      </c>
      <c r="AD93" s="121">
        <v>222.2281410352098</v>
      </c>
    </row>
    <row r="94" spans="1:30" x14ac:dyDescent="0.25">
      <c r="A94" s="83" t="s">
        <v>160</v>
      </c>
      <c r="B94" s="121"/>
      <c r="C94" s="121"/>
      <c r="D94" s="124" t="s">
        <v>272</v>
      </c>
      <c r="E94" s="121" t="s">
        <v>254</v>
      </c>
      <c r="F94" s="125" t="s">
        <v>224</v>
      </c>
      <c r="G94" s="124" t="s">
        <v>262</v>
      </c>
      <c r="H94" s="121"/>
      <c r="I94" s="121"/>
      <c r="J94" s="126">
        <v>276.27119999999996</v>
      </c>
      <c r="K94" s="121">
        <v>2.417176</v>
      </c>
      <c r="L94" s="85">
        <v>7.7330973868019752</v>
      </c>
      <c r="M94" s="126">
        <v>103.42935158562383</v>
      </c>
      <c r="N94" s="126">
        <v>10.760240010718752</v>
      </c>
      <c r="O94" s="126">
        <v>674.32310263092779</v>
      </c>
      <c r="P94" s="126">
        <v>110.34568436105766</v>
      </c>
      <c r="R94" s="121"/>
      <c r="S94" s="85">
        <v>0.49474950584580124</v>
      </c>
      <c r="T94" s="126"/>
      <c r="U94" s="121"/>
      <c r="V94" s="121"/>
      <c r="W94" s="121"/>
      <c r="Z94" s="121"/>
      <c r="AA94" s="121"/>
      <c r="AB94" s="121"/>
      <c r="AC94" s="121"/>
      <c r="AD94" s="121"/>
    </row>
    <row r="95" spans="1:30" x14ac:dyDescent="0.25">
      <c r="A95" s="83" t="s">
        <v>161</v>
      </c>
      <c r="B95" s="121"/>
      <c r="C95" s="121"/>
      <c r="D95" s="124" t="s">
        <v>272</v>
      </c>
      <c r="E95" s="121" t="s">
        <v>256</v>
      </c>
      <c r="F95" s="125" t="s">
        <v>263</v>
      </c>
      <c r="G95" s="124">
        <v>2020</v>
      </c>
      <c r="H95" s="121"/>
      <c r="I95" s="121"/>
      <c r="J95" s="126"/>
      <c r="K95" s="121"/>
      <c r="L95" s="85">
        <v>5.1451712033043657</v>
      </c>
      <c r="M95" s="126"/>
      <c r="N95" s="126"/>
      <c r="O95" s="126"/>
      <c r="P95" s="126"/>
      <c r="R95" s="121"/>
      <c r="S95" s="85">
        <v>0.54906021969002006</v>
      </c>
      <c r="T95" s="126"/>
      <c r="U95" s="121"/>
      <c r="V95" s="121"/>
      <c r="W95" s="121"/>
      <c r="Z95" s="121"/>
      <c r="AA95" s="121"/>
      <c r="AB95" s="121"/>
      <c r="AC95" s="121"/>
      <c r="AD95" s="121"/>
    </row>
    <row r="96" spans="1:30" x14ac:dyDescent="0.25">
      <c r="A96" s="83" t="s">
        <v>162</v>
      </c>
      <c r="B96" s="121"/>
      <c r="C96" s="121"/>
      <c r="D96" s="124" t="s">
        <v>272</v>
      </c>
      <c r="E96" s="121" t="s">
        <v>256</v>
      </c>
      <c r="F96" s="125" t="s">
        <v>263</v>
      </c>
      <c r="G96" s="124">
        <v>2020</v>
      </c>
      <c r="H96" s="121"/>
      <c r="I96" s="121"/>
      <c r="J96" s="126"/>
      <c r="K96" s="121"/>
      <c r="L96" s="85">
        <v>4.4373809569941489</v>
      </c>
      <c r="M96" s="126"/>
      <c r="N96" s="126"/>
      <c r="O96" s="126"/>
      <c r="P96" s="126"/>
      <c r="R96" s="121"/>
      <c r="S96" s="85">
        <v>0.50797616165008375</v>
      </c>
      <c r="T96" s="126"/>
      <c r="U96" s="121"/>
      <c r="V96" s="121"/>
      <c r="W96" s="121"/>
      <c r="Z96" s="121"/>
      <c r="AA96" s="121"/>
      <c r="AB96" s="121"/>
      <c r="AC96" s="121"/>
      <c r="AD96" s="121"/>
    </row>
    <row r="97" spans="1:30" x14ac:dyDescent="0.25">
      <c r="A97" s="83" t="s">
        <v>163</v>
      </c>
      <c r="B97" s="121"/>
      <c r="C97" s="121"/>
      <c r="D97" s="124" t="s">
        <v>272</v>
      </c>
      <c r="E97" s="121" t="s">
        <v>256</v>
      </c>
      <c r="F97" s="125" t="s">
        <v>263</v>
      </c>
      <c r="G97" s="124">
        <v>2020</v>
      </c>
      <c r="H97" s="121"/>
      <c r="I97" s="121"/>
      <c r="J97" s="126"/>
      <c r="K97" s="121"/>
      <c r="L97" s="85">
        <v>5.4344205324909751</v>
      </c>
      <c r="M97" s="126"/>
      <c r="N97" s="126"/>
      <c r="O97" s="126"/>
      <c r="P97" s="126"/>
      <c r="R97" s="121"/>
      <c r="S97" s="85">
        <v>0.49868191044507504</v>
      </c>
      <c r="T97" s="126"/>
      <c r="U97" s="121"/>
      <c r="V97" s="121"/>
      <c r="W97" s="121"/>
      <c r="Z97" s="121"/>
      <c r="AA97" s="121"/>
      <c r="AB97" s="121"/>
      <c r="AC97" s="121"/>
      <c r="AD97" s="121"/>
    </row>
    <row r="98" spans="1:30" x14ac:dyDescent="0.25">
      <c r="A98" s="83" t="s">
        <v>165</v>
      </c>
      <c r="B98" s="121">
        <v>45</v>
      </c>
      <c r="C98" s="121"/>
      <c r="D98" s="124" t="s">
        <v>271</v>
      </c>
      <c r="E98" s="121" t="s">
        <v>259</v>
      </c>
      <c r="F98" s="125" t="s">
        <v>221</v>
      </c>
      <c r="G98" s="124">
        <v>2016</v>
      </c>
      <c r="H98" s="126">
        <v>1.891011521767918</v>
      </c>
      <c r="I98" s="126">
        <v>0.17799999999999999</v>
      </c>
      <c r="J98" s="126">
        <v>479.21040000000005</v>
      </c>
      <c r="K98" s="121">
        <v>4.4982559999999996</v>
      </c>
      <c r="L98" s="85">
        <v>10.501132853061067</v>
      </c>
      <c r="M98" s="126">
        <v>163.36162042182917</v>
      </c>
      <c r="N98" s="126">
        <v>23.258205569871233</v>
      </c>
      <c r="O98" s="126">
        <v>1152.9318055343208</v>
      </c>
      <c r="P98" s="126">
        <v>156.50202745970489</v>
      </c>
      <c r="R98" s="121">
        <v>10.623660234651226</v>
      </c>
      <c r="S98" s="85">
        <v>0.57355629825693488</v>
      </c>
      <c r="T98" s="126">
        <v>1046.252542974931</v>
      </c>
      <c r="U98" s="121">
        <v>62.674788383872595</v>
      </c>
      <c r="V98" s="121">
        <v>25.032933566354117</v>
      </c>
      <c r="W98" s="121">
        <v>79.381119395035739</v>
      </c>
      <c r="Z98" s="121">
        <v>262.00086346154859</v>
      </c>
      <c r="AA98" s="121">
        <v>71.463727544459971</v>
      </c>
      <c r="AB98" s="121">
        <v>23.31135583692561</v>
      </c>
      <c r="AC98" s="121">
        <v>606.62912338880733</v>
      </c>
      <c r="AD98" s="121">
        <v>276.50260102966826</v>
      </c>
    </row>
    <row r="99" spans="1:30" x14ac:dyDescent="0.25">
      <c r="A99" s="83" t="s">
        <v>166</v>
      </c>
      <c r="B99" s="121">
        <v>30</v>
      </c>
      <c r="C99" s="121"/>
      <c r="D99" s="124" t="s">
        <v>273</v>
      </c>
      <c r="E99" s="121" t="s">
        <v>259</v>
      </c>
      <c r="F99" s="125" t="s">
        <v>230</v>
      </c>
      <c r="G99" s="124">
        <v>2016</v>
      </c>
      <c r="H99" s="126">
        <v>1.839646487417943</v>
      </c>
      <c r="I99" s="126">
        <v>0.17399999999999999</v>
      </c>
      <c r="J99" s="126">
        <v>425.49120000000005</v>
      </c>
      <c r="K99" s="121">
        <v>4.1725440000000003</v>
      </c>
      <c r="L99" s="85">
        <v>8.1580103831762845</v>
      </c>
      <c r="M99" s="126">
        <v>136.10626657678441</v>
      </c>
      <c r="N99" s="126">
        <v>23.824843343643927</v>
      </c>
      <c r="O99" s="126">
        <v>707.10950612250224</v>
      </c>
      <c r="P99" s="126">
        <v>108.51194570701503</v>
      </c>
      <c r="R99" s="121">
        <v>10.572680962172088</v>
      </c>
      <c r="S99" s="85">
        <v>0.56252573290597374</v>
      </c>
      <c r="T99" s="126">
        <v>1436.9826593328526</v>
      </c>
      <c r="U99" s="121">
        <v>74.481421223013982</v>
      </c>
      <c r="V99" s="121">
        <v>29.837083714106441</v>
      </c>
      <c r="W99" s="121">
        <v>86.01603880189495</v>
      </c>
      <c r="Z99" s="121">
        <v>298.03877474272622</v>
      </c>
      <c r="AA99" s="121">
        <v>77.447530950799418</v>
      </c>
      <c r="AB99" s="121">
        <v>25.893249238527407</v>
      </c>
      <c r="AC99" s="121">
        <v>683.35222717529791</v>
      </c>
      <c r="AD99" s="121">
        <v>323.31011430965765</v>
      </c>
    </row>
    <row r="100" spans="1:30" x14ac:dyDescent="0.25">
      <c r="A100" s="83" t="s">
        <v>167</v>
      </c>
      <c r="B100" s="121"/>
      <c r="C100" s="121">
        <v>50</v>
      </c>
      <c r="D100" s="124" t="s">
        <v>278</v>
      </c>
      <c r="E100" s="121" t="s">
        <v>256</v>
      </c>
      <c r="F100" s="125" t="s">
        <v>221</v>
      </c>
      <c r="G100" s="124">
        <v>2020</v>
      </c>
      <c r="H100" s="126">
        <v>1.9756548915929204</v>
      </c>
      <c r="I100" s="126">
        <v>0.18099999999999999</v>
      </c>
      <c r="J100" s="126">
        <v>443.39760000000012</v>
      </c>
      <c r="K100" s="121">
        <v>4.664784</v>
      </c>
      <c r="L100" s="85">
        <v>13.798263524806039</v>
      </c>
      <c r="M100" s="126">
        <v>289.5505691076421</v>
      </c>
      <c r="N100" s="126">
        <v>50.011999888621411</v>
      </c>
      <c r="O100" s="126">
        <v>380.29484728074885</v>
      </c>
      <c r="P100" s="126">
        <v>53.919182462050586</v>
      </c>
      <c r="R100" s="121">
        <v>10.915220395540997</v>
      </c>
      <c r="S100" s="85">
        <v>0.57423499952284907</v>
      </c>
      <c r="T100" s="126">
        <v>2321.776476540047</v>
      </c>
      <c r="U100" s="121">
        <v>70.875237214692859</v>
      </c>
      <c r="V100" s="121">
        <v>19.006381466840473</v>
      </c>
      <c r="W100" s="121">
        <v>63.425593379570628</v>
      </c>
      <c r="Z100" s="121">
        <v>269.97895743949391</v>
      </c>
      <c r="AA100" s="121">
        <v>54.270563701733941</v>
      </c>
      <c r="AB100" s="121">
        <v>19.898212877439164</v>
      </c>
      <c r="AC100" s="121">
        <v>565.30360810008517</v>
      </c>
      <c r="AD100" s="121">
        <v>288.00422271332087</v>
      </c>
    </row>
    <row r="101" spans="1:30" x14ac:dyDescent="0.25">
      <c r="A101" s="83" t="s">
        <v>168</v>
      </c>
      <c r="B101" s="121"/>
      <c r="C101" s="121"/>
      <c r="D101" s="124" t="s">
        <v>272</v>
      </c>
      <c r="E101" s="121" t="s">
        <v>254</v>
      </c>
      <c r="F101" s="125" t="s">
        <v>224</v>
      </c>
      <c r="G101" s="124" t="s">
        <v>262</v>
      </c>
      <c r="H101" s="126">
        <v>1.7503305677874188</v>
      </c>
      <c r="I101" s="126">
        <v>0.16300000000000001</v>
      </c>
      <c r="J101" s="126">
        <v>419.52240000000006</v>
      </c>
      <c r="K101" s="121">
        <v>3.5212399999999997</v>
      </c>
      <c r="L101" s="85">
        <v>28.089164098500991</v>
      </c>
      <c r="M101" s="126">
        <v>125.22553441909677</v>
      </c>
      <c r="N101" s="126">
        <v>67.721010709029628</v>
      </c>
      <c r="O101" s="126">
        <v>394.44820891916658</v>
      </c>
      <c r="P101" s="126">
        <v>39.137184035412893</v>
      </c>
      <c r="R101" s="121">
        <v>10.738224342254103</v>
      </c>
      <c r="S101" s="85">
        <v>0.54194760582641743</v>
      </c>
      <c r="T101" s="126">
        <v>1934.2755346974802</v>
      </c>
      <c r="U101" s="121">
        <v>76.639973847678831</v>
      </c>
      <c r="V101" s="121">
        <v>29.924669904891868</v>
      </c>
      <c r="W101" s="121">
        <v>84.669050271796806</v>
      </c>
      <c r="Z101" s="121">
        <v>304.35294150626044</v>
      </c>
      <c r="AA101" s="121">
        <v>78.182139729958308</v>
      </c>
      <c r="AB101" s="121">
        <v>26.685794836799946</v>
      </c>
      <c r="AC101" s="121">
        <v>796.52394271702474</v>
      </c>
      <c r="AD101" s="121">
        <v>309.84321988617768</v>
      </c>
    </row>
    <row r="102" spans="1:30" x14ac:dyDescent="0.25">
      <c r="A102" s="83" t="s">
        <v>169</v>
      </c>
      <c r="B102" s="121"/>
      <c r="C102" s="121">
        <v>12.5</v>
      </c>
      <c r="D102" s="124" t="s">
        <v>277</v>
      </c>
      <c r="E102" s="121" t="s">
        <v>256</v>
      </c>
      <c r="F102" s="125" t="s">
        <v>228</v>
      </c>
      <c r="G102" s="124">
        <v>2020</v>
      </c>
      <c r="H102" s="126">
        <v>1.4873095799643283</v>
      </c>
      <c r="I102" s="126">
        <v>0.13899999999999998</v>
      </c>
      <c r="J102" s="126">
        <v>365.80320000000006</v>
      </c>
      <c r="K102" s="121">
        <v>3.8987840000000005</v>
      </c>
      <c r="L102" s="85">
        <v>10.031898037698831</v>
      </c>
      <c r="M102" s="126">
        <v>141.93151937721652</v>
      </c>
      <c r="N102" s="126">
        <v>27.087167044686431</v>
      </c>
      <c r="O102" s="126">
        <v>510.97442773866499</v>
      </c>
      <c r="P102" s="126">
        <v>75.575937226894283</v>
      </c>
      <c r="R102" s="121">
        <v>10.700068920606681</v>
      </c>
      <c r="S102" s="85">
        <v>0.55679824193213401</v>
      </c>
      <c r="T102" s="126">
        <v>1653.337351861619</v>
      </c>
      <c r="U102" s="121">
        <v>22.523044291589187</v>
      </c>
      <c r="V102" s="121">
        <v>2.7699564512799322</v>
      </c>
      <c r="W102" s="121">
        <v>28.573482887353233</v>
      </c>
      <c r="Z102" s="121">
        <v>149.52620877179717</v>
      </c>
      <c r="AA102" s="121">
        <v>23.020413793630809</v>
      </c>
      <c r="AB102" s="121">
        <v>16.612548970537016</v>
      </c>
      <c r="AC102" s="121">
        <v>299.24908618760378</v>
      </c>
      <c r="AD102" s="121">
        <v>116.70670041206014</v>
      </c>
    </row>
    <row r="103" spans="1:30" x14ac:dyDescent="0.25">
      <c r="A103" s="83" t="s">
        <v>170</v>
      </c>
      <c r="B103" s="121"/>
      <c r="C103" s="121">
        <v>25</v>
      </c>
      <c r="D103" s="124" t="s">
        <v>279</v>
      </c>
      <c r="E103" s="121" t="s">
        <v>256</v>
      </c>
      <c r="F103" s="125" t="s">
        <v>230</v>
      </c>
      <c r="G103" s="124">
        <v>2020</v>
      </c>
      <c r="H103" s="126">
        <v>1.9125528787148196</v>
      </c>
      <c r="I103" s="126">
        <v>0.16</v>
      </c>
      <c r="J103" s="126">
        <v>437.42880000000014</v>
      </c>
      <c r="K103" s="121">
        <v>5.0997520000000005</v>
      </c>
      <c r="L103" s="85">
        <v>22.970813565089539</v>
      </c>
      <c r="M103" s="126">
        <v>264.03379219088413</v>
      </c>
      <c r="N103" s="126">
        <v>48.469062165990209</v>
      </c>
      <c r="O103" s="126">
        <v>539.33927230987331</v>
      </c>
      <c r="P103" s="126">
        <v>86.369414905090565</v>
      </c>
      <c r="R103" s="121">
        <v>11.953455491967622</v>
      </c>
      <c r="S103" s="85">
        <v>0.56883363715949264</v>
      </c>
      <c r="T103" s="126">
        <v>1779.2751579604535</v>
      </c>
      <c r="U103" s="121">
        <v>55.878134233961347</v>
      </c>
      <c r="V103" s="121">
        <v>20.396295516056135</v>
      </c>
      <c r="W103" s="121">
        <v>49.348951150347034</v>
      </c>
      <c r="Z103" s="121">
        <v>227.42020237934133</v>
      </c>
      <c r="AA103" s="121">
        <v>41.203880637138482</v>
      </c>
      <c r="AB103" s="121">
        <v>21.955862019521941</v>
      </c>
      <c r="AC103" s="121">
        <v>411.78902803266192</v>
      </c>
      <c r="AD103" s="121">
        <v>282.06389383348767</v>
      </c>
    </row>
    <row r="104" spans="1:30" x14ac:dyDescent="0.25">
      <c r="A104" s="83" t="s">
        <v>171</v>
      </c>
      <c r="B104" s="121">
        <v>0</v>
      </c>
      <c r="C104" s="121">
        <v>0</v>
      </c>
      <c r="D104" s="124" t="s">
        <v>276</v>
      </c>
      <c r="E104" s="121" t="s">
        <v>255</v>
      </c>
      <c r="F104" s="125" t="s">
        <v>226</v>
      </c>
      <c r="G104" s="124" t="s">
        <v>262</v>
      </c>
      <c r="H104" s="126">
        <v>1.4755406919087135</v>
      </c>
      <c r="I104" s="126">
        <v>0.122</v>
      </c>
      <c r="J104" s="126">
        <v>401.6160000000001</v>
      </c>
      <c r="K104" s="121">
        <v>4.2514319999999994</v>
      </c>
      <c r="L104" s="85">
        <v>5.3465271817259312</v>
      </c>
      <c r="M104" s="126">
        <v>120.19745101443102</v>
      </c>
      <c r="N104" s="126">
        <v>19.485666476535393</v>
      </c>
      <c r="O104" s="126">
        <v>786.4683495340181</v>
      </c>
      <c r="P104" s="126">
        <v>111.63209383007967</v>
      </c>
      <c r="R104" s="121">
        <v>12.094595835317325</v>
      </c>
      <c r="S104" s="85">
        <v>0.53160970761231052</v>
      </c>
      <c r="T104" s="126">
        <v>1020.4191468520931</v>
      </c>
      <c r="U104" s="121">
        <v>40.436305504685215</v>
      </c>
      <c r="V104" s="121">
        <v>18.328631486150023</v>
      </c>
      <c r="W104" s="121">
        <v>44.645235757680574</v>
      </c>
      <c r="Z104" s="121">
        <v>227.33863577323459</v>
      </c>
      <c r="AA104" s="121">
        <v>53.170976824206214</v>
      </c>
      <c r="AB104" s="121">
        <v>24.296445891275813</v>
      </c>
      <c r="AC104" s="121">
        <v>389.89750881944286</v>
      </c>
      <c r="AD104" s="121">
        <v>197.60178907872614</v>
      </c>
    </row>
    <row r="105" spans="1:30" x14ac:dyDescent="0.25">
      <c r="A105" s="83" t="s">
        <v>172</v>
      </c>
      <c r="B105" s="121">
        <v>15</v>
      </c>
      <c r="C105" s="121"/>
      <c r="D105" s="124" t="s">
        <v>274</v>
      </c>
      <c r="E105" s="121" t="s">
        <v>259</v>
      </c>
      <c r="F105" s="125" t="s">
        <v>228</v>
      </c>
      <c r="G105" s="124">
        <v>2016</v>
      </c>
      <c r="H105" s="126">
        <v>1.5925046961615155</v>
      </c>
      <c r="I105" s="126">
        <v>0.11800000000000001</v>
      </c>
      <c r="J105" s="126">
        <v>353.86560000000003</v>
      </c>
      <c r="K105" s="121">
        <v>3.2854319999999997</v>
      </c>
      <c r="L105" s="85">
        <v>4.8643439164843985</v>
      </c>
      <c r="M105" s="126">
        <v>125.4019227983778</v>
      </c>
      <c r="N105" s="126">
        <v>19.425733656245932</v>
      </c>
      <c r="O105" s="126">
        <v>521.88687674412245</v>
      </c>
      <c r="P105" s="126">
        <v>78.458219843968919</v>
      </c>
      <c r="R105" s="121">
        <v>13.495802509843351</v>
      </c>
      <c r="S105" s="85">
        <v>0.53217197297381968</v>
      </c>
      <c r="T105" s="126">
        <v>1727.6083657147778</v>
      </c>
      <c r="U105" s="121">
        <v>23.174890933193694</v>
      </c>
      <c r="V105" s="121">
        <v>4.7058406920660438</v>
      </c>
      <c r="W105" s="121">
        <v>34.46476951171185</v>
      </c>
      <c r="Z105" s="121">
        <v>187.59005262493775</v>
      </c>
      <c r="AA105" s="121">
        <v>27.446277480721978</v>
      </c>
      <c r="AB105" s="121">
        <v>16.198452711229439</v>
      </c>
      <c r="AC105" s="121">
        <v>323.96226491588067</v>
      </c>
      <c r="AD105" s="121">
        <v>159.00061483543934</v>
      </c>
    </row>
    <row r="106" spans="1:30" x14ac:dyDescent="0.25">
      <c r="A106" s="83" t="s">
        <v>173</v>
      </c>
      <c r="B106" s="121"/>
      <c r="C106" s="121">
        <v>25</v>
      </c>
      <c r="D106" s="124" t="s">
        <v>279</v>
      </c>
      <c r="E106" s="121" t="s">
        <v>256</v>
      </c>
      <c r="F106" s="125" t="s">
        <v>230</v>
      </c>
      <c r="G106" s="124">
        <v>2020</v>
      </c>
      <c r="H106" s="126">
        <v>1.9093254977849972</v>
      </c>
      <c r="I106" s="126">
        <v>0.155</v>
      </c>
      <c r="J106" s="126">
        <v>389.67840000000007</v>
      </c>
      <c r="K106" s="121">
        <v>5.9499840000000006</v>
      </c>
      <c r="L106" s="85">
        <v>9.1051744116486777</v>
      </c>
      <c r="M106" s="126">
        <v>332.96116737700498</v>
      </c>
      <c r="N106" s="126">
        <v>55.192201448379734</v>
      </c>
      <c r="O106" s="126">
        <v>351.16684309890616</v>
      </c>
      <c r="P106" s="126">
        <v>38.043208711062277</v>
      </c>
      <c r="R106" s="121">
        <v>12.318229017967724</v>
      </c>
      <c r="S106" s="85">
        <v>0.54401441315640708</v>
      </c>
      <c r="T106" s="126">
        <v>855.73124656900211</v>
      </c>
      <c r="U106" s="121">
        <v>53.501897534899776</v>
      </c>
      <c r="V106" s="121">
        <v>21.908567667211369</v>
      </c>
      <c r="W106" s="121">
        <v>66.941934731328558</v>
      </c>
      <c r="Z106" s="121">
        <v>161.97477370527503</v>
      </c>
      <c r="AA106" s="121">
        <v>51.095162303541493</v>
      </c>
      <c r="AB106" s="121">
        <v>19.355953602168054</v>
      </c>
      <c r="AC106" s="121">
        <v>557.64610307191697</v>
      </c>
      <c r="AD106" s="121">
        <v>276.82186961191786</v>
      </c>
    </row>
    <row r="107" spans="1:30" x14ac:dyDescent="0.25">
      <c r="A107" s="83" t="s">
        <v>174</v>
      </c>
      <c r="B107" s="121">
        <v>0</v>
      </c>
      <c r="C107" s="121">
        <v>0</v>
      </c>
      <c r="D107" s="124" t="s">
        <v>276</v>
      </c>
      <c r="E107" s="121" t="s">
        <v>255</v>
      </c>
      <c r="F107" s="125" t="s">
        <v>226</v>
      </c>
      <c r="G107" s="124" t="s">
        <v>262</v>
      </c>
      <c r="H107" s="126">
        <v>1.4499472685038592</v>
      </c>
      <c r="I107" s="126">
        <v>0.11299999999999999</v>
      </c>
      <c r="J107" s="126">
        <v>312.08400000000012</v>
      </c>
      <c r="K107" s="121">
        <v>3.1969839999999996</v>
      </c>
      <c r="L107" s="85">
        <v>12.770488864094943</v>
      </c>
      <c r="M107" s="126">
        <v>106.59480244180149</v>
      </c>
      <c r="N107" s="126">
        <v>15.06582815739606</v>
      </c>
      <c r="O107" s="126">
        <v>534.19153011914216</v>
      </c>
      <c r="P107" s="126">
        <v>85.554198303561307</v>
      </c>
      <c r="R107" s="121">
        <v>12.831391756671321</v>
      </c>
      <c r="S107" s="85">
        <v>0.52559137558245728</v>
      </c>
      <c r="T107" s="126">
        <v>1501.5661496399471</v>
      </c>
      <c r="U107" s="121">
        <v>34.679214799058776</v>
      </c>
      <c r="V107" s="121">
        <v>9.8893825121220278</v>
      </c>
      <c r="W107" s="121">
        <v>28.358637295059349</v>
      </c>
      <c r="Z107" s="121">
        <v>147.98810132185625</v>
      </c>
      <c r="AA107" s="121">
        <v>20.310348599668526</v>
      </c>
      <c r="AB107" s="121">
        <v>15.999235226475111</v>
      </c>
      <c r="AC107" s="121">
        <v>344.3194718501943</v>
      </c>
      <c r="AD107" s="121">
        <v>132.28231900242235</v>
      </c>
    </row>
    <row r="108" spans="1:30" x14ac:dyDescent="0.25">
      <c r="A108" s="83" t="s">
        <v>175</v>
      </c>
      <c r="B108" s="121">
        <v>30</v>
      </c>
      <c r="C108" s="121"/>
      <c r="D108" s="124" t="s">
        <v>273</v>
      </c>
      <c r="E108" s="121" t="s">
        <v>259</v>
      </c>
      <c r="F108" s="125" t="s">
        <v>230</v>
      </c>
      <c r="G108" s="124">
        <v>2016</v>
      </c>
      <c r="H108" s="126">
        <v>1.9127242075254844</v>
      </c>
      <c r="I108" s="126">
        <v>0.14499999999999999</v>
      </c>
      <c r="J108" s="126">
        <v>401.6160000000001</v>
      </c>
      <c r="K108" s="121">
        <v>4.833823999999999</v>
      </c>
      <c r="L108" s="85">
        <v>9.0998396356444449</v>
      </c>
      <c r="M108" s="126">
        <v>171.81034070560827</v>
      </c>
      <c r="N108" s="126">
        <v>26.638570641854656</v>
      </c>
      <c r="O108" s="126">
        <v>874.77804031164112</v>
      </c>
      <c r="P108" s="126">
        <v>138.60099290969089</v>
      </c>
      <c r="R108" s="121">
        <v>13.191201431210239</v>
      </c>
      <c r="S108" s="85">
        <v>0.54920764294026592</v>
      </c>
      <c r="T108" s="126">
        <v>829.89785044616428</v>
      </c>
      <c r="U108" s="121">
        <v>24.496941103374883</v>
      </c>
      <c r="V108" s="121">
        <v>10.97863473482461</v>
      </c>
      <c r="W108" s="121">
        <v>52.090906383239123</v>
      </c>
      <c r="Z108" s="121">
        <v>236.61434922590095</v>
      </c>
      <c r="AA108" s="121">
        <v>28.17873187758822</v>
      </c>
      <c r="AB108" s="121">
        <v>22.642678745997372</v>
      </c>
      <c r="AC108" s="121">
        <v>353.42731223434197</v>
      </c>
      <c r="AD108" s="121">
        <v>156.30048437670908</v>
      </c>
    </row>
    <row r="109" spans="1:30" x14ac:dyDescent="0.25">
      <c r="A109" s="83" t="s">
        <v>176</v>
      </c>
      <c r="B109" s="121">
        <v>45</v>
      </c>
      <c r="C109" s="121"/>
      <c r="D109" s="124" t="s">
        <v>271</v>
      </c>
      <c r="E109" s="121" t="s">
        <v>259</v>
      </c>
      <c r="F109" s="125" t="s">
        <v>221</v>
      </c>
      <c r="G109" s="124">
        <v>2016</v>
      </c>
      <c r="H109" s="126">
        <v>1.8664586812117019</v>
      </c>
      <c r="I109" s="126">
        <v>0.14499999999999999</v>
      </c>
      <c r="J109" s="126">
        <v>413.55360000000013</v>
      </c>
      <c r="K109" s="121">
        <v>4.9308160000000001</v>
      </c>
      <c r="L109" s="85">
        <v>8.1999302133159162</v>
      </c>
      <c r="M109" s="126">
        <v>126.36358340385601</v>
      </c>
      <c r="N109" s="126">
        <v>18.128316381816173</v>
      </c>
      <c r="O109" s="126">
        <v>679.53965775014115</v>
      </c>
      <c r="P109" s="126">
        <v>88.763954107080025</v>
      </c>
      <c r="R109" s="121">
        <v>12.872128835942773</v>
      </c>
      <c r="S109" s="85">
        <v>0.54018005720644058</v>
      </c>
      <c r="T109" s="126">
        <v>1508.0244986706564</v>
      </c>
      <c r="U109" s="121">
        <v>21.995438271091036</v>
      </c>
      <c r="V109" s="121">
        <v>2.9772384166892527</v>
      </c>
      <c r="W109" s="121">
        <v>26.433314286339325</v>
      </c>
      <c r="Z109" s="121">
        <v>132.30022062152236</v>
      </c>
      <c r="AA109" s="121">
        <v>18.079668662725709</v>
      </c>
      <c r="AB109" s="121">
        <v>13.705461516872633</v>
      </c>
      <c r="AC109" s="121">
        <v>288.6931805383752</v>
      </c>
      <c r="AD109" s="121">
        <v>105.31638250235265</v>
      </c>
    </row>
    <row r="110" spans="1:30" x14ac:dyDescent="0.25">
      <c r="A110" s="83" t="s">
        <v>177</v>
      </c>
      <c r="B110" s="121"/>
      <c r="C110" s="121"/>
      <c r="D110" s="124" t="s">
        <v>272</v>
      </c>
      <c r="E110" s="121" t="s">
        <v>254</v>
      </c>
      <c r="F110" s="125" t="s">
        <v>224</v>
      </c>
      <c r="G110" s="124" t="s">
        <v>262</v>
      </c>
      <c r="H110" s="126">
        <v>1.5051054550359713</v>
      </c>
      <c r="I110" s="126">
        <v>0.121</v>
      </c>
      <c r="J110" s="126">
        <v>294.17760000000004</v>
      </c>
      <c r="K110" s="121">
        <v>3.2095120000000001</v>
      </c>
      <c r="L110" s="85">
        <v>19.116232380847567</v>
      </c>
      <c r="M110" s="126">
        <v>87.087738802275808</v>
      </c>
      <c r="N110" s="126">
        <v>28.57334602743131</v>
      </c>
      <c r="O110" s="126">
        <v>1061.2024177906924</v>
      </c>
      <c r="P110" s="126">
        <v>174.79955680631744</v>
      </c>
      <c r="R110" s="121">
        <v>12.438888058148523</v>
      </c>
      <c r="S110" s="85">
        <v>0.54866461308319847</v>
      </c>
      <c r="T110" s="126">
        <v>448.85525763430672</v>
      </c>
      <c r="U110" s="121">
        <v>41.325053914718467</v>
      </c>
      <c r="V110" s="121">
        <v>10.917153733544234</v>
      </c>
      <c r="W110" s="121">
        <v>36.701874072734242</v>
      </c>
      <c r="Z110" s="121">
        <v>174.1973310255236</v>
      </c>
      <c r="AA110" s="121">
        <v>46.291128300209969</v>
      </c>
      <c r="AB110" s="121">
        <v>21.781688494864934</v>
      </c>
      <c r="AC110" s="121">
        <v>307.61582126692338</v>
      </c>
      <c r="AD110" s="121">
        <v>150.2579955840848</v>
      </c>
    </row>
    <row r="111" spans="1:30" x14ac:dyDescent="0.25">
      <c r="A111" s="83" t="s">
        <v>178</v>
      </c>
      <c r="B111" s="121"/>
      <c r="C111" s="121">
        <v>50</v>
      </c>
      <c r="D111" s="124" t="s">
        <v>278</v>
      </c>
      <c r="E111" s="121" t="s">
        <v>256</v>
      </c>
      <c r="F111" s="125" t="s">
        <v>221</v>
      </c>
      <c r="G111" s="124">
        <v>2020</v>
      </c>
      <c r="H111" s="126">
        <v>1.6165726176207513</v>
      </c>
      <c r="I111" s="126">
        <v>0.13200000000000001</v>
      </c>
      <c r="J111" s="126">
        <v>383.70960000000002</v>
      </c>
      <c r="K111" s="121">
        <v>4.3879679999999999</v>
      </c>
      <c r="L111" s="85">
        <v>7.5826378789863673</v>
      </c>
      <c r="M111" s="126">
        <v>157.04586102989236</v>
      </c>
      <c r="N111" s="126">
        <v>25.160088445758046</v>
      </c>
      <c r="O111" s="126">
        <v>737.84172711975293</v>
      </c>
      <c r="P111" s="126">
        <v>110.79795468675209</v>
      </c>
      <c r="R111" s="121">
        <v>12.246762254702661</v>
      </c>
      <c r="S111" s="85">
        <v>0.54194489846089189</v>
      </c>
      <c r="T111" s="126">
        <v>1265.8364100190522</v>
      </c>
      <c r="U111" s="121">
        <v>22.392746074932344</v>
      </c>
      <c r="V111" s="121">
        <v>4.5661589144034833</v>
      </c>
      <c r="W111" s="121">
        <v>47.150553610570128</v>
      </c>
      <c r="Z111" s="121">
        <v>181.69440469926658</v>
      </c>
      <c r="AA111" s="121">
        <v>36.435132918592267</v>
      </c>
      <c r="AB111" s="121">
        <v>17.157865999640116</v>
      </c>
      <c r="AC111" s="121">
        <v>325.00697262772275</v>
      </c>
      <c r="AD111" s="121">
        <v>194.38239913390277</v>
      </c>
    </row>
    <row r="112" spans="1:30" x14ac:dyDescent="0.25">
      <c r="A112" s="83" t="s">
        <v>179</v>
      </c>
      <c r="B112" s="121">
        <v>15</v>
      </c>
      <c r="C112" s="121"/>
      <c r="D112" s="124" t="s">
        <v>274</v>
      </c>
      <c r="E112" s="121" t="s">
        <v>259</v>
      </c>
      <c r="F112" s="125" t="s">
        <v>228</v>
      </c>
      <c r="G112" s="124">
        <v>2016</v>
      </c>
      <c r="H112" s="126">
        <v>1.7520208072556762</v>
      </c>
      <c r="I112" s="126">
        <v>0.13300000000000001</v>
      </c>
      <c r="J112" s="126">
        <v>347.89679999999998</v>
      </c>
      <c r="K112" s="121">
        <v>4.2607679999999997</v>
      </c>
      <c r="L112" s="85">
        <v>9.7315878132864917</v>
      </c>
      <c r="M112" s="126">
        <v>122.64789684493522</v>
      </c>
      <c r="N112" s="126">
        <v>27.858898773841929</v>
      </c>
      <c r="O112" s="126">
        <v>744.75864655080534</v>
      </c>
      <c r="P112" s="126">
        <v>128.15657150064348</v>
      </c>
      <c r="R112" s="121">
        <v>13.173088776358467</v>
      </c>
      <c r="S112" s="85">
        <v>0.53117699396520091</v>
      </c>
      <c r="T112" s="126">
        <v>597.39728534062419</v>
      </c>
      <c r="U112" s="121">
        <v>38.877264198075387</v>
      </c>
      <c r="V112" s="121">
        <v>22.699666258428579</v>
      </c>
      <c r="W112" s="121">
        <v>106.26785572198986</v>
      </c>
      <c r="Z112" s="121">
        <v>454.56989089869802</v>
      </c>
      <c r="AA112" s="121">
        <v>58.938292827643771</v>
      </c>
      <c r="AB112" s="121">
        <v>23.613889143345197</v>
      </c>
      <c r="AC112" s="121">
        <v>401.69999375457468</v>
      </c>
      <c r="AD112" s="121">
        <v>200.40072434486626</v>
      </c>
    </row>
    <row r="113" spans="1:30" x14ac:dyDescent="0.25">
      <c r="A113" s="83" t="s">
        <v>180</v>
      </c>
      <c r="B113" s="121"/>
      <c r="C113" s="121">
        <v>12.5</v>
      </c>
      <c r="D113" s="124" t="s">
        <v>277</v>
      </c>
      <c r="E113" s="121" t="s">
        <v>256</v>
      </c>
      <c r="F113" s="125" t="s">
        <v>228</v>
      </c>
      <c r="G113" s="124">
        <v>2020</v>
      </c>
      <c r="H113" s="126">
        <v>1.4311703043241639</v>
      </c>
      <c r="I113" s="126">
        <v>0.11800000000000001</v>
      </c>
      <c r="J113" s="126">
        <v>258.36480000000012</v>
      </c>
      <c r="K113" s="121">
        <v>3.9954879999999999</v>
      </c>
      <c r="L113" s="85">
        <v>12.948807390465801</v>
      </c>
      <c r="M113" s="126">
        <v>104.45890913975369</v>
      </c>
      <c r="N113" s="126">
        <v>19.46520203831707</v>
      </c>
      <c r="O113" s="126">
        <v>735.48927962862558</v>
      </c>
      <c r="P113" s="126">
        <v>93.438528703201712</v>
      </c>
      <c r="R113" s="121">
        <v>12.128561901052235</v>
      </c>
      <c r="S113" s="85">
        <v>0.53523561829095168</v>
      </c>
      <c r="T113" s="126">
        <v>923.54391139145127</v>
      </c>
      <c r="U113" s="121">
        <v>23.284462459222208</v>
      </c>
      <c r="V113" s="121">
        <v>2.3593471687248009</v>
      </c>
      <c r="W113" s="121">
        <v>38.800900892609</v>
      </c>
      <c r="Z113" s="121">
        <v>175.63934311650053</v>
      </c>
      <c r="AA113" s="121">
        <v>18.583107998358685</v>
      </c>
      <c r="AB113" s="121">
        <v>17.961895478791515</v>
      </c>
      <c r="AC113" s="121">
        <v>372.21915083834335</v>
      </c>
      <c r="AD113" s="121">
        <v>139.17297229686656</v>
      </c>
    </row>
    <row r="114" spans="1:30" x14ac:dyDescent="0.25">
      <c r="A114" s="83" t="s">
        <v>181</v>
      </c>
      <c r="B114" s="121"/>
      <c r="C114" s="121">
        <v>25</v>
      </c>
      <c r="D114" s="124" t="s">
        <v>279</v>
      </c>
      <c r="E114" s="121" t="s">
        <v>256</v>
      </c>
      <c r="F114" s="125" t="s">
        <v>230</v>
      </c>
      <c r="G114" s="124">
        <v>2020</v>
      </c>
      <c r="H114" s="126">
        <v>1.5624106386066139</v>
      </c>
      <c r="I114" s="126">
        <v>0.15</v>
      </c>
      <c r="J114" s="126">
        <v>409.93920000000003</v>
      </c>
      <c r="K114" s="121">
        <v>4.6430640000000007</v>
      </c>
      <c r="L114" s="85">
        <v>10.38334239009923</v>
      </c>
      <c r="M114" s="126">
        <v>234.9119574065316</v>
      </c>
      <c r="N114" s="126">
        <v>43.565004822167531</v>
      </c>
      <c r="O114" s="126">
        <v>382.34999318932262</v>
      </c>
      <c r="P114" s="126">
        <v>56.978927795454247</v>
      </c>
      <c r="R114" s="121">
        <v>10.416070924044092</v>
      </c>
      <c r="S114" s="85">
        <v>0.56138032751349121</v>
      </c>
      <c r="T114" s="128">
        <v>674.89747370913744</v>
      </c>
      <c r="U114" s="121">
        <v>27.655163328781423</v>
      </c>
      <c r="V114" s="121">
        <v>9.8299939439735748</v>
      </c>
      <c r="W114" s="121">
        <v>54.278678386472819</v>
      </c>
      <c r="Z114" s="121">
        <v>194.61231095079049</v>
      </c>
      <c r="AA114" s="121">
        <v>37.676546714064813</v>
      </c>
      <c r="AB114" s="121">
        <v>23.336089412331802</v>
      </c>
      <c r="AC114" s="121">
        <v>309.22822976258038</v>
      </c>
      <c r="AD114" s="121">
        <v>151.22476232815762</v>
      </c>
    </row>
    <row r="115" spans="1:30" x14ac:dyDescent="0.25">
      <c r="A115" s="83" t="s">
        <v>182</v>
      </c>
      <c r="B115" s="121"/>
      <c r="C115" s="121"/>
      <c r="D115" s="124" t="s">
        <v>272</v>
      </c>
      <c r="E115" s="121" t="s">
        <v>254</v>
      </c>
      <c r="F115" s="125" t="s">
        <v>224</v>
      </c>
      <c r="G115" s="124" t="s">
        <v>262</v>
      </c>
      <c r="H115" s="126">
        <v>1.3845145553624625</v>
      </c>
      <c r="I115" s="126">
        <v>0.13500000000000001</v>
      </c>
      <c r="J115" s="126">
        <v>398.18879999999996</v>
      </c>
      <c r="K115" s="121">
        <v>4.2128079999999999</v>
      </c>
      <c r="L115" s="85">
        <v>21.119797193013962</v>
      </c>
      <c r="M115" s="126">
        <v>95.699935116257976</v>
      </c>
      <c r="N115" s="126">
        <v>45.694513506771671</v>
      </c>
      <c r="O115" s="126">
        <v>439.48976977465753</v>
      </c>
      <c r="P115" s="126">
        <v>82.220242118710956</v>
      </c>
      <c r="R115" s="121">
        <v>10.255663373055278</v>
      </c>
      <c r="S115" s="85">
        <v>0.58733609647577767</v>
      </c>
      <c r="T115" s="128">
        <v>1369.1699945104035</v>
      </c>
      <c r="U115" s="121">
        <v>40.110036623142605</v>
      </c>
      <c r="V115" s="121">
        <v>9.5994751900553723</v>
      </c>
      <c r="W115" s="121">
        <v>46.757189971284589</v>
      </c>
      <c r="Z115" s="121">
        <v>196.10575323507476</v>
      </c>
      <c r="AA115" s="121">
        <v>35.563319407602421</v>
      </c>
      <c r="AB115" s="121">
        <v>19.451030007569543</v>
      </c>
      <c r="AC115" s="121">
        <v>468.70931710181674</v>
      </c>
      <c r="AD115" s="121">
        <v>198.15321868686544</v>
      </c>
    </row>
    <row r="116" spans="1:30" x14ac:dyDescent="0.25">
      <c r="A116" s="83" t="s">
        <v>183</v>
      </c>
      <c r="B116" s="121"/>
      <c r="C116" s="121">
        <v>50</v>
      </c>
      <c r="D116" s="124" t="s">
        <v>278</v>
      </c>
      <c r="E116" s="121" t="s">
        <v>256</v>
      </c>
      <c r="F116" s="125" t="s">
        <v>221</v>
      </c>
      <c r="G116" s="124">
        <v>2020</v>
      </c>
      <c r="H116" s="126">
        <v>2.5884867499999999</v>
      </c>
      <c r="I116" s="126">
        <v>0.22300000000000003</v>
      </c>
      <c r="J116" s="126">
        <v>509.81759999999986</v>
      </c>
      <c r="K116" s="121">
        <v>6.6912239999999992</v>
      </c>
      <c r="L116" s="85">
        <v>17.053333272804462</v>
      </c>
      <c r="M116" s="126">
        <v>350.05251206962902</v>
      </c>
      <c r="N116" s="126">
        <v>66.991761262492673</v>
      </c>
      <c r="O116" s="126">
        <v>799.46989202546183</v>
      </c>
      <c r="P116" s="126">
        <v>118.67634140418824</v>
      </c>
      <c r="R116" s="121">
        <v>11.607563901345289</v>
      </c>
      <c r="S116" s="85">
        <v>0.51207822419213422</v>
      </c>
      <c r="T116" s="128">
        <v>1204.4820942273122</v>
      </c>
      <c r="U116" s="121">
        <v>84.005418479092356</v>
      </c>
      <c r="V116" s="121">
        <v>72.708323308792941</v>
      </c>
      <c r="W116" s="121">
        <v>60.91713206262169</v>
      </c>
      <c r="Z116" s="121">
        <v>231.9633413525398</v>
      </c>
      <c r="AA116" s="121">
        <v>74.238083697836416</v>
      </c>
      <c r="AB116" s="121">
        <v>19.999302698643252</v>
      </c>
      <c r="AC116" s="121">
        <v>370.13457930383572</v>
      </c>
      <c r="AD116" s="121">
        <v>257.90348149255721</v>
      </c>
    </row>
    <row r="117" spans="1:30" x14ac:dyDescent="0.25">
      <c r="A117" s="83" t="s">
        <v>184</v>
      </c>
      <c r="B117" s="121"/>
      <c r="C117" s="121">
        <v>12.5</v>
      </c>
      <c r="D117" s="124" t="s">
        <v>277</v>
      </c>
      <c r="E117" s="121" t="s">
        <v>256</v>
      </c>
      <c r="F117" s="125" t="s">
        <v>228</v>
      </c>
      <c r="G117" s="124">
        <v>2020</v>
      </c>
      <c r="H117" s="126">
        <v>1.5225998908367711</v>
      </c>
      <c r="I117" s="126">
        <v>0.14599999999999999</v>
      </c>
      <c r="J117" s="126">
        <v>404.06400000000002</v>
      </c>
      <c r="K117" s="121">
        <v>3.8224640000000001</v>
      </c>
      <c r="L117" s="85">
        <v>17.865131105787231</v>
      </c>
      <c r="M117" s="126">
        <v>191.63704251790227</v>
      </c>
      <c r="N117" s="126">
        <v>30.396894161576803</v>
      </c>
      <c r="O117" s="126">
        <v>478.48722040859315</v>
      </c>
      <c r="P117" s="126">
        <v>74.417998068712521</v>
      </c>
      <c r="R117" s="121">
        <v>10.428766375594323</v>
      </c>
      <c r="S117" s="85">
        <v>0.56428691801063424</v>
      </c>
      <c r="T117" s="128">
        <v>1401.4617396639505</v>
      </c>
      <c r="U117" s="121">
        <v>44.278705392913793</v>
      </c>
      <c r="V117" s="121">
        <v>16.366642065251657</v>
      </c>
      <c r="W117" s="121">
        <v>60.496781881738123</v>
      </c>
      <c r="Z117" s="121">
        <v>225.50981249246803</v>
      </c>
      <c r="AA117" s="121">
        <v>41.972722771670114</v>
      </c>
      <c r="AB117" s="121">
        <v>20.557868341332092</v>
      </c>
      <c r="AC117" s="121">
        <v>443.54536028378038</v>
      </c>
      <c r="AD117" s="121">
        <v>267.40668095209219</v>
      </c>
    </row>
    <row r="118" spans="1:30" x14ac:dyDescent="0.25">
      <c r="A118" s="83" t="s">
        <v>185</v>
      </c>
      <c r="B118" s="121">
        <v>15</v>
      </c>
      <c r="C118" s="121"/>
      <c r="D118" s="124" t="s">
        <v>274</v>
      </c>
      <c r="E118" s="121" t="s">
        <v>259</v>
      </c>
      <c r="F118" s="125" t="s">
        <v>228</v>
      </c>
      <c r="G118" s="124">
        <v>2016</v>
      </c>
      <c r="H118" s="126">
        <v>1.2465755683980966</v>
      </c>
      <c r="I118" s="126">
        <v>0.11499999999999999</v>
      </c>
      <c r="J118" s="126">
        <v>339.43679999999989</v>
      </c>
      <c r="K118" s="121">
        <v>3.0356719999999999</v>
      </c>
      <c r="L118" s="85">
        <v>9.3273190808973929</v>
      </c>
      <c r="M118" s="126">
        <v>96.996922074994345</v>
      </c>
      <c r="N118" s="126">
        <v>15.296694637176564</v>
      </c>
      <c r="O118" s="126">
        <v>375.38443949046371</v>
      </c>
      <c r="P118" s="126">
        <v>58.982382196840014</v>
      </c>
      <c r="R118" s="121">
        <v>10.839787551287797</v>
      </c>
      <c r="S118" s="85">
        <v>0.50843818569369037</v>
      </c>
      <c r="T118" s="128">
        <v>668.43912467842802</v>
      </c>
      <c r="U118" s="121">
        <v>65.391728061953287</v>
      </c>
      <c r="V118" s="121">
        <v>59.936696346995596</v>
      </c>
      <c r="W118" s="121">
        <v>82.387082221145334</v>
      </c>
      <c r="Z118" s="121">
        <v>290.50455469895792</v>
      </c>
      <c r="AA118" s="121">
        <v>54.268534430732061</v>
      </c>
      <c r="AB118" s="121">
        <v>26.0304856208842</v>
      </c>
      <c r="AC118" s="121">
        <v>512.36251574707671</v>
      </c>
      <c r="AD118" s="121">
        <v>311.83436390268361</v>
      </c>
    </row>
    <row r="119" spans="1:30" x14ac:dyDescent="0.25">
      <c r="A119" s="83" t="s">
        <v>186</v>
      </c>
      <c r="B119" s="121">
        <v>45</v>
      </c>
      <c r="C119" s="121"/>
      <c r="D119" s="124" t="s">
        <v>271</v>
      </c>
      <c r="E119" s="121" t="s">
        <v>259</v>
      </c>
      <c r="F119" s="125" t="s">
        <v>221</v>
      </c>
      <c r="G119" s="124">
        <v>2016</v>
      </c>
      <c r="H119" s="126">
        <v>1.7447741751497003</v>
      </c>
      <c r="I119" s="126">
        <v>0.161</v>
      </c>
      <c r="J119" s="126">
        <v>374.68800000000005</v>
      </c>
      <c r="K119" s="121">
        <v>4.7541679999999999</v>
      </c>
      <c r="L119" s="85">
        <v>7.910188786958785</v>
      </c>
      <c r="M119" s="126">
        <v>120.83046398857466</v>
      </c>
      <c r="N119" s="126">
        <v>18.978259005489605</v>
      </c>
      <c r="O119" s="126">
        <v>634.51157199682768</v>
      </c>
      <c r="P119" s="126">
        <v>92.536304177303037</v>
      </c>
      <c r="R119" s="121">
        <v>10.83710667794845</v>
      </c>
      <c r="S119" s="85">
        <v>0.55560760750239013</v>
      </c>
      <c r="T119" s="128">
        <v>1243.232188411569</v>
      </c>
      <c r="U119" s="121">
        <v>30.800388957401726</v>
      </c>
      <c r="V119" s="121">
        <v>6.4495178031512204</v>
      </c>
      <c r="W119" s="121">
        <v>47.379649478709517</v>
      </c>
      <c r="Z119" s="121">
        <v>278.50075290356608</v>
      </c>
      <c r="AA119" s="121">
        <v>31.190585963123794</v>
      </c>
      <c r="AB119" s="121">
        <v>21.024171973805053</v>
      </c>
      <c r="AC119" s="121">
        <v>418.59178458449179</v>
      </c>
      <c r="AD119" s="121">
        <v>337.40233207225305</v>
      </c>
    </row>
    <row r="120" spans="1:30" x14ac:dyDescent="0.25">
      <c r="A120" s="83" t="s">
        <v>187</v>
      </c>
      <c r="B120" s="121">
        <v>0</v>
      </c>
      <c r="C120" s="121">
        <v>0</v>
      </c>
      <c r="D120" s="124" t="s">
        <v>276</v>
      </c>
      <c r="E120" s="121" t="s">
        <v>255</v>
      </c>
      <c r="F120" s="125" t="s">
        <v>226</v>
      </c>
      <c r="G120" s="124" t="s">
        <v>262</v>
      </c>
      <c r="H120" s="126">
        <v>1.257415676936094</v>
      </c>
      <c r="I120" s="126">
        <v>0.11600000000000001</v>
      </c>
      <c r="J120" s="126">
        <v>321.81119999999993</v>
      </c>
      <c r="K120" s="121">
        <v>2.7276480000000003</v>
      </c>
      <c r="L120" s="85">
        <v>8.2937208841737053</v>
      </c>
      <c r="M120" s="126">
        <v>78.39586826401424</v>
      </c>
      <c r="N120" s="126">
        <v>11.950739831821625</v>
      </c>
      <c r="O120" s="126">
        <v>695.4991576122186</v>
      </c>
      <c r="P120" s="126">
        <v>114.75599919511401</v>
      </c>
      <c r="R120" s="121">
        <v>10.839790318414604</v>
      </c>
      <c r="S120" s="85">
        <v>0.52650232833261601</v>
      </c>
      <c r="T120" s="128">
        <v>955.83565654499864</v>
      </c>
      <c r="U120" s="121">
        <v>45.180265666414172</v>
      </c>
      <c r="V120" s="121">
        <v>19.201178576474529</v>
      </c>
      <c r="W120" s="121">
        <v>64.632589166095471</v>
      </c>
      <c r="Z120" s="121">
        <v>254.63500334645633</v>
      </c>
      <c r="AA120" s="121">
        <v>44.760798581927034</v>
      </c>
      <c r="AB120" s="121">
        <v>18.944224851390562</v>
      </c>
      <c r="AC120" s="121">
        <v>507.31646910421074</v>
      </c>
      <c r="AD120" s="121">
        <v>237.53355536795942</v>
      </c>
    </row>
    <row r="121" spans="1:30" x14ac:dyDescent="0.25">
      <c r="A121" s="83" t="s">
        <v>188</v>
      </c>
      <c r="B121" s="121"/>
      <c r="C121" s="121">
        <v>50</v>
      </c>
      <c r="D121" s="124" t="s">
        <v>278</v>
      </c>
      <c r="E121" s="121" t="s">
        <v>256</v>
      </c>
      <c r="F121" s="125" t="s">
        <v>221</v>
      </c>
      <c r="G121" s="124">
        <v>2020</v>
      </c>
      <c r="H121" s="126">
        <v>1.4677463748766042</v>
      </c>
      <c r="I121" s="126">
        <v>0.13400000000000001</v>
      </c>
      <c r="J121" s="126">
        <v>398.18879999999996</v>
      </c>
      <c r="K121" s="121">
        <v>3.6957600000000004</v>
      </c>
      <c r="L121" s="85">
        <v>22.538212042130315</v>
      </c>
      <c r="M121" s="126">
        <v>259.18180058228404</v>
      </c>
      <c r="N121" s="126">
        <v>44.022294118503538</v>
      </c>
      <c r="O121" s="126">
        <v>1254.4523905287294</v>
      </c>
      <c r="P121" s="126">
        <v>177.33180688467115</v>
      </c>
      <c r="R121" s="121">
        <v>10.953331155795553</v>
      </c>
      <c r="S121" s="85">
        <v>0.53478705238717172</v>
      </c>
      <c r="T121" s="128">
        <v>1194.7945706812484</v>
      </c>
      <c r="U121" s="121">
        <v>65.950093444735614</v>
      </c>
      <c r="V121" s="121">
        <v>29.976411330885767</v>
      </c>
      <c r="W121" s="121">
        <v>55.419031448427411</v>
      </c>
      <c r="Z121" s="121">
        <v>234.99898890233328</v>
      </c>
      <c r="AA121" s="121">
        <v>41.379758509521828</v>
      </c>
      <c r="AB121" s="121">
        <v>17.765131451766919</v>
      </c>
      <c r="AC121" s="121">
        <v>427.3319081601652</v>
      </c>
      <c r="AD121" s="121">
        <v>203.7321620792485</v>
      </c>
    </row>
    <row r="122" spans="1:30" x14ac:dyDescent="0.25">
      <c r="A122" s="83" t="s">
        <v>189</v>
      </c>
      <c r="B122" s="121">
        <v>30</v>
      </c>
      <c r="C122" s="121"/>
      <c r="D122" s="124" t="s">
        <v>273</v>
      </c>
      <c r="E122" s="121" t="s">
        <v>259</v>
      </c>
      <c r="F122" s="125" t="s">
        <v>230</v>
      </c>
      <c r="G122" s="124">
        <v>2016</v>
      </c>
      <c r="H122" s="126">
        <v>1.3645688544240735</v>
      </c>
      <c r="I122" s="126">
        <v>0.13200000000000001</v>
      </c>
      <c r="J122" s="126">
        <v>368.81279999999992</v>
      </c>
      <c r="K122" s="121">
        <v>3.8140880000000004</v>
      </c>
      <c r="L122" s="85">
        <v>6.5019416048811314</v>
      </c>
      <c r="M122" s="126">
        <v>123.24768295800604</v>
      </c>
      <c r="N122" s="126">
        <v>18.213593160813058</v>
      </c>
      <c r="O122" s="126">
        <v>503.08266784399461</v>
      </c>
      <c r="P122" s="126">
        <v>83.720025824338705</v>
      </c>
      <c r="R122" s="121">
        <v>10.33764283654601</v>
      </c>
      <c r="S122" s="85">
        <v>0.50334507764671343</v>
      </c>
      <c r="T122" s="128">
        <v>1230.3154903501502</v>
      </c>
      <c r="U122" s="121">
        <v>60.324818006604765</v>
      </c>
      <c r="V122" s="121">
        <v>17.925815917826512</v>
      </c>
      <c r="W122" s="121">
        <v>101.46960141416447</v>
      </c>
      <c r="Z122" s="121">
        <v>287.73284599045394</v>
      </c>
      <c r="AA122" s="121">
        <v>68.100808493737432</v>
      </c>
      <c r="AB122" s="121">
        <v>22.522269023746837</v>
      </c>
      <c r="AC122" s="121">
        <v>432.24993943227514</v>
      </c>
      <c r="AD122" s="121">
        <v>277.92802251295285</v>
      </c>
    </row>
    <row r="123" spans="1:30" x14ac:dyDescent="0.25">
      <c r="A123" s="83" t="s">
        <v>190</v>
      </c>
      <c r="B123" s="121">
        <v>0</v>
      </c>
      <c r="C123" s="121">
        <v>0</v>
      </c>
      <c r="D123" s="124" t="s">
        <v>276</v>
      </c>
      <c r="E123" s="121" t="s">
        <v>255</v>
      </c>
      <c r="F123" s="125" t="s">
        <v>226</v>
      </c>
      <c r="G123" s="124" t="s">
        <v>262</v>
      </c>
      <c r="H123" s="126">
        <v>1.2137883880343587</v>
      </c>
      <c r="I123" s="126">
        <v>0.11100000000000002</v>
      </c>
      <c r="J123" s="126">
        <v>310.06080000000014</v>
      </c>
      <c r="K123" s="121">
        <v>3.4590719999999999</v>
      </c>
      <c r="L123" s="85">
        <v>8.8222292924796513</v>
      </c>
      <c r="M123" s="126">
        <v>80.469568255030794</v>
      </c>
      <c r="N123" s="126">
        <v>13.541651581284869</v>
      </c>
      <c r="O123" s="126">
        <v>332.81900392060027</v>
      </c>
      <c r="P123" s="126">
        <v>55.686595440288485</v>
      </c>
      <c r="R123" s="121">
        <v>10.93503052283206</v>
      </c>
      <c r="S123" s="85">
        <v>0.51014654475336862</v>
      </c>
      <c r="T123" s="128">
        <v>800.8352798079718</v>
      </c>
      <c r="U123" s="121">
        <v>45.515155333393153</v>
      </c>
      <c r="V123" s="121">
        <v>21.483087892228657</v>
      </c>
      <c r="W123" s="121">
        <v>70.896358479791132</v>
      </c>
      <c r="Z123" s="121">
        <v>219.30197976642111</v>
      </c>
      <c r="AA123" s="121">
        <v>48.461365651736479</v>
      </c>
      <c r="AB123" s="121">
        <v>19.068878241203254</v>
      </c>
      <c r="AC123" s="121">
        <v>438.58372397337757</v>
      </c>
      <c r="AD123" s="121">
        <v>232.32377498845304</v>
      </c>
    </row>
    <row r="124" spans="1:30" x14ac:dyDescent="0.25">
      <c r="A124" s="83" t="s">
        <v>191</v>
      </c>
      <c r="B124" s="121">
        <v>45</v>
      </c>
      <c r="C124" s="121"/>
      <c r="D124" s="124" t="s">
        <v>271</v>
      </c>
      <c r="E124" s="121" t="s">
        <v>259</v>
      </c>
      <c r="F124" s="125" t="s">
        <v>221</v>
      </c>
      <c r="G124" s="124">
        <v>2016</v>
      </c>
      <c r="H124" s="126">
        <v>1.5477955794047147</v>
      </c>
      <c r="I124" s="126">
        <v>0.14100000000000001</v>
      </c>
      <c r="J124" s="126">
        <v>392.31360000000001</v>
      </c>
      <c r="K124" s="121">
        <v>3.2911359999999998</v>
      </c>
      <c r="L124" s="85">
        <v>11.437372716319697</v>
      </c>
      <c r="M124" s="126">
        <v>90.380554698117251</v>
      </c>
      <c r="N124" s="126">
        <v>12.34758742817656</v>
      </c>
      <c r="O124" s="126">
        <v>428.67742710121155</v>
      </c>
      <c r="P124" s="126">
        <v>84.585697758166688</v>
      </c>
      <c r="R124" s="121">
        <v>10.977273612799394</v>
      </c>
      <c r="S124" s="85">
        <v>0.52545859626237612</v>
      </c>
      <c r="T124" s="128">
        <v>1285.2114571111806</v>
      </c>
      <c r="U124" s="121">
        <v>46.89498146463162</v>
      </c>
      <c r="V124" s="121">
        <v>20.378527005139375</v>
      </c>
      <c r="W124" s="121">
        <v>50.344095068317131</v>
      </c>
      <c r="Z124" s="121">
        <v>250.29400437564578</v>
      </c>
      <c r="AA124" s="121">
        <v>28.261743118853737</v>
      </c>
      <c r="AB124" s="121">
        <v>20.377333986842107</v>
      </c>
      <c r="AC124" s="121">
        <v>486.65835217321506</v>
      </c>
      <c r="AD124" s="121">
        <v>194.09976721987812</v>
      </c>
    </row>
    <row r="125" spans="1:30" x14ac:dyDescent="0.25">
      <c r="A125" s="83" t="s">
        <v>192</v>
      </c>
      <c r="B125" s="121"/>
      <c r="C125" s="121">
        <v>25</v>
      </c>
      <c r="D125" s="124" t="s">
        <v>279</v>
      </c>
      <c r="E125" s="121" t="s">
        <v>256</v>
      </c>
      <c r="F125" s="125" t="s">
        <v>230</v>
      </c>
      <c r="G125" s="124">
        <v>2020</v>
      </c>
      <c r="H125" s="126">
        <v>1.5835907499999999</v>
      </c>
      <c r="I125" s="126">
        <v>0.14200000000000002</v>
      </c>
      <c r="J125" s="126">
        <v>386.43839999999994</v>
      </c>
      <c r="K125" s="121">
        <v>3.9594960000000006</v>
      </c>
      <c r="L125" s="85">
        <v>12.592638047497164</v>
      </c>
      <c r="M125" s="126">
        <v>105.60854894566481</v>
      </c>
      <c r="N125" s="126">
        <v>17.635548645670521</v>
      </c>
      <c r="O125" s="126">
        <v>417.13069347711939</v>
      </c>
      <c r="P125" s="126">
        <v>64.381805206605648</v>
      </c>
      <c r="R125" s="121">
        <v>11.152047535211265</v>
      </c>
      <c r="S125" s="85">
        <v>0.55987684883858191</v>
      </c>
      <c r="T125" s="128">
        <v>2128.026005618764</v>
      </c>
      <c r="U125" s="121">
        <v>67.908793826860645</v>
      </c>
      <c r="V125" s="121">
        <v>31.724734179741446</v>
      </c>
      <c r="W125" s="121">
        <v>64.314595434376827</v>
      </c>
      <c r="Z125" s="121">
        <v>235.1412380272987</v>
      </c>
      <c r="AA125" s="121">
        <v>52.85546676136498</v>
      </c>
      <c r="AB125" s="121">
        <v>18.686613552412211</v>
      </c>
      <c r="AC125" s="121">
        <v>428.85488500751597</v>
      </c>
      <c r="AD125" s="121">
        <v>232.33426009818922</v>
      </c>
    </row>
    <row r="126" spans="1:30" x14ac:dyDescent="0.25">
      <c r="A126" s="83" t="s">
        <v>193</v>
      </c>
      <c r="B126" s="121"/>
      <c r="C126" s="121">
        <v>12.5</v>
      </c>
      <c r="D126" s="124" t="s">
        <v>277</v>
      </c>
      <c r="E126" s="121" t="s">
        <v>256</v>
      </c>
      <c r="F126" s="125" t="s">
        <v>228</v>
      </c>
      <c r="G126" s="124">
        <v>2016</v>
      </c>
      <c r="H126" s="126">
        <v>1.2680171641073905</v>
      </c>
      <c r="I126" s="126">
        <v>0.125</v>
      </c>
      <c r="J126" s="126">
        <v>362.93759999999997</v>
      </c>
      <c r="K126" s="121">
        <v>3.148352</v>
      </c>
      <c r="L126" s="85">
        <v>16.478012153377286</v>
      </c>
      <c r="M126" s="126">
        <v>134.44393431363244</v>
      </c>
      <c r="N126" s="126">
        <v>17.987382620244755</v>
      </c>
      <c r="O126" s="126">
        <v>525.38171777925356</v>
      </c>
      <c r="P126" s="126">
        <v>91.933616573028743</v>
      </c>
      <c r="R126" s="121">
        <v>10.144137312859124</v>
      </c>
      <c r="S126" s="85">
        <v>0.53291674722824667</v>
      </c>
      <c r="T126" s="128">
        <v>1059.1692410363498</v>
      </c>
      <c r="U126" s="121">
        <v>45.811992843152183</v>
      </c>
      <c r="V126" s="121">
        <v>11.948117724203717</v>
      </c>
      <c r="W126" s="121">
        <v>40.195972636182816</v>
      </c>
      <c r="Z126" s="121">
        <v>110.3455582844074</v>
      </c>
      <c r="AA126" s="121">
        <v>33.29855083101036</v>
      </c>
      <c r="AB126" s="121">
        <v>31.755913705041738</v>
      </c>
      <c r="AC126" s="121">
        <v>414.03013532289322</v>
      </c>
      <c r="AD126" s="121">
        <v>145.63964709748819</v>
      </c>
    </row>
    <row r="127" spans="1:30" x14ac:dyDescent="0.25">
      <c r="A127" s="83" t="s">
        <v>194</v>
      </c>
      <c r="B127" s="121">
        <v>30</v>
      </c>
      <c r="C127" s="121"/>
      <c r="D127" s="124" t="s">
        <v>273</v>
      </c>
      <c r="E127" s="121" t="s">
        <v>259</v>
      </c>
      <c r="F127" s="125" t="s">
        <v>230</v>
      </c>
      <c r="G127" s="124">
        <v>2016</v>
      </c>
      <c r="H127" s="126">
        <v>1.5892685609293977</v>
      </c>
      <c r="I127" s="126">
        <v>0.14400000000000002</v>
      </c>
      <c r="J127" s="126">
        <v>386.43839999999994</v>
      </c>
      <c r="K127" s="121">
        <v>4.3009600000000008</v>
      </c>
      <c r="L127" s="85">
        <v>12.668156370482373</v>
      </c>
      <c r="M127" s="126">
        <v>129.87697140433355</v>
      </c>
      <c r="N127" s="126">
        <v>18.638891033680714</v>
      </c>
      <c r="O127" s="126">
        <v>365.58968841144173</v>
      </c>
      <c r="P127" s="126">
        <v>71.953593093038947</v>
      </c>
      <c r="R127" s="121">
        <v>11.036587228676371</v>
      </c>
      <c r="S127" s="85">
        <v>0.52784950347903636</v>
      </c>
      <c r="T127" s="128">
        <v>235.72973962089495</v>
      </c>
      <c r="U127" s="121">
        <v>46.410312357685378</v>
      </c>
      <c r="V127" s="121">
        <v>19.411171619314882</v>
      </c>
      <c r="W127" s="121">
        <v>49.208212942504211</v>
      </c>
      <c r="Z127" s="121">
        <v>157.13039511999725</v>
      </c>
      <c r="AA127" s="121">
        <v>38.772548304729632</v>
      </c>
      <c r="AB127" s="121">
        <v>14.40499647406379</v>
      </c>
      <c r="AC127" s="121">
        <v>426.94493700315934</v>
      </c>
      <c r="AD127" s="121">
        <v>194.65029820919392</v>
      </c>
    </row>
    <row r="128" spans="1:30" x14ac:dyDescent="0.25">
      <c r="A128" s="83" t="s">
        <v>195</v>
      </c>
      <c r="B128" s="121"/>
      <c r="C128" s="121"/>
      <c r="D128" s="124" t="s">
        <v>272</v>
      </c>
      <c r="E128" s="121" t="s">
        <v>254</v>
      </c>
      <c r="F128" s="125" t="s">
        <v>224</v>
      </c>
      <c r="G128" s="124" t="s">
        <v>262</v>
      </c>
      <c r="H128" s="126">
        <v>1.1792088506564555</v>
      </c>
      <c r="I128" s="126">
        <v>0.11199999999999999</v>
      </c>
      <c r="J128" s="126">
        <v>333.56159999999983</v>
      </c>
      <c r="K128" s="121">
        <v>2.7401439999999995</v>
      </c>
      <c r="L128" s="85">
        <v>25.318101668001397</v>
      </c>
      <c r="M128" s="126">
        <v>87.730826430948241</v>
      </c>
      <c r="N128" s="126">
        <v>47.38503175230629</v>
      </c>
      <c r="O128" s="126">
        <v>761.76695692669989</v>
      </c>
      <c r="P128" s="126">
        <v>189.99461827022085</v>
      </c>
      <c r="R128" s="121">
        <v>10.528650452289783</v>
      </c>
      <c r="S128" s="85">
        <v>0.55238824638880302</v>
      </c>
      <c r="T128" s="128">
        <v>1217.3987922887313</v>
      </c>
      <c r="U128" s="121">
        <v>30.271561190635797</v>
      </c>
      <c r="V128" s="121">
        <v>5.9013176139212922</v>
      </c>
      <c r="W128" s="121">
        <v>41.037126485726588</v>
      </c>
      <c r="Z128" s="121">
        <v>103.96058858770185</v>
      </c>
      <c r="AA128" s="121">
        <v>33.239355784317013</v>
      </c>
      <c r="AB128" s="121">
        <v>13.773846457986654</v>
      </c>
      <c r="AC128" s="121">
        <v>400.62781107583783</v>
      </c>
      <c r="AD128" s="121">
        <v>158.43492254997565</v>
      </c>
    </row>
    <row r="129" spans="1:30" x14ac:dyDescent="0.25">
      <c r="A129" s="121" t="s">
        <v>196</v>
      </c>
      <c r="B129" s="121">
        <v>15</v>
      </c>
      <c r="C129" s="121"/>
      <c r="D129" s="124" t="s">
        <v>274</v>
      </c>
      <c r="E129" s="121" t="s">
        <v>259</v>
      </c>
      <c r="F129" s="125" t="s">
        <v>228</v>
      </c>
      <c r="G129" s="124">
        <v>2016</v>
      </c>
      <c r="H129" s="126">
        <v>1.0642744550800556</v>
      </c>
      <c r="I129" s="126">
        <v>0.10300000000000001</v>
      </c>
      <c r="J129" s="126">
        <v>315.93599999999986</v>
      </c>
      <c r="K129" s="121">
        <v>2.7933119999999998</v>
      </c>
      <c r="L129" s="126">
        <v>4.3859611989582543</v>
      </c>
      <c r="M129" s="126">
        <v>106.31214733855874</v>
      </c>
      <c r="N129" s="126">
        <v>14.765598763332841</v>
      </c>
      <c r="O129" s="126">
        <v>105.83643198205584</v>
      </c>
      <c r="P129" s="126">
        <v>34.509453958034626</v>
      </c>
      <c r="R129" s="121">
        <v>10.332761699806364</v>
      </c>
      <c r="S129" s="85">
        <v>0.53392284319534977</v>
      </c>
      <c r="T129" s="128">
        <v>852.50207205364734</v>
      </c>
      <c r="U129" s="121">
        <v>24.531026546332217</v>
      </c>
      <c r="V129" s="121">
        <v>12.337465089396197</v>
      </c>
      <c r="W129" s="121">
        <v>30.659816682988566</v>
      </c>
      <c r="Z129" s="121">
        <v>132.78107861976321</v>
      </c>
      <c r="AA129" s="121">
        <v>23.572859370994191</v>
      </c>
      <c r="AB129" s="121">
        <v>15.568951168086727</v>
      </c>
      <c r="AC129" s="121">
        <v>450.69964631825565</v>
      </c>
      <c r="AD129" s="121">
        <v>158.04760917036091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06D95-7609-4CF7-8B10-27C5CC23B2F8}">
  <dimension ref="A1:M129"/>
  <sheetViews>
    <sheetView topLeftCell="S1" zoomScale="130" zoomScaleNormal="130" workbookViewId="0">
      <selection activeCell="C1" sqref="C1"/>
    </sheetView>
  </sheetViews>
  <sheetFormatPr defaultRowHeight="12.5" x14ac:dyDescent="0.25"/>
  <cols>
    <col min="2" max="2" width="9.81640625" style="121" customWidth="1"/>
    <col min="5" max="5" width="9.54296875" customWidth="1"/>
    <col min="6" max="6" width="16.81640625" customWidth="1"/>
    <col min="7" max="7" width="14.1796875" customWidth="1"/>
    <col min="8" max="8" width="15.81640625" customWidth="1"/>
    <col min="10" max="10" width="21.54296875" customWidth="1"/>
    <col min="11" max="11" width="16.08984375" customWidth="1"/>
    <col min="12" max="12" width="16.26953125" customWidth="1"/>
  </cols>
  <sheetData>
    <row r="1" spans="1:13" ht="20" customHeight="1" x14ac:dyDescent="0.35">
      <c r="A1" s="143" t="s">
        <v>417</v>
      </c>
      <c r="B1" s="143" t="s">
        <v>264</v>
      </c>
      <c r="C1" s="143" t="s">
        <v>521</v>
      </c>
      <c r="D1" s="143" t="s">
        <v>418</v>
      </c>
      <c r="E1" s="143" t="s">
        <v>419</v>
      </c>
      <c r="F1" s="143" t="s">
        <v>420</v>
      </c>
      <c r="G1" s="143" t="s">
        <v>421</v>
      </c>
      <c r="H1" s="143" t="s">
        <v>422</v>
      </c>
      <c r="I1" s="143" t="s">
        <v>423</v>
      </c>
      <c r="J1" s="143" t="s">
        <v>424</v>
      </c>
      <c r="K1" s="143" t="s">
        <v>425</v>
      </c>
      <c r="L1" s="143"/>
      <c r="M1" s="143"/>
    </row>
    <row r="2" spans="1:13" x14ac:dyDescent="0.25">
      <c r="A2" t="s">
        <v>426</v>
      </c>
      <c r="B2" t="s">
        <v>62</v>
      </c>
      <c r="C2">
        <v>10.00191156633481</v>
      </c>
      <c r="D2">
        <v>20.141015749360221</v>
      </c>
      <c r="E2">
        <v>4.8749402007439304</v>
      </c>
      <c r="F2">
        <v>2.3923236482341639</v>
      </c>
      <c r="G2">
        <v>12.495047680507749</v>
      </c>
      <c r="H2">
        <v>72.06381885852457</v>
      </c>
      <c r="I2">
        <v>14.887371328741921</v>
      </c>
      <c r="J2">
        <v>43.299830750844343</v>
      </c>
      <c r="K2">
        <v>0.34382054318888111</v>
      </c>
    </row>
    <row r="3" spans="1:13" x14ac:dyDescent="0.25">
      <c r="A3" t="s">
        <v>427</v>
      </c>
    </row>
    <row r="4" spans="1:13" x14ac:dyDescent="0.25">
      <c r="A4" t="s">
        <v>428</v>
      </c>
      <c r="B4" t="s">
        <v>65</v>
      </c>
      <c r="C4">
        <v>8.783857506028582</v>
      </c>
      <c r="D4">
        <v>19.44553309101515</v>
      </c>
      <c r="E4">
        <v>3.473510492021517</v>
      </c>
      <c r="F4">
        <v>2.0529603119138611</v>
      </c>
      <c r="G4">
        <v>11.901475529605269</v>
      </c>
      <c r="H4">
        <v>64.438106029025619</v>
      </c>
      <c r="I4">
        <v>13.95443584151913</v>
      </c>
      <c r="J4">
        <v>38.634392219939777</v>
      </c>
      <c r="K4">
        <v>0.36119206333255172</v>
      </c>
    </row>
    <row r="5" spans="1:13" x14ac:dyDescent="0.25">
      <c r="A5" t="s">
        <v>429</v>
      </c>
      <c r="B5" t="s">
        <v>66</v>
      </c>
      <c r="C5">
        <v>5.819015143112976</v>
      </c>
      <c r="D5">
        <v>11.487373478773019</v>
      </c>
      <c r="E5">
        <v>2.5072705428182029</v>
      </c>
      <c r="F5">
        <v>1.533411621713614</v>
      </c>
      <c r="G5">
        <v>7.3590856292444</v>
      </c>
      <c r="H5">
        <v>40.66714162615191</v>
      </c>
      <c r="I5">
        <v>8.892497250958014</v>
      </c>
      <c r="J5">
        <v>24.321918465074059</v>
      </c>
      <c r="K5">
        <v>0.36561660478089009</v>
      </c>
    </row>
    <row r="6" spans="1:13" x14ac:dyDescent="0.25">
      <c r="A6" t="s">
        <v>430</v>
      </c>
      <c r="B6" t="s">
        <v>67</v>
      </c>
      <c r="C6">
        <v>7.157658520908786</v>
      </c>
      <c r="D6">
        <v>14.25662039718774</v>
      </c>
      <c r="E6">
        <v>3.153983459258106</v>
      </c>
      <c r="F6">
        <v>1.930581342148074</v>
      </c>
      <c r="G6">
        <v>8.4679521774490105</v>
      </c>
      <c r="H6">
        <v>49.574314575791171</v>
      </c>
      <c r="I6">
        <v>10.39853351959708</v>
      </c>
      <c r="J6">
        <v>30.07908272469712</v>
      </c>
      <c r="K6">
        <v>0.34570647033259189</v>
      </c>
    </row>
    <row r="7" spans="1:13" x14ac:dyDescent="0.25">
      <c r="A7" t="s">
        <v>431</v>
      </c>
      <c r="B7" t="s">
        <v>68</v>
      </c>
      <c r="C7">
        <v>7.8740260143356187</v>
      </c>
      <c r="D7">
        <v>17.567513073726229</v>
      </c>
      <c r="E7">
        <v>3.3427837336442172</v>
      </c>
      <c r="F7">
        <v>2.171247378395075</v>
      </c>
      <c r="G7">
        <v>9.9011093356819782</v>
      </c>
      <c r="H7">
        <v>57.269903872823583</v>
      </c>
      <c r="I7">
        <v>12.072356714077049</v>
      </c>
      <c r="J7">
        <v>34.948882037673982</v>
      </c>
      <c r="K7">
        <v>0.3454289811348864</v>
      </c>
    </row>
    <row r="8" spans="1:13" x14ac:dyDescent="0.25">
      <c r="A8" t="s">
        <v>432</v>
      </c>
    </row>
    <row r="9" spans="1:13" x14ac:dyDescent="0.25">
      <c r="A9" t="s">
        <v>433</v>
      </c>
    </row>
    <row r="10" spans="1:13" s="35" customFormat="1" ht="13" x14ac:dyDescent="0.3">
      <c r="A10" t="s">
        <v>434</v>
      </c>
      <c r="L10"/>
      <c r="M10"/>
    </row>
    <row r="11" spans="1:13" s="35" customFormat="1" ht="13" x14ac:dyDescent="0.3">
      <c r="A11" t="s">
        <v>435</v>
      </c>
      <c r="B11" t="s">
        <v>72</v>
      </c>
      <c r="C11">
        <v>3.5913858900270021</v>
      </c>
      <c r="D11">
        <v>6.8066881540920754</v>
      </c>
      <c r="E11">
        <v>1.2229654949504749</v>
      </c>
      <c r="F11">
        <v>0.80784908734665295</v>
      </c>
      <c r="G11">
        <v>4.2068459114610111</v>
      </c>
      <c r="H11">
        <v>23.142924713399509</v>
      </c>
      <c r="I11">
        <v>5.0146949988076637</v>
      </c>
      <c r="J11">
        <v>14.075110066374499</v>
      </c>
      <c r="K11">
        <v>0.3562810503903478</v>
      </c>
      <c r="L11"/>
      <c r="M11"/>
    </row>
    <row r="12" spans="1:13" s="35" customFormat="1" ht="13" x14ac:dyDescent="0.3">
      <c r="A12" t="s">
        <v>446</v>
      </c>
      <c r="B12" t="s">
        <v>73</v>
      </c>
      <c r="C12">
        <v>4.8514315926238947</v>
      </c>
      <c r="D12">
        <v>9.3782259489207149</v>
      </c>
      <c r="E12">
        <v>1.7663184801755181</v>
      </c>
      <c r="F12">
        <v>1.0579548513806181</v>
      </c>
      <c r="G12">
        <v>6.2721609046136653</v>
      </c>
      <c r="H12">
        <v>32.913601630257148</v>
      </c>
      <c r="I12">
        <v>7.3301157559942833</v>
      </c>
      <c r="J12">
        <v>19.568633526070879</v>
      </c>
      <c r="K12">
        <v>0.3745849574130215</v>
      </c>
      <c r="L12"/>
      <c r="M12"/>
    </row>
    <row r="13" spans="1:13" s="35" customFormat="1" ht="13" x14ac:dyDescent="0.3">
      <c r="A13" t="s">
        <v>447</v>
      </c>
      <c r="L13"/>
      <c r="M13"/>
    </row>
    <row r="14" spans="1:13" s="35" customFormat="1" ht="13" x14ac:dyDescent="0.3">
      <c r="A14" t="s">
        <v>448</v>
      </c>
      <c r="L14"/>
      <c r="M14"/>
    </row>
    <row r="15" spans="1:13" s="35" customFormat="1" ht="13" x14ac:dyDescent="0.3">
      <c r="A15" t="s">
        <v>449</v>
      </c>
      <c r="L15"/>
      <c r="M15"/>
    </row>
    <row r="16" spans="1:13" s="35" customFormat="1" ht="13" x14ac:dyDescent="0.3">
      <c r="A16" t="s">
        <v>450</v>
      </c>
      <c r="L16"/>
      <c r="M16"/>
    </row>
    <row r="17" spans="1:13" s="35" customFormat="1" ht="13" x14ac:dyDescent="0.3">
      <c r="A17" t="s">
        <v>451</v>
      </c>
      <c r="B17" t="s">
        <v>78</v>
      </c>
      <c r="C17">
        <v>6.6450720680228308</v>
      </c>
      <c r="D17">
        <v>13.2051112228681</v>
      </c>
      <c r="E17">
        <v>2.4942987865417532</v>
      </c>
      <c r="F17">
        <v>1.565189161675181</v>
      </c>
      <c r="G17">
        <v>8.4866181975250807</v>
      </c>
      <c r="H17">
        <v>45.322542723639337</v>
      </c>
      <c r="I17">
        <v>10.051807359200261</v>
      </c>
      <c r="J17">
        <v>27.32515991840652</v>
      </c>
      <c r="K17">
        <v>0.36785904965296312</v>
      </c>
      <c r="L17"/>
      <c r="M17"/>
    </row>
    <row r="18" spans="1:13" x14ac:dyDescent="0.25">
      <c r="A18" t="s">
        <v>452</v>
      </c>
      <c r="B18" t="s">
        <v>81</v>
      </c>
      <c r="C18">
        <v>5.0854402110866488</v>
      </c>
      <c r="D18">
        <v>9.8607728389199529</v>
      </c>
      <c r="E18">
        <v>1.8911700264430911</v>
      </c>
      <c r="F18">
        <v>1.0829453843751391</v>
      </c>
      <c r="G18">
        <v>6.1994503794984901</v>
      </c>
      <c r="H18">
        <v>33.857373057323827</v>
      </c>
      <c r="I18">
        <v>7.2823957638736294</v>
      </c>
      <c r="J18">
        <v>20.494113350404859</v>
      </c>
      <c r="K18">
        <v>0.35534085516950492</v>
      </c>
    </row>
    <row r="19" spans="1:13" x14ac:dyDescent="0.25">
      <c r="A19" t="s">
        <v>453</v>
      </c>
    </row>
    <row r="20" spans="1:13" x14ac:dyDescent="0.25">
      <c r="A20" t="s">
        <v>436</v>
      </c>
    </row>
    <row r="21" spans="1:13" x14ac:dyDescent="0.25">
      <c r="A21" t="s">
        <v>437</v>
      </c>
    </row>
    <row r="22" spans="1:13" x14ac:dyDescent="0.25">
      <c r="A22" t="s">
        <v>438</v>
      </c>
      <c r="B22" t="s">
        <v>87</v>
      </c>
      <c r="C22">
        <v>4.5163234885329482</v>
      </c>
      <c r="D22">
        <v>9.2190469749490269</v>
      </c>
      <c r="E22">
        <v>3.0681769563063961</v>
      </c>
      <c r="F22">
        <v>1.654341220150368</v>
      </c>
      <c r="G22">
        <v>5.2178802947249414</v>
      </c>
      <c r="H22">
        <v>34.006947578398602</v>
      </c>
      <c r="I22">
        <v>6.8722215148753083</v>
      </c>
      <c r="J22">
        <v>21.24118701540959</v>
      </c>
      <c r="K22">
        <v>0.32353283787246923</v>
      </c>
    </row>
    <row r="23" spans="1:13" x14ac:dyDescent="0.25">
      <c r="A23" t="s">
        <v>439</v>
      </c>
      <c r="B23" t="s">
        <v>88</v>
      </c>
      <c r="C23">
        <v>5.164756249492596</v>
      </c>
      <c r="D23">
        <v>11.247530624860239</v>
      </c>
      <c r="E23">
        <v>3.5489033712348661</v>
      </c>
      <c r="F23">
        <v>1.7998645939312099</v>
      </c>
      <c r="G23">
        <v>6.3393149023600017</v>
      </c>
      <c r="H23">
        <v>40.74190041037442</v>
      </c>
      <c r="I23">
        <v>8.1391794962912112</v>
      </c>
      <c r="J23">
        <v>25.479872254661949</v>
      </c>
      <c r="K23">
        <v>0.31943564767292032</v>
      </c>
    </row>
    <row r="24" spans="1:13" x14ac:dyDescent="0.25">
      <c r="A24" t="s">
        <v>440</v>
      </c>
      <c r="B24" t="s">
        <v>89</v>
      </c>
      <c r="C24">
        <v>4.2219365264109836</v>
      </c>
      <c r="D24">
        <v>8.8226648341235379</v>
      </c>
      <c r="E24">
        <v>2.999797005607804</v>
      </c>
      <c r="F24">
        <v>1.7870785496911989</v>
      </c>
      <c r="G24">
        <v>4.9848803500702781</v>
      </c>
      <c r="H24">
        <v>33.691514788074777</v>
      </c>
      <c r="I24">
        <v>6.7719588997614784</v>
      </c>
      <c r="J24">
        <v>20.470512109146821</v>
      </c>
      <c r="K24">
        <v>0.33081531442174172</v>
      </c>
    </row>
    <row r="25" spans="1:13" x14ac:dyDescent="0.25">
      <c r="A25" t="s">
        <v>441</v>
      </c>
      <c r="B25" t="s">
        <v>90</v>
      </c>
      <c r="C25">
        <v>2.8254248735309169</v>
      </c>
      <c r="D25">
        <v>6.5949915572952413</v>
      </c>
      <c r="E25">
        <v>1.9004179195602731</v>
      </c>
      <c r="F25">
        <v>1.177727067782502</v>
      </c>
      <c r="G25">
        <v>3.8169371206099441</v>
      </c>
      <c r="H25">
        <v>23.283619793198</v>
      </c>
      <c r="I25">
        <v>4.9946641883924459</v>
      </c>
      <c r="J25">
        <v>14.24730059906096</v>
      </c>
      <c r="K25">
        <v>0.35056915895504043</v>
      </c>
    </row>
    <row r="26" spans="1:13" x14ac:dyDescent="0.25">
      <c r="A26" t="s">
        <v>442</v>
      </c>
      <c r="B26" t="s">
        <v>91</v>
      </c>
      <c r="C26">
        <v>3.654656651837437</v>
      </c>
      <c r="D26">
        <v>6.7841767469900329</v>
      </c>
      <c r="E26">
        <v>2.3039907389095742</v>
      </c>
      <c r="F26">
        <v>1.2261754984410369</v>
      </c>
      <c r="G26">
        <v>4.1434376007517901</v>
      </c>
      <c r="H26">
        <v>25.942847585315089</v>
      </c>
      <c r="I26">
        <v>5.3696130991928284</v>
      </c>
      <c r="J26">
        <v>16.14849996060083</v>
      </c>
      <c r="K26">
        <v>0.33251466775822092</v>
      </c>
    </row>
    <row r="27" spans="1:13" x14ac:dyDescent="0.25">
      <c r="A27" t="s">
        <v>443</v>
      </c>
    </row>
    <row r="28" spans="1:13" x14ac:dyDescent="0.25">
      <c r="A28" t="s">
        <v>444</v>
      </c>
    </row>
    <row r="29" spans="1:13" x14ac:dyDescent="0.25">
      <c r="A29" t="s">
        <v>445</v>
      </c>
      <c r="B29" t="s">
        <v>94</v>
      </c>
      <c r="C29">
        <v>4.0185350917541696</v>
      </c>
      <c r="D29">
        <v>8.1185458290292534</v>
      </c>
      <c r="E29">
        <v>2.760685057479221</v>
      </c>
      <c r="F29">
        <v>1.3716927170575961</v>
      </c>
      <c r="G29">
        <v>4.6939179684095613</v>
      </c>
      <c r="H29">
        <v>30.493097414752299</v>
      </c>
      <c r="I29">
        <v>6.0656106854671572</v>
      </c>
      <c r="J29">
        <v>19.05553513547893</v>
      </c>
      <c r="K29">
        <v>0.31831227212159369</v>
      </c>
    </row>
    <row r="30" spans="1:13" x14ac:dyDescent="0.25">
      <c r="A30" t="s">
        <v>454</v>
      </c>
    </row>
    <row r="31" spans="1:13" x14ac:dyDescent="0.25">
      <c r="A31" t="s">
        <v>465</v>
      </c>
    </row>
    <row r="32" spans="1:13" x14ac:dyDescent="0.25">
      <c r="A32" t="s">
        <v>466</v>
      </c>
    </row>
    <row r="33" spans="1:11" x14ac:dyDescent="0.25">
      <c r="A33" t="s">
        <v>467</v>
      </c>
      <c r="B33" t="s">
        <v>98</v>
      </c>
      <c r="C33">
        <v>3.6494708004233769</v>
      </c>
      <c r="D33">
        <v>9.4008297339740974</v>
      </c>
      <c r="E33">
        <v>2.690869099541032</v>
      </c>
      <c r="F33">
        <v>1.4985846773426761</v>
      </c>
      <c r="G33">
        <v>9.0337217169389454</v>
      </c>
      <c r="H33">
        <v>37.54326498923561</v>
      </c>
      <c r="I33">
        <v>10.532306394281621</v>
      </c>
      <c r="J33">
        <v>20.014296901357952</v>
      </c>
      <c r="K33">
        <v>0.52623914026013163</v>
      </c>
    </row>
    <row r="34" spans="1:11" x14ac:dyDescent="0.25">
      <c r="A34" t="s">
        <v>468</v>
      </c>
      <c r="B34" t="s">
        <v>83</v>
      </c>
      <c r="C34">
        <v>5.1172132431242066</v>
      </c>
      <c r="D34">
        <v>9.6593318008552771</v>
      </c>
      <c r="E34">
        <v>3.5438643446138962</v>
      </c>
      <c r="F34">
        <v>1.3120266161242451</v>
      </c>
      <c r="G34">
        <v>5.0752840906513681</v>
      </c>
      <c r="H34">
        <v>37.231540194682317</v>
      </c>
      <c r="I34">
        <v>6.3873107067756134</v>
      </c>
      <c r="J34">
        <v>23.762999043711609</v>
      </c>
      <c r="K34">
        <v>0.2687922805966651</v>
      </c>
    </row>
    <row r="35" spans="1:11" x14ac:dyDescent="0.25">
      <c r="A35" t="s">
        <v>469</v>
      </c>
      <c r="B35" t="s">
        <v>84</v>
      </c>
      <c r="C35">
        <v>4.2834921649433539</v>
      </c>
      <c r="D35">
        <v>9.0601999133037125</v>
      </c>
      <c r="E35">
        <v>2.8546474309941372</v>
      </c>
      <c r="F35">
        <v>1.4137359506578659</v>
      </c>
      <c r="G35">
        <v>5.7440754839274248</v>
      </c>
      <c r="H35">
        <v>34.561798084502122</v>
      </c>
      <c r="I35">
        <v>7.157811434585291</v>
      </c>
      <c r="J35">
        <v>20.875978255751559</v>
      </c>
      <c r="K35">
        <v>0.34287310261080761</v>
      </c>
    </row>
    <row r="36" spans="1:11" x14ac:dyDescent="0.25">
      <c r="A36" t="s">
        <v>470</v>
      </c>
      <c r="B36" t="s">
        <v>100</v>
      </c>
      <c r="C36">
        <v>4.1390430832462322</v>
      </c>
      <c r="D36">
        <v>7.3217064709049362</v>
      </c>
      <c r="E36">
        <v>2.8452227218542498</v>
      </c>
      <c r="F36">
        <v>1.167640918944534</v>
      </c>
      <c r="G36">
        <v>4.9495879330421033</v>
      </c>
      <c r="H36">
        <v>30.67012643785845</v>
      </c>
      <c r="I36">
        <v>6.1172288519866376</v>
      </c>
      <c r="J36">
        <v>18.45601138909457</v>
      </c>
      <c r="K36">
        <v>0.33144912641315522</v>
      </c>
    </row>
    <row r="37" spans="1:11" x14ac:dyDescent="0.25">
      <c r="A37" t="s">
        <v>471</v>
      </c>
      <c r="B37" t="s">
        <v>101</v>
      </c>
      <c r="C37">
        <v>3.3170535251134772</v>
      </c>
      <c r="D37">
        <v>7.407382377659955</v>
      </c>
      <c r="E37">
        <v>2.2371635798312228</v>
      </c>
      <c r="F37">
        <v>1.079103753954435</v>
      </c>
      <c r="G37">
        <v>3.9399416828394651</v>
      </c>
      <c r="H37">
        <v>26.030794864073631</v>
      </c>
      <c r="I37">
        <v>5.0190454367938999</v>
      </c>
      <c r="J37">
        <v>16.33795429644502</v>
      </c>
      <c r="K37">
        <v>0.30720158385349361</v>
      </c>
    </row>
    <row r="38" spans="1:11" x14ac:dyDescent="0.25">
      <c r="A38" t="s">
        <v>472</v>
      </c>
      <c r="B38" t="s">
        <v>102</v>
      </c>
      <c r="C38">
        <v>3.2160459988390331</v>
      </c>
      <c r="D38">
        <v>7.2650370612909114</v>
      </c>
      <c r="E38">
        <v>2.2440590864696821</v>
      </c>
      <c r="F38">
        <v>0.98826204206483703</v>
      </c>
      <c r="G38">
        <v>4.0991224804645201</v>
      </c>
      <c r="H38">
        <v>25.794372683366181</v>
      </c>
      <c r="I38">
        <v>5.0873845225293568</v>
      </c>
      <c r="J38">
        <v>16.082540660756869</v>
      </c>
      <c r="K38">
        <v>0.3163296539919917</v>
      </c>
    </row>
    <row r="39" spans="1:11" x14ac:dyDescent="0.25">
      <c r="A39" t="s">
        <v>455</v>
      </c>
      <c r="B39" t="s">
        <v>103</v>
      </c>
      <c r="C39">
        <v>3.3087625703581249</v>
      </c>
      <c r="D39">
        <v>7.3186044453725163</v>
      </c>
      <c r="E39">
        <v>2.1565694932987469</v>
      </c>
      <c r="F39">
        <v>0.97235647195662511</v>
      </c>
      <c r="G39">
        <v>3.936038528028265</v>
      </c>
      <c r="H39">
        <v>25.585090299574741</v>
      </c>
      <c r="I39">
        <v>4.9083949999848899</v>
      </c>
      <c r="J39">
        <v>16.014381445174639</v>
      </c>
      <c r="K39">
        <v>0.30649919366469558</v>
      </c>
    </row>
    <row r="40" spans="1:11" x14ac:dyDescent="0.25">
      <c r="A40" t="s">
        <v>456</v>
      </c>
      <c r="B40" t="s">
        <v>104</v>
      </c>
      <c r="C40">
        <v>4.0529478585397767</v>
      </c>
      <c r="D40">
        <v>9.1981123203977742</v>
      </c>
      <c r="E40">
        <v>2.793294421213</v>
      </c>
      <c r="F40">
        <v>1.189146159884066</v>
      </c>
      <c r="G40">
        <v>4.9922311614985579</v>
      </c>
      <c r="H40">
        <v>32.395293797735292</v>
      </c>
      <c r="I40">
        <v>6.181377321382624</v>
      </c>
      <c r="J40">
        <v>20.244778984013472</v>
      </c>
      <c r="K40">
        <v>0.30533192415999322</v>
      </c>
    </row>
    <row r="41" spans="1:11" x14ac:dyDescent="0.25">
      <c r="A41" t="s">
        <v>457</v>
      </c>
      <c r="B41" t="s">
        <v>105</v>
      </c>
      <c r="C41">
        <v>3.9739292897621739</v>
      </c>
      <c r="D41">
        <v>10.07700142113527</v>
      </c>
      <c r="E41">
        <v>2.9503193100522509</v>
      </c>
      <c r="F41">
        <v>1.2832556078132951</v>
      </c>
      <c r="G41">
        <v>5.3809821801732802</v>
      </c>
      <c r="H41">
        <v>34.663969494835982</v>
      </c>
      <c r="I41">
        <v>6.6642377879865764</v>
      </c>
      <c r="J41">
        <v>21.461969215440138</v>
      </c>
      <c r="K41">
        <v>0.31051380798702288</v>
      </c>
    </row>
    <row r="42" spans="1:11" x14ac:dyDescent="0.25">
      <c r="A42" t="s">
        <v>458</v>
      </c>
      <c r="B42" t="s">
        <v>106</v>
      </c>
      <c r="C42">
        <v>2.420702268540186</v>
      </c>
      <c r="D42">
        <v>6.3342294033986271</v>
      </c>
      <c r="E42">
        <v>1.92126369640643</v>
      </c>
      <c r="F42">
        <v>0.82118713463678139</v>
      </c>
      <c r="G42">
        <v>3.290468174050261</v>
      </c>
      <c r="H42">
        <v>21.552272932073379</v>
      </c>
      <c r="I42">
        <v>4.1116553086870429</v>
      </c>
      <c r="J42">
        <v>13.58779488666784</v>
      </c>
      <c r="K42">
        <v>0.30259915924410552</v>
      </c>
    </row>
    <row r="43" spans="1:11" x14ac:dyDescent="0.25">
      <c r="A43" t="s">
        <v>459</v>
      </c>
      <c r="B43" t="s">
        <v>107</v>
      </c>
      <c r="C43">
        <v>3.942931735821035</v>
      </c>
      <c r="D43">
        <v>10.606095244643379</v>
      </c>
      <c r="E43">
        <v>3.1484959270406812</v>
      </c>
      <c r="F43">
        <v>1.332029185883437</v>
      </c>
      <c r="G43">
        <v>5.5610506614624811</v>
      </c>
      <c r="H43">
        <v>36.110096073285682</v>
      </c>
      <c r="I43">
        <v>6.8930798473459181</v>
      </c>
      <c r="J43">
        <v>22.553968777863769</v>
      </c>
      <c r="K43">
        <v>0.30562602596627358</v>
      </c>
    </row>
    <row r="44" spans="1:11" x14ac:dyDescent="0.25">
      <c r="A44" t="s">
        <v>460</v>
      </c>
      <c r="B44" t="s">
        <v>108</v>
      </c>
      <c r="C44">
        <v>4.5382616408019647</v>
      </c>
      <c r="D44">
        <v>9.3276863603662399</v>
      </c>
      <c r="E44">
        <v>3.0702335922072899</v>
      </c>
      <c r="F44">
        <v>1.2117611211730239</v>
      </c>
      <c r="G44">
        <v>4.9162150652068526</v>
      </c>
      <c r="H44">
        <v>33.439207609741118</v>
      </c>
      <c r="I44">
        <v>6.1279761863798763</v>
      </c>
      <c r="J44">
        <v>21.395333579957668</v>
      </c>
      <c r="K44">
        <v>0.2864164825231017</v>
      </c>
    </row>
    <row r="45" spans="1:11" x14ac:dyDescent="0.25">
      <c r="A45" t="s">
        <v>461</v>
      </c>
      <c r="B45" t="s">
        <v>109</v>
      </c>
      <c r="C45">
        <v>4.4616899774678629</v>
      </c>
      <c r="D45">
        <v>9.8528284152702383</v>
      </c>
      <c r="E45">
        <v>3.0376602311622398</v>
      </c>
      <c r="F45">
        <v>1.3854011260848229</v>
      </c>
      <c r="G45">
        <v>5.3751134643483338</v>
      </c>
      <c r="H45">
        <v>35.318029389125002</v>
      </c>
      <c r="I45">
        <v>6.7605145904331572</v>
      </c>
      <c r="J45">
        <v>21.934477612101269</v>
      </c>
      <c r="K45">
        <v>0.30821406873639767</v>
      </c>
    </row>
    <row r="46" spans="1:11" x14ac:dyDescent="0.25">
      <c r="A46" t="s">
        <v>462</v>
      </c>
      <c r="B46" t="s">
        <v>110</v>
      </c>
      <c r="C46">
        <v>7.0529532785556484</v>
      </c>
      <c r="D46">
        <v>14.933920959405199</v>
      </c>
      <c r="E46">
        <v>4.9306322103809634</v>
      </c>
      <c r="F46">
        <v>2.101205946804714</v>
      </c>
      <c r="G46">
        <v>8.1263052815292269</v>
      </c>
      <c r="H46">
        <v>54.386268386735402</v>
      </c>
      <c r="I46">
        <v>10.22751122833394</v>
      </c>
      <c r="J46">
        <v>33.983782362999953</v>
      </c>
      <c r="K46">
        <v>0.30095270500170129</v>
      </c>
    </row>
    <row r="47" spans="1:11" x14ac:dyDescent="0.25">
      <c r="A47" t="s">
        <v>463</v>
      </c>
      <c r="B47" t="s">
        <v>111</v>
      </c>
      <c r="C47">
        <v>5.4621993138262948</v>
      </c>
      <c r="D47">
        <v>14.014138730683619</v>
      </c>
      <c r="E47">
        <v>4.1869628942452888</v>
      </c>
      <c r="F47">
        <v>1.640607808052613</v>
      </c>
      <c r="G47">
        <v>8.2141252982574393</v>
      </c>
      <c r="H47">
        <v>49.567926493743691</v>
      </c>
      <c r="I47">
        <v>9.8547331063100518</v>
      </c>
      <c r="J47">
        <v>30.469313096613401</v>
      </c>
      <c r="K47">
        <v>0.32343141688367721</v>
      </c>
    </row>
    <row r="48" spans="1:11" x14ac:dyDescent="0.25">
      <c r="A48" t="s">
        <v>464</v>
      </c>
      <c r="B48" t="s">
        <v>112</v>
      </c>
      <c r="C48">
        <v>4.4177483528021133</v>
      </c>
      <c r="D48">
        <v>11.300937595318119</v>
      </c>
      <c r="E48">
        <v>3.6067419072573612</v>
      </c>
      <c r="F48">
        <v>1.4762717750825209</v>
      </c>
      <c r="G48">
        <v>6.0581542403502571</v>
      </c>
      <c r="H48">
        <v>40.721626540865131</v>
      </c>
      <c r="I48">
        <v>7.5344260154327793</v>
      </c>
      <c r="J48">
        <v>25.41615952165882</v>
      </c>
      <c r="K48">
        <v>0.29644234838124089</v>
      </c>
    </row>
    <row r="49" spans="1:11" x14ac:dyDescent="0.25">
      <c r="A49" t="s">
        <v>512</v>
      </c>
      <c r="B49" t="s">
        <v>113</v>
      </c>
      <c r="C49">
        <v>6.4438068847939007</v>
      </c>
      <c r="D49">
        <v>14.45078327915501</v>
      </c>
      <c r="E49">
        <v>4.3611034917793283</v>
      </c>
      <c r="F49">
        <v>2.0935220069688198</v>
      </c>
      <c r="G49">
        <v>7.7107867856581258</v>
      </c>
      <c r="H49">
        <v>50.860708335357003</v>
      </c>
      <c r="I49">
        <v>9.8043087926269461</v>
      </c>
      <c r="J49">
        <v>31.7156082546318</v>
      </c>
      <c r="K49">
        <v>0.30913198050348312</v>
      </c>
    </row>
    <row r="50" spans="1:11" x14ac:dyDescent="0.25">
      <c r="A50" t="s">
        <v>473</v>
      </c>
      <c r="B50" t="s">
        <v>114</v>
      </c>
      <c r="C50">
        <v>4.4336603183749528</v>
      </c>
      <c r="D50">
        <v>11.00262225257174</v>
      </c>
      <c r="E50">
        <v>3.9482995451154279</v>
      </c>
      <c r="F50">
        <v>1.343037874060294</v>
      </c>
      <c r="G50">
        <v>5.4018415402711204</v>
      </c>
      <c r="H50">
        <v>40.450541591894719</v>
      </c>
      <c r="I50">
        <v>6.7448794143314137</v>
      </c>
      <c r="J50">
        <v>25.81747791264576</v>
      </c>
      <c r="K50">
        <v>0.26125245220129262</v>
      </c>
    </row>
    <row r="51" spans="1:11" x14ac:dyDescent="0.25">
      <c r="A51" t="s">
        <v>483</v>
      </c>
      <c r="B51" t="s">
        <v>115</v>
      </c>
      <c r="C51">
        <v>5.9192268275003919</v>
      </c>
      <c r="D51">
        <v>13.798810629049621</v>
      </c>
      <c r="E51">
        <v>4.3653470492622768</v>
      </c>
      <c r="F51">
        <v>2.0465971070680662</v>
      </c>
      <c r="G51">
        <v>6.9973258267340022</v>
      </c>
      <c r="H51">
        <v>49.140328617108018</v>
      </c>
      <c r="I51">
        <v>9.0439229338020688</v>
      </c>
      <c r="J51">
        <v>30.655349857045131</v>
      </c>
      <c r="K51">
        <v>0.2950194003975336</v>
      </c>
    </row>
    <row r="52" spans="1:11" x14ac:dyDescent="0.25">
      <c r="A52" t="s">
        <v>484</v>
      </c>
      <c r="B52" t="s">
        <v>116</v>
      </c>
      <c r="C52">
        <v>4.7632638121082156</v>
      </c>
      <c r="D52">
        <v>10.493097249636239</v>
      </c>
      <c r="E52">
        <v>3.283354541499186</v>
      </c>
      <c r="F52">
        <v>1.4471363008253899</v>
      </c>
      <c r="G52">
        <v>5.3520900132919706</v>
      </c>
      <c r="H52">
        <v>37.246247175907321</v>
      </c>
      <c r="I52">
        <v>6.7992263141173606</v>
      </c>
      <c r="J52">
        <v>23.47895939054078</v>
      </c>
      <c r="K52">
        <v>0.28958806057037773</v>
      </c>
    </row>
    <row r="53" spans="1:11" x14ac:dyDescent="0.25">
      <c r="A53" t="s">
        <v>485</v>
      </c>
      <c r="B53" t="s">
        <v>117</v>
      </c>
      <c r="C53">
        <v>5.0422388865943608</v>
      </c>
      <c r="D53">
        <v>11.41762847387626</v>
      </c>
      <c r="E53">
        <v>3.6077899431169609</v>
      </c>
      <c r="F53">
        <v>1.7478518101593961</v>
      </c>
      <c r="G53">
        <v>5.946791967968827</v>
      </c>
      <c r="H53">
        <v>40.597190710581643</v>
      </c>
      <c r="I53">
        <v>7.6946437781282233</v>
      </c>
      <c r="J53">
        <v>25.357656332745599</v>
      </c>
      <c r="K53">
        <v>0.30344459587109979</v>
      </c>
    </row>
    <row r="54" spans="1:11" x14ac:dyDescent="0.25">
      <c r="A54" t="s">
        <v>486</v>
      </c>
      <c r="B54" t="s">
        <v>118</v>
      </c>
      <c r="C54">
        <v>4.9765714500850544</v>
      </c>
      <c r="D54">
        <v>11.14723701388694</v>
      </c>
      <c r="E54">
        <v>3.546730471310096</v>
      </c>
      <c r="F54">
        <v>1.445200767201146</v>
      </c>
      <c r="G54">
        <v>5.4244214609385262</v>
      </c>
      <c r="H54">
        <v>39.002299615725882</v>
      </c>
      <c r="I54">
        <v>6.8696222281396722</v>
      </c>
      <c r="J54">
        <v>24.91564780998679</v>
      </c>
      <c r="K54">
        <v>0.27571517628316128</v>
      </c>
    </row>
    <row r="55" spans="1:11" x14ac:dyDescent="0.25">
      <c r="A55" t="s">
        <v>487</v>
      </c>
      <c r="B55" t="s">
        <v>119</v>
      </c>
      <c r="C55">
        <v>5.1128718639493744</v>
      </c>
      <c r="D55">
        <v>17.524577561475041</v>
      </c>
      <c r="E55">
        <v>4.5512146703209684</v>
      </c>
      <c r="F55">
        <v>1.5263045527200181</v>
      </c>
      <c r="G55">
        <v>10.162066163464329</v>
      </c>
      <c r="H55">
        <v>56.73460237938334</v>
      </c>
      <c r="I55">
        <v>11.68837071618435</v>
      </c>
      <c r="J55">
        <v>34.983821640764418</v>
      </c>
      <c r="K55">
        <v>0.33410788667424007</v>
      </c>
    </row>
    <row r="56" spans="1:11" x14ac:dyDescent="0.25">
      <c r="A56" t="s">
        <v>488</v>
      </c>
      <c r="B56" t="s">
        <v>120</v>
      </c>
      <c r="C56">
        <v>5.3209721289163712</v>
      </c>
      <c r="D56">
        <v>13.0441352555967</v>
      </c>
      <c r="E56">
        <v>4.2388517442394731</v>
      </c>
      <c r="F56">
        <v>1.62458690224236</v>
      </c>
      <c r="G56">
        <v>6.4645958035211919</v>
      </c>
      <c r="H56">
        <v>45.235857252015023</v>
      </c>
      <c r="I56">
        <v>8.0891827057635517</v>
      </c>
      <c r="J56">
        <v>28.665408367197429</v>
      </c>
      <c r="K56">
        <v>0.28219317869618121</v>
      </c>
    </row>
    <row r="57" spans="1:11" x14ac:dyDescent="0.25">
      <c r="A57" t="s">
        <v>489</v>
      </c>
      <c r="B57" t="s">
        <v>121</v>
      </c>
      <c r="C57">
        <v>5.4582744522664344</v>
      </c>
      <c r="D57">
        <v>12.85650344172115</v>
      </c>
      <c r="E57">
        <v>4.2621245994087564</v>
      </c>
      <c r="F57">
        <v>1.5794415361020711</v>
      </c>
      <c r="G57">
        <v>6.9365571164219251</v>
      </c>
      <c r="H57">
        <v>46.002535096812537</v>
      </c>
      <c r="I57">
        <v>8.5159986525239955</v>
      </c>
      <c r="J57">
        <v>29.369971848191909</v>
      </c>
      <c r="K57">
        <v>0.28995596919675842</v>
      </c>
    </row>
    <row r="58" spans="1:11" x14ac:dyDescent="0.25">
      <c r="A58" t="s">
        <v>490</v>
      </c>
      <c r="B58" t="s">
        <v>122</v>
      </c>
      <c r="C58">
        <v>4.978403568245132</v>
      </c>
      <c r="D58">
        <v>11.7614416944156</v>
      </c>
      <c r="E58">
        <v>3.5133892950631962</v>
      </c>
      <c r="F58">
        <v>1.527648408983721</v>
      </c>
      <c r="G58">
        <v>5.7797898864363031</v>
      </c>
      <c r="H58">
        <v>40.365404551530652</v>
      </c>
      <c r="I58">
        <v>7.3074382954200239</v>
      </c>
      <c r="J58">
        <v>25.691567381240819</v>
      </c>
      <c r="K58">
        <v>0.2844294467123748</v>
      </c>
    </row>
    <row r="59" spans="1:11" x14ac:dyDescent="0.25">
      <c r="A59" t="s">
        <v>474</v>
      </c>
      <c r="B59" t="s">
        <v>123</v>
      </c>
      <c r="C59">
        <v>4.8252007189591719</v>
      </c>
      <c r="D59">
        <v>10.127653237507459</v>
      </c>
      <c r="E59">
        <v>3.1185912207539892</v>
      </c>
      <c r="F59">
        <v>1.4552013291407759</v>
      </c>
      <c r="G59">
        <v>5.7491963605430749</v>
      </c>
      <c r="H59">
        <v>36.892030202035407</v>
      </c>
      <c r="I59">
        <v>7.2043976896838506</v>
      </c>
      <c r="J59">
        <v>22.768258241303649</v>
      </c>
      <c r="K59">
        <v>0.31642287316534518</v>
      </c>
    </row>
    <row r="60" spans="1:11" x14ac:dyDescent="0.25">
      <c r="A60" t="s">
        <v>475</v>
      </c>
      <c r="B60" t="s">
        <v>124</v>
      </c>
      <c r="C60">
        <v>6.1763738891361113</v>
      </c>
      <c r="D60">
        <v>14.307095626131529</v>
      </c>
      <c r="E60">
        <v>4.4326972071127591</v>
      </c>
      <c r="F60">
        <v>1.7796169535089781</v>
      </c>
      <c r="G60">
        <v>6.7030518037259972</v>
      </c>
      <c r="H60">
        <v>48.641334022657361</v>
      </c>
      <c r="I60">
        <v>8.4826687572349755</v>
      </c>
      <c r="J60">
        <v>31.285815156580171</v>
      </c>
      <c r="K60">
        <v>0.27113465686544092</v>
      </c>
    </row>
    <row r="61" spans="1:11" x14ac:dyDescent="0.25">
      <c r="A61" t="s">
        <v>476</v>
      </c>
      <c r="B61" t="s">
        <v>125</v>
      </c>
      <c r="C61">
        <v>3.672641661224207</v>
      </c>
      <c r="D61">
        <v>8.0440782197208094</v>
      </c>
      <c r="E61">
        <v>2.400072542215296</v>
      </c>
      <c r="F61">
        <v>1.1429137567061729</v>
      </c>
      <c r="G61">
        <v>4.807792317595899</v>
      </c>
      <c r="H61">
        <v>28.981623290490852</v>
      </c>
      <c r="I61">
        <v>5.9507060743020723</v>
      </c>
      <c r="J61">
        <v>17.76429090867434</v>
      </c>
      <c r="K61">
        <v>0.33498134571734201</v>
      </c>
    </row>
    <row r="62" spans="1:11" ht="14" customHeight="1" x14ac:dyDescent="0.25">
      <c r="A62" t="s">
        <v>477</v>
      </c>
      <c r="B62" t="s">
        <v>126</v>
      </c>
      <c r="C62">
        <v>7.2978593187784746</v>
      </c>
      <c r="D62">
        <v>17.521084412342329</v>
      </c>
      <c r="E62">
        <v>5.2596370585420784</v>
      </c>
      <c r="F62">
        <v>2.1553874246296019</v>
      </c>
      <c r="G62">
        <v>9.3418520260834903</v>
      </c>
      <c r="H62">
        <v>60.262033182572779</v>
      </c>
      <c r="I62">
        <v>11.49723945071309</v>
      </c>
      <c r="J62">
        <v>38.513719958964693</v>
      </c>
      <c r="K62">
        <v>0.2985232136226541</v>
      </c>
    </row>
    <row r="63" spans="1:11" x14ac:dyDescent="0.25">
      <c r="A63" t="s">
        <v>478</v>
      </c>
      <c r="B63" t="s">
        <v>127</v>
      </c>
      <c r="C63">
        <v>1.500551169940141</v>
      </c>
      <c r="D63">
        <v>3.3730495822496809</v>
      </c>
      <c r="E63">
        <v>1.1316526754590139</v>
      </c>
      <c r="F63">
        <v>0.46652932801956742</v>
      </c>
      <c r="G63">
        <v>1.5090593035818349</v>
      </c>
      <c r="H63">
        <v>11.830063520980071</v>
      </c>
      <c r="I63">
        <v>1.9755886316014031</v>
      </c>
      <c r="J63">
        <v>7.6312286676902863</v>
      </c>
      <c r="K63">
        <v>0.25888211684257473</v>
      </c>
    </row>
    <row r="64" spans="1:11" x14ac:dyDescent="0.25">
      <c r="A64" t="s">
        <v>479</v>
      </c>
      <c r="B64" t="s">
        <v>128</v>
      </c>
      <c r="C64">
        <v>4.7362470740522387</v>
      </c>
      <c r="D64">
        <v>11.955455773961971</v>
      </c>
      <c r="E64">
        <v>3.9018222951580421</v>
      </c>
      <c r="F64">
        <v>1.493518790666486</v>
      </c>
      <c r="G64">
        <v>5.6271554435741216</v>
      </c>
      <c r="H64">
        <v>41.261352044362617</v>
      </c>
      <c r="I64">
        <v>7.1206742342406084</v>
      </c>
      <c r="J64">
        <v>26.410978614476239</v>
      </c>
      <c r="K64">
        <v>0.26961038961038958</v>
      </c>
    </row>
    <row r="65" spans="1:11" x14ac:dyDescent="0.25">
      <c r="A65" t="s">
        <v>480</v>
      </c>
      <c r="B65" t="s">
        <v>129</v>
      </c>
      <c r="C65">
        <v>5.9764827300095584</v>
      </c>
      <c r="D65">
        <v>13.17938176743429</v>
      </c>
      <c r="E65">
        <v>4.0197521412965127</v>
      </c>
      <c r="F65">
        <v>1.670652064510378</v>
      </c>
      <c r="G65">
        <v>7.677021859853304</v>
      </c>
      <c r="H65">
        <v>47.457403571064383</v>
      </c>
      <c r="I65">
        <v>9.3476739243636828</v>
      </c>
      <c r="J65">
        <v>29.35898298442331</v>
      </c>
      <c r="K65">
        <v>0.31839229340209713</v>
      </c>
    </row>
    <row r="66" spans="1:11" x14ac:dyDescent="0.25">
      <c r="A66" t="s">
        <v>481</v>
      </c>
      <c r="B66" t="s">
        <v>131</v>
      </c>
      <c r="C66">
        <v>7.5328317970281642</v>
      </c>
      <c r="D66">
        <v>18.190476396821921</v>
      </c>
      <c r="E66">
        <v>5.7005487499372292</v>
      </c>
      <c r="F66">
        <v>2.6596480247707128</v>
      </c>
      <c r="G66">
        <v>10.039249071400571</v>
      </c>
      <c r="H66">
        <v>64.268949366136752</v>
      </c>
      <c r="I66">
        <v>12.698897096171279</v>
      </c>
      <c r="J66">
        <v>39.911137951960526</v>
      </c>
      <c r="K66">
        <v>0.31817927896359272</v>
      </c>
    </row>
    <row r="67" spans="1:11" x14ac:dyDescent="0.25">
      <c r="A67" t="s">
        <v>482</v>
      </c>
      <c r="B67" t="s">
        <v>133</v>
      </c>
      <c r="C67">
        <v>7.1322023397539036</v>
      </c>
      <c r="D67">
        <v>16.051869430447081</v>
      </c>
      <c r="E67">
        <v>4.6964546413398294</v>
      </c>
      <c r="F67">
        <v>2.3452845433360521</v>
      </c>
      <c r="G67">
        <v>9.5016830522794997</v>
      </c>
      <c r="H67">
        <v>56.867101133601857</v>
      </c>
      <c r="I67">
        <v>11.846967595615549</v>
      </c>
      <c r="J67">
        <v>35.112129230127437</v>
      </c>
      <c r="K67">
        <v>0.33740385033244968</v>
      </c>
    </row>
    <row r="68" spans="1:11" x14ac:dyDescent="0.25">
      <c r="A68" t="s">
        <v>491</v>
      </c>
      <c r="B68" t="s">
        <v>134</v>
      </c>
      <c r="C68">
        <v>9.3543639548951543</v>
      </c>
      <c r="D68">
        <v>23.10011005606885</v>
      </c>
      <c r="E68">
        <v>5.9823130349079809</v>
      </c>
      <c r="F68">
        <v>2.9493510342491298</v>
      </c>
      <c r="G68">
        <v>15.072683105120589</v>
      </c>
      <c r="H68">
        <v>79.613381592892182</v>
      </c>
      <c r="I68">
        <v>18.022034139369719</v>
      </c>
      <c r="J68">
        <v>47.861859040261777</v>
      </c>
      <c r="K68">
        <v>0.3765427106416705</v>
      </c>
    </row>
    <row r="69" spans="1:11" x14ac:dyDescent="0.25">
      <c r="A69" t="s">
        <v>502</v>
      </c>
      <c r="B69" t="s">
        <v>135</v>
      </c>
      <c r="C69">
        <v>5.6423202640362309</v>
      </c>
      <c r="D69">
        <v>10.54761150455934</v>
      </c>
      <c r="E69">
        <v>3.3816527586195431</v>
      </c>
      <c r="F69">
        <v>1.8030918421212261</v>
      </c>
      <c r="G69">
        <v>6.1080758643989954</v>
      </c>
      <c r="H69">
        <v>39.61560215443977</v>
      </c>
      <c r="I69">
        <v>7.9111677065202208</v>
      </c>
      <c r="J69">
        <v>24.62060894763512</v>
      </c>
      <c r="K69">
        <v>0.3213229909685118</v>
      </c>
    </row>
    <row r="70" spans="1:11" x14ac:dyDescent="0.25">
      <c r="A70" t="s">
        <v>503</v>
      </c>
    </row>
    <row r="71" spans="1:11" x14ac:dyDescent="0.25">
      <c r="A71" t="s">
        <v>504</v>
      </c>
      <c r="B71" t="s">
        <v>137</v>
      </c>
      <c r="C71">
        <v>5.8651018696770381</v>
      </c>
      <c r="D71">
        <v>14.99248010532027</v>
      </c>
      <c r="E71">
        <v>4.5877073069348784</v>
      </c>
      <c r="F71">
        <v>2.21853447789867</v>
      </c>
      <c r="G71">
        <v>8.2734499974610891</v>
      </c>
      <c r="H71">
        <v>51.864131375008682</v>
      </c>
      <c r="I71">
        <v>10.491984475359761</v>
      </c>
      <c r="J71">
        <v>32.275316069576917</v>
      </c>
      <c r="K71">
        <v>0.3250776677985695</v>
      </c>
    </row>
    <row r="72" spans="1:11" x14ac:dyDescent="0.25">
      <c r="A72" t="s">
        <v>505</v>
      </c>
      <c r="B72" t="s">
        <v>138</v>
      </c>
      <c r="C72">
        <v>6.4182447951982908</v>
      </c>
      <c r="D72">
        <v>15.017076306466519</v>
      </c>
      <c r="E72">
        <v>4.1729595608842152</v>
      </c>
      <c r="F72">
        <v>2.0164687738964</v>
      </c>
      <c r="G72">
        <v>9.3374571169116916</v>
      </c>
      <c r="H72">
        <v>52.807461839693602</v>
      </c>
      <c r="I72">
        <v>11.353925890808091</v>
      </c>
      <c r="J72">
        <v>32.213031743477487</v>
      </c>
      <c r="K72">
        <v>0.35246374762931287</v>
      </c>
    </row>
    <row r="73" spans="1:11" x14ac:dyDescent="0.25">
      <c r="A73" t="s">
        <v>506</v>
      </c>
    </row>
    <row r="74" spans="1:11" x14ac:dyDescent="0.25">
      <c r="A74" t="s">
        <v>507</v>
      </c>
      <c r="B74" t="s">
        <v>140</v>
      </c>
      <c r="C74">
        <v>4.3763664265987643</v>
      </c>
      <c r="D74">
        <v>11.44632730893702</v>
      </c>
      <c r="E74">
        <v>3.2968775708885651</v>
      </c>
      <c r="F74">
        <v>1.6827719708592701</v>
      </c>
      <c r="G74">
        <v>6.3001395236502526</v>
      </c>
      <c r="H74">
        <v>39.914557472547621</v>
      </c>
      <c r="I74">
        <v>7.9829114945095228</v>
      </c>
      <c r="J74">
        <v>24.227189993809869</v>
      </c>
      <c r="K74">
        <v>0.32950216251035241</v>
      </c>
    </row>
    <row r="75" spans="1:11" x14ac:dyDescent="0.25">
      <c r="A75" t="s">
        <v>508</v>
      </c>
    </row>
    <row r="76" spans="1:11" x14ac:dyDescent="0.25">
      <c r="A76" t="s">
        <v>509</v>
      </c>
    </row>
    <row r="77" spans="1:11" x14ac:dyDescent="0.25">
      <c r="A77" t="s">
        <v>492</v>
      </c>
      <c r="B77" t="s">
        <v>143</v>
      </c>
      <c r="C77">
        <v>6.1939711748330311</v>
      </c>
      <c r="D77">
        <v>15.86575485522682</v>
      </c>
      <c r="E77">
        <v>4.4026031818414761</v>
      </c>
      <c r="F77">
        <v>2.2469659627989031</v>
      </c>
      <c r="G77">
        <v>8.5228541406194847</v>
      </c>
      <c r="H77">
        <v>53.309842629339862</v>
      </c>
      <c r="I77">
        <v>10.76982010341839</v>
      </c>
      <c r="J77">
        <v>33.842876889583799</v>
      </c>
      <c r="K77">
        <v>0.31823004109716019</v>
      </c>
    </row>
    <row r="78" spans="1:11" x14ac:dyDescent="0.25">
      <c r="A78" t="s">
        <v>493</v>
      </c>
    </row>
    <row r="79" spans="1:11" x14ac:dyDescent="0.25">
      <c r="A79" t="s">
        <v>494</v>
      </c>
    </row>
    <row r="80" spans="1:11" x14ac:dyDescent="0.25">
      <c r="A80" t="s">
        <v>495</v>
      </c>
    </row>
    <row r="82" spans="2:11" x14ac:dyDescent="0.25">
      <c r="B82" t="s">
        <v>164</v>
      </c>
      <c r="C82">
        <v>5.2057120029818513</v>
      </c>
      <c r="D82">
        <v>11.5074877399508</v>
      </c>
      <c r="E82">
        <v>3.1123214127998349</v>
      </c>
      <c r="F82">
        <v>1.5645997557838649</v>
      </c>
      <c r="G82">
        <v>6.4224541431594</v>
      </c>
      <c r="H82">
        <v>39.524625351693437</v>
      </c>
      <c r="I82">
        <v>7.9870538989432651</v>
      </c>
      <c r="J82">
        <v>24.678818456440691</v>
      </c>
      <c r="K82">
        <v>0.32364004431738908</v>
      </c>
    </row>
    <row r="84" spans="2:11" x14ac:dyDescent="0.25">
      <c r="B84" t="s">
        <v>150</v>
      </c>
      <c r="C84">
        <v>5.1790071348504654</v>
      </c>
      <c r="D84">
        <v>9.5983560219332809</v>
      </c>
      <c r="E84">
        <v>3.0680459427251021</v>
      </c>
      <c r="F84">
        <v>1.4325588683529169</v>
      </c>
      <c r="G84">
        <v>5.1017716862612739</v>
      </c>
      <c r="H84">
        <v>35.082879996834841</v>
      </c>
      <c r="I84">
        <v>6.5343305546141908</v>
      </c>
      <c r="J84">
        <v>22.492867064890699</v>
      </c>
      <c r="K84">
        <v>0.29050678758572668</v>
      </c>
    </row>
    <row r="87" spans="2:11" x14ac:dyDescent="0.25">
      <c r="B87" t="s">
        <v>153</v>
      </c>
      <c r="C87">
        <v>6.0607771586372063</v>
      </c>
      <c r="D87">
        <v>11.20441383266874</v>
      </c>
      <c r="E87">
        <v>3.5839422664973108</v>
      </c>
      <c r="F87">
        <v>1.86633387524371</v>
      </c>
      <c r="G87">
        <v>6.1554400744527511</v>
      </c>
      <c r="H87">
        <v>41.205292820828937</v>
      </c>
      <c r="I87">
        <v>8.0217739496964615</v>
      </c>
      <c r="J87">
        <v>26.107946707511029</v>
      </c>
      <c r="K87">
        <v>0.30725411077190029</v>
      </c>
    </row>
    <row r="88" spans="2:11" x14ac:dyDescent="0.25">
      <c r="B88" t="s">
        <v>154</v>
      </c>
      <c r="C88">
        <v>11.30391493932064</v>
      </c>
      <c r="D88">
        <v>24.54416498012132</v>
      </c>
      <c r="E88">
        <v>6.9124575068631566</v>
      </c>
      <c r="F88">
        <v>3.7762063643687429</v>
      </c>
      <c r="G88">
        <v>8.5793996932527232</v>
      </c>
      <c r="H88">
        <v>80.977863332612699</v>
      </c>
      <c r="I88">
        <v>12.35560605762147</v>
      </c>
      <c r="J88">
        <v>54.25738004280845</v>
      </c>
      <c r="K88">
        <v>0.2277221282685053</v>
      </c>
    </row>
    <row r="89" spans="2:11" x14ac:dyDescent="0.25">
      <c r="B89" t="s">
        <v>155</v>
      </c>
      <c r="C89">
        <v>5.5903036624046942</v>
      </c>
      <c r="D89">
        <v>10.76923175987916</v>
      </c>
      <c r="E89">
        <v>3.1026325454275709</v>
      </c>
      <c r="F89">
        <v>1.7958395099703679</v>
      </c>
      <c r="G89">
        <v>5.7142167887754063</v>
      </c>
      <c r="H89">
        <v>38.430685257506561</v>
      </c>
      <c r="I89">
        <v>7.5100562987457744</v>
      </c>
      <c r="J89">
        <v>24.306790861568619</v>
      </c>
      <c r="K89">
        <v>0.30896947036393441</v>
      </c>
    </row>
    <row r="90" spans="2:11" x14ac:dyDescent="0.25">
      <c r="B90" t="s">
        <v>156</v>
      </c>
      <c r="C90">
        <v>4.6064450715085261</v>
      </c>
      <c r="D90">
        <v>9.5314172466377265</v>
      </c>
      <c r="E90">
        <v>2.7852709595501461</v>
      </c>
      <c r="F90">
        <v>1.362946176041643</v>
      </c>
      <c r="G90">
        <v>5.4315315357282632</v>
      </c>
      <c r="H90">
        <v>35.140628138313801</v>
      </c>
      <c r="I90">
        <v>6.7944777117699058</v>
      </c>
      <c r="J90">
        <v>21.134871714299251</v>
      </c>
      <c r="K90">
        <v>0.32148185253345812</v>
      </c>
    </row>
    <row r="93" spans="2:11" x14ac:dyDescent="0.25">
      <c r="B93" t="s">
        <v>159</v>
      </c>
      <c r="C93">
        <v>6.7972956987327189</v>
      </c>
      <c r="D93">
        <v>13.815764265458959</v>
      </c>
      <c r="E93">
        <v>4.0075015683598876</v>
      </c>
      <c r="F93">
        <v>1.760272129783667</v>
      </c>
      <c r="G93">
        <v>7.5896223650390553</v>
      </c>
      <c r="H93">
        <v>48.682221741011553</v>
      </c>
      <c r="I93">
        <v>9.3498944948227223</v>
      </c>
      <c r="J93">
        <v>30.81591516441555</v>
      </c>
      <c r="K93">
        <v>0.30341122257564629</v>
      </c>
    </row>
    <row r="97" spans="2:11" x14ac:dyDescent="0.25">
      <c r="B97" s="83"/>
    </row>
    <row r="98" spans="2:11" x14ac:dyDescent="0.25">
      <c r="B98" t="s">
        <v>165</v>
      </c>
      <c r="C98">
        <v>6.5863148730424559</v>
      </c>
      <c r="D98">
        <v>14.161932593064851</v>
      </c>
      <c r="E98">
        <v>4.1618401424260956</v>
      </c>
      <c r="F98">
        <v>1.703326586108483</v>
      </c>
      <c r="G98">
        <v>7.8950285611957494</v>
      </c>
      <c r="H98">
        <v>50.460580100608922</v>
      </c>
      <c r="I98">
        <v>9.5983551473042326</v>
      </c>
      <c r="J98">
        <v>31.424762627483691</v>
      </c>
      <c r="K98">
        <v>0.30543922514500188</v>
      </c>
    </row>
    <row r="99" spans="2:11" x14ac:dyDescent="0.25">
      <c r="B99" t="s">
        <v>166</v>
      </c>
      <c r="C99">
        <v>7.2695433685440047</v>
      </c>
      <c r="D99">
        <v>16.849994421390331</v>
      </c>
      <c r="E99">
        <v>4.8540466669221134</v>
      </c>
      <c r="F99">
        <v>2.197825359311782</v>
      </c>
      <c r="G99">
        <v>9.0332393729028464</v>
      </c>
      <c r="H99">
        <v>58.647502797667158</v>
      </c>
      <c r="I99">
        <v>11.23106473221463</v>
      </c>
      <c r="J99">
        <v>36.527532299410993</v>
      </c>
      <c r="K99">
        <v>0.30746847720659548</v>
      </c>
    </row>
    <row r="100" spans="2:11" x14ac:dyDescent="0.25">
      <c r="B100" t="s">
        <v>167</v>
      </c>
      <c r="C100">
        <v>6.5454147036228552</v>
      </c>
      <c r="D100">
        <v>13.93163065124671</v>
      </c>
      <c r="E100">
        <v>3.9629692786458901</v>
      </c>
      <c r="F100">
        <v>1.6905217250017679</v>
      </c>
      <c r="G100">
        <v>8.010127452874805</v>
      </c>
      <c r="H100">
        <v>49.52656517833001</v>
      </c>
      <c r="I100">
        <v>9.7006491778765724</v>
      </c>
      <c r="J100">
        <v>31.120523146329681</v>
      </c>
      <c r="K100">
        <v>0.3117122784942854</v>
      </c>
    </row>
    <row r="101" spans="2:11" x14ac:dyDescent="0.25">
      <c r="B101" t="s">
        <v>168</v>
      </c>
      <c r="C101">
        <v>5.6383516614103568</v>
      </c>
      <c r="D101">
        <v>12.29937041738315</v>
      </c>
      <c r="E101">
        <v>3.6865890838725588</v>
      </c>
      <c r="F101">
        <v>1.6218343715881129</v>
      </c>
      <c r="G101">
        <v>6.7928796944710754</v>
      </c>
      <c r="H101">
        <v>44.027429441583919</v>
      </c>
      <c r="I101">
        <v>8.4147140660591866</v>
      </c>
      <c r="J101">
        <v>27.26498004558977</v>
      </c>
      <c r="K101">
        <v>0.308627185935546</v>
      </c>
    </row>
    <row r="102" spans="2:11" x14ac:dyDescent="0.25">
      <c r="B102" t="s">
        <v>169</v>
      </c>
      <c r="C102">
        <v>6.3259941490207021</v>
      </c>
      <c r="D102">
        <v>15.4013132440621</v>
      </c>
      <c r="E102">
        <v>4.6182280259405788</v>
      </c>
      <c r="F102">
        <v>1.823680004883611</v>
      </c>
      <c r="G102">
        <v>8.9083507416838117</v>
      </c>
      <c r="H102">
        <v>54.819173542779779</v>
      </c>
      <c r="I102">
        <v>10.732030746567419</v>
      </c>
      <c r="J102">
        <v>33.486615991526719</v>
      </c>
      <c r="K102">
        <v>0.32048716864322752</v>
      </c>
    </row>
    <row r="103" spans="2:11" x14ac:dyDescent="0.25">
      <c r="B103" t="s">
        <v>170</v>
      </c>
      <c r="C103">
        <v>7.0605397978337852</v>
      </c>
      <c r="D103">
        <v>16.54398542496552</v>
      </c>
      <c r="E103">
        <v>5.3226552465948549</v>
      </c>
      <c r="F103">
        <v>2.257714682908103</v>
      </c>
      <c r="G103">
        <v>8.9474955415862318</v>
      </c>
      <c r="H103">
        <v>58.928717483803339</v>
      </c>
      <c r="I103">
        <v>11.205210224494341</v>
      </c>
      <c r="J103">
        <v>36.62499577713897</v>
      </c>
      <c r="K103">
        <v>0.30594434174620538</v>
      </c>
    </row>
    <row r="104" spans="2:11" x14ac:dyDescent="0.25">
      <c r="B104" t="s">
        <v>171</v>
      </c>
      <c r="C104">
        <v>6.1260895405159834</v>
      </c>
      <c r="D104">
        <v>15.782840987021171</v>
      </c>
      <c r="E104">
        <v>4.2107332389887917</v>
      </c>
      <c r="F104">
        <v>2.057646138261807</v>
      </c>
      <c r="G104">
        <v>11.04162596008381</v>
      </c>
      <c r="H104">
        <v>58.524921147824763</v>
      </c>
      <c r="I104">
        <v>13.099272098345621</v>
      </c>
      <c r="J104">
        <v>32.922665064800093</v>
      </c>
      <c r="K104">
        <v>0.39788006446510182</v>
      </c>
    </row>
    <row r="105" spans="2:11" x14ac:dyDescent="0.25">
      <c r="B105" t="s">
        <v>172</v>
      </c>
      <c r="C105">
        <v>5.6902060901538807</v>
      </c>
      <c r="D105">
        <v>11.99466558610022</v>
      </c>
      <c r="E105">
        <v>4.0275353134217466</v>
      </c>
      <c r="F105">
        <v>1.6161532090377879</v>
      </c>
      <c r="G105">
        <v>6.6242123957881773</v>
      </c>
      <c r="H105">
        <v>44.014258015707163</v>
      </c>
      <c r="I105">
        <v>8.2403656048259659</v>
      </c>
      <c r="J105">
        <v>27.47648740757289</v>
      </c>
      <c r="K105">
        <v>0.29990607906288669</v>
      </c>
    </row>
    <row r="106" spans="2:11" x14ac:dyDescent="0.25">
      <c r="B106" t="s">
        <v>173</v>
      </c>
      <c r="C106">
        <v>5.121821227603351</v>
      </c>
      <c r="D106">
        <v>12.998908831402851</v>
      </c>
      <c r="E106">
        <v>4.0995603994246119</v>
      </c>
      <c r="F106">
        <v>1.3840486109909671</v>
      </c>
      <c r="G106">
        <v>8.2276221038323989</v>
      </c>
      <c r="H106">
        <v>47.200685152944232</v>
      </c>
      <c r="I106">
        <v>9.6116707148233651</v>
      </c>
      <c r="J106">
        <v>28.979096232392401</v>
      </c>
      <c r="K106">
        <v>0.3316759997532146</v>
      </c>
    </row>
    <row r="107" spans="2:11" x14ac:dyDescent="0.25">
      <c r="B107" t="s">
        <v>174</v>
      </c>
      <c r="C107">
        <v>4.9939957863985693</v>
      </c>
      <c r="D107">
        <v>9.9646070234064084</v>
      </c>
      <c r="E107">
        <v>3.127522578147536</v>
      </c>
      <c r="F107">
        <v>1.488458749292606</v>
      </c>
      <c r="G107">
        <v>5.4804587748708942</v>
      </c>
      <c r="H107">
        <v>36.491482055661074</v>
      </c>
      <c r="I107">
        <v>6.9689175241635004</v>
      </c>
      <c r="J107">
        <v>22.827289142635699</v>
      </c>
      <c r="K107">
        <v>0.30528887949061351</v>
      </c>
    </row>
    <row r="108" spans="2:11" x14ac:dyDescent="0.25">
      <c r="B108" t="s">
        <v>175</v>
      </c>
      <c r="C108">
        <v>6.4604029425664606</v>
      </c>
      <c r="D108">
        <v>15.33477507655722</v>
      </c>
      <c r="E108">
        <v>4.7521207693248408</v>
      </c>
      <c r="F108">
        <v>2.0123479169890031</v>
      </c>
      <c r="G108">
        <v>7.3960612185528491</v>
      </c>
      <c r="H108">
        <v>52.220044055865991</v>
      </c>
      <c r="I108">
        <v>9.4084091355418522</v>
      </c>
      <c r="J108">
        <v>33.285920561061083</v>
      </c>
      <c r="K108">
        <v>0.28265431680889441</v>
      </c>
    </row>
    <row r="109" spans="2:11" x14ac:dyDescent="0.25">
      <c r="B109" t="s">
        <v>176</v>
      </c>
      <c r="C109">
        <v>7.8466473432359773</v>
      </c>
      <c r="D109">
        <v>16.375903767957119</v>
      </c>
      <c r="E109">
        <v>5.6698517436310452</v>
      </c>
      <c r="F109">
        <v>1.9887983443762329</v>
      </c>
      <c r="G109">
        <v>10.24682956233513</v>
      </c>
      <c r="H109">
        <v>61.415514044065077</v>
      </c>
      <c r="I109">
        <v>12.23562790671137</v>
      </c>
      <c r="J109">
        <v>37.638477261669173</v>
      </c>
      <c r="K109">
        <v>0.32508296819893051</v>
      </c>
    </row>
    <row r="110" spans="2:11" x14ac:dyDescent="0.25">
      <c r="B110" t="s">
        <v>177</v>
      </c>
      <c r="C110">
        <v>4.934584087711638</v>
      </c>
      <c r="D110">
        <v>12.133864706906049</v>
      </c>
      <c r="E110">
        <v>4.1166158626460359</v>
      </c>
      <c r="F110">
        <v>1.663380555882179</v>
      </c>
      <c r="G110">
        <v>6.1029666874268669</v>
      </c>
      <c r="H110">
        <v>42.403597736174987</v>
      </c>
      <c r="I110">
        <v>7.7663472433090464</v>
      </c>
      <c r="J110">
        <v>26.804077967667329</v>
      </c>
      <c r="K110">
        <v>0.28974498778421981</v>
      </c>
    </row>
    <row r="111" spans="2:11" x14ac:dyDescent="0.25">
      <c r="B111" t="s">
        <v>178</v>
      </c>
      <c r="C111">
        <v>6.7290770578104002</v>
      </c>
      <c r="D111">
        <v>14.743986975540521</v>
      </c>
      <c r="E111">
        <v>4.4228513653538641</v>
      </c>
      <c r="F111">
        <v>1.9063420148407539</v>
      </c>
      <c r="G111">
        <v>7.9895857193134638</v>
      </c>
      <c r="H111">
        <v>52.069999217713907</v>
      </c>
      <c r="I111">
        <v>9.8959277341542169</v>
      </c>
      <c r="J111">
        <v>32.780782682376767</v>
      </c>
      <c r="K111">
        <v>0.30188198463834592</v>
      </c>
    </row>
    <row r="112" spans="2:11" x14ac:dyDescent="0.25">
      <c r="B112" t="s">
        <v>179</v>
      </c>
      <c r="C112">
        <v>6.7254203196690199</v>
      </c>
      <c r="D112">
        <v>15.67626917799636</v>
      </c>
      <c r="E112">
        <v>4.1514514559761624</v>
      </c>
      <c r="F112">
        <v>1.8826349625938399</v>
      </c>
      <c r="G112">
        <v>7.3778199964958393</v>
      </c>
      <c r="H112">
        <v>50.839189438591781</v>
      </c>
      <c r="I112">
        <v>9.2604549590896799</v>
      </c>
      <c r="J112">
        <v>32.85057214376485</v>
      </c>
      <c r="K112">
        <v>0.28189630666287641</v>
      </c>
    </row>
    <row r="113" spans="1:11" x14ac:dyDescent="0.25">
      <c r="B113" t="s">
        <v>180</v>
      </c>
      <c r="C113">
        <v>5.0522116382882061</v>
      </c>
      <c r="D113">
        <v>9.6169631708559287</v>
      </c>
      <c r="E113">
        <v>3.2362061462097929</v>
      </c>
      <c r="F113">
        <v>1.300957606754479</v>
      </c>
      <c r="G113">
        <v>4.9029868304331767</v>
      </c>
      <c r="H113">
        <v>35.416781058189152</v>
      </c>
      <c r="I113">
        <v>6.2039444371876558</v>
      </c>
      <c r="J113">
        <v>22.680688805804191</v>
      </c>
      <c r="K113">
        <v>0.27353421628006341</v>
      </c>
    </row>
    <row r="114" spans="1:11" x14ac:dyDescent="0.25">
      <c r="A114" t="s">
        <v>496</v>
      </c>
      <c r="B114" t="s">
        <v>181</v>
      </c>
      <c r="C114">
        <v>8.0708197134446422</v>
      </c>
      <c r="D114">
        <v>16.71549968561057</v>
      </c>
      <c r="E114">
        <v>5.2831153725135298</v>
      </c>
      <c r="F114">
        <v>2.025749698343235</v>
      </c>
      <c r="G114">
        <v>8.6146078558043655</v>
      </c>
      <c r="H114">
        <v>59.417904919029702</v>
      </c>
      <c r="I114">
        <v>10.640357554147601</v>
      </c>
      <c r="J114">
        <v>38.349993130974603</v>
      </c>
      <c r="K114">
        <v>0.27745396245074089</v>
      </c>
    </row>
    <row r="115" spans="1:11" x14ac:dyDescent="0.25">
      <c r="A115" t="s">
        <v>497</v>
      </c>
      <c r="B115" t="s">
        <v>182</v>
      </c>
      <c r="C115">
        <v>6.0805637237987193</v>
      </c>
      <c r="D115">
        <v>12.694855798812149</v>
      </c>
      <c r="E115">
        <v>3.9800614398496741</v>
      </c>
      <c r="F115">
        <v>1.62752735999577</v>
      </c>
      <c r="G115">
        <v>6.7494447188625983</v>
      </c>
      <c r="H115">
        <v>45.098977746304492</v>
      </c>
      <c r="I115">
        <v>8.376972078858369</v>
      </c>
      <c r="J115">
        <v>28.678346825262299</v>
      </c>
      <c r="K115">
        <v>0.29210094047259472</v>
      </c>
    </row>
    <row r="116" spans="1:11" x14ac:dyDescent="0.25">
      <c r="A116" t="s">
        <v>498</v>
      </c>
      <c r="B116" t="s">
        <v>183</v>
      </c>
      <c r="C116">
        <v>5.849985210923073</v>
      </c>
      <c r="D116">
        <v>15.265320113095401</v>
      </c>
      <c r="E116">
        <v>4.4918335799901783</v>
      </c>
      <c r="F116">
        <v>1.9405458565170499</v>
      </c>
      <c r="G116">
        <v>9.4078446717285296</v>
      </c>
      <c r="H116">
        <v>55.49062321985506</v>
      </c>
      <c r="I116">
        <v>11.348390528245581</v>
      </c>
      <c r="J116">
        <v>33.628945240690449</v>
      </c>
      <c r="K116">
        <v>0.33745900880989332</v>
      </c>
    </row>
    <row r="117" spans="1:11" x14ac:dyDescent="0.25">
      <c r="A117" t="s">
        <v>499</v>
      </c>
      <c r="B117" t="s">
        <v>184</v>
      </c>
      <c r="C117">
        <v>6.925421753644148</v>
      </c>
      <c r="D117">
        <v>16.408639658543969</v>
      </c>
      <c r="E117">
        <v>4.6113396878398216</v>
      </c>
      <c r="F117">
        <v>2.200637244963068</v>
      </c>
      <c r="G117">
        <v>8.5933250041270224</v>
      </c>
      <c r="H117">
        <v>56.033088924500852</v>
      </c>
      <c r="I117">
        <v>10.79396224909009</v>
      </c>
      <c r="J117">
        <v>34.966361659359379</v>
      </c>
      <c r="K117">
        <v>0.3086956073452638</v>
      </c>
    </row>
    <row r="118" spans="1:11" x14ac:dyDescent="0.25">
      <c r="A118" t="s">
        <v>500</v>
      </c>
      <c r="B118" t="s">
        <v>185</v>
      </c>
      <c r="C118">
        <v>6.8611599409404134</v>
      </c>
      <c r="D118">
        <v>16.19501642742258</v>
      </c>
      <c r="E118">
        <v>5.1791660497660281</v>
      </c>
      <c r="F118">
        <v>1.8701836694602081</v>
      </c>
      <c r="G118">
        <v>8.0958529585572183</v>
      </c>
      <c r="H118">
        <v>56.018418197238248</v>
      </c>
      <c r="I118">
        <v>9.9660366280174273</v>
      </c>
      <c r="J118">
        <v>35.978498701549753</v>
      </c>
      <c r="K118">
        <v>0.27699979119996321</v>
      </c>
    </row>
    <row r="119" spans="1:11" x14ac:dyDescent="0.25">
      <c r="A119" t="s">
        <v>501</v>
      </c>
      <c r="B119" t="s">
        <v>186</v>
      </c>
      <c r="C119">
        <v>6.336750127548811</v>
      </c>
      <c r="D119">
        <v>13.71341414754737</v>
      </c>
      <c r="E119">
        <v>4.0761982770446163</v>
      </c>
      <c r="F119">
        <v>1.792830763773049</v>
      </c>
      <c r="G119">
        <v>7.0396826850462322</v>
      </c>
      <c r="H119">
        <v>47.831235755263272</v>
      </c>
      <c r="I119">
        <v>8.8325134488192809</v>
      </c>
      <c r="J119">
        <v>30.184071119922852</v>
      </c>
      <c r="K119">
        <v>0.2926216749797354</v>
      </c>
    </row>
    <row r="120" spans="1:11" x14ac:dyDescent="0.25">
      <c r="A120" t="s">
        <v>510</v>
      </c>
      <c r="B120" t="s">
        <v>187</v>
      </c>
      <c r="C120">
        <v>5.0619045295470464</v>
      </c>
      <c r="D120">
        <v>11.11128916756623</v>
      </c>
      <c r="E120">
        <v>3.2982238060099589</v>
      </c>
      <c r="F120">
        <v>1.417836314686048</v>
      </c>
      <c r="G120">
        <v>5.9672623111174623</v>
      </c>
      <c r="H120">
        <v>39.201903908876702</v>
      </c>
      <c r="I120">
        <v>7.3850986258035114</v>
      </c>
      <c r="J120">
        <v>24.40114658768757</v>
      </c>
      <c r="K120">
        <v>0.30265375437439118</v>
      </c>
    </row>
    <row r="121" spans="1:11" x14ac:dyDescent="0.25">
      <c r="A121" t="s">
        <v>513</v>
      </c>
      <c r="B121" t="s">
        <v>188</v>
      </c>
      <c r="C121">
        <v>6.574535344812463</v>
      </c>
      <c r="D121">
        <v>14.20209558786782</v>
      </c>
      <c r="E121">
        <v>4.4038425608010909</v>
      </c>
      <c r="F121">
        <v>1.623881812236964</v>
      </c>
      <c r="G121">
        <v>8.1898293205424064</v>
      </c>
      <c r="H121">
        <v>51.55231412420968</v>
      </c>
      <c r="I121">
        <v>9.8137111327793711</v>
      </c>
      <c r="J121">
        <v>32.313218211250302</v>
      </c>
      <c r="K121">
        <v>0.30370577974070662</v>
      </c>
    </row>
    <row r="122" spans="1:11" x14ac:dyDescent="0.25">
      <c r="A122" t="s">
        <v>514</v>
      </c>
      <c r="B122" t="s">
        <v>189</v>
      </c>
      <c r="C122">
        <v>5.9908548840071401</v>
      </c>
      <c r="D122">
        <v>12.975852792741231</v>
      </c>
      <c r="E122">
        <v>4.0893793625121209</v>
      </c>
      <c r="F122">
        <v>1.6993044791095031</v>
      </c>
      <c r="G122">
        <v>6.3811540892554177</v>
      </c>
      <c r="H122">
        <v>46.088034252564512</v>
      </c>
      <c r="I122">
        <v>8.0804585683649215</v>
      </c>
      <c r="J122">
        <v>29.11019290954783</v>
      </c>
      <c r="K122">
        <v>0.27758175953944347</v>
      </c>
    </row>
    <row r="123" spans="1:11" x14ac:dyDescent="0.25">
      <c r="A123" t="s">
        <v>515</v>
      </c>
      <c r="B123" t="s">
        <v>190</v>
      </c>
      <c r="C123">
        <v>5.5885232781951846</v>
      </c>
      <c r="D123">
        <v>11.2796321023842</v>
      </c>
      <c r="E123">
        <v>3.5219163749277742</v>
      </c>
      <c r="F123">
        <v>1.4449103889157839</v>
      </c>
      <c r="G123">
        <v>5.9281798051363879</v>
      </c>
      <c r="H123">
        <v>40.055018281797679</v>
      </c>
      <c r="I123">
        <v>7.373090194052172</v>
      </c>
      <c r="J123">
        <v>25.63078787433971</v>
      </c>
      <c r="K123">
        <v>0.28766537455657959</v>
      </c>
    </row>
    <row r="124" spans="1:11" x14ac:dyDescent="0.25">
      <c r="A124" t="s">
        <v>516</v>
      </c>
      <c r="B124" t="s">
        <v>191</v>
      </c>
      <c r="C124">
        <v>8.3374066511698821</v>
      </c>
      <c r="D124">
        <v>16.608777343648811</v>
      </c>
      <c r="E124">
        <v>5.397705890110994</v>
      </c>
      <c r="F124">
        <v>2.0408779899875942</v>
      </c>
      <c r="G124">
        <v>8.7136281824897246</v>
      </c>
      <c r="H124">
        <v>60.046864104119969</v>
      </c>
      <c r="I124">
        <v>10.754506172477321</v>
      </c>
      <c r="J124">
        <v>38.262885364504953</v>
      </c>
      <c r="K124">
        <v>0.28106887575326123</v>
      </c>
    </row>
    <row r="125" spans="1:11" x14ac:dyDescent="0.25">
      <c r="A125" t="s">
        <v>517</v>
      </c>
      <c r="B125" t="s">
        <v>192</v>
      </c>
      <c r="C125">
        <v>6.9058038812104936</v>
      </c>
      <c r="D125">
        <v>13.681508159223039</v>
      </c>
      <c r="E125">
        <v>4.5698581968249128</v>
      </c>
      <c r="F125">
        <v>1.7752017766694941</v>
      </c>
      <c r="G125">
        <v>7.2632123416812568</v>
      </c>
      <c r="H125">
        <v>49.795111496360612</v>
      </c>
      <c r="I125">
        <v>9.0384141183507509</v>
      </c>
      <c r="J125">
        <v>32.308993929909562</v>
      </c>
      <c r="K125">
        <v>0.27974916637635</v>
      </c>
    </row>
    <row r="126" spans="1:11" x14ac:dyDescent="0.25">
      <c r="A126" t="s">
        <v>518</v>
      </c>
      <c r="B126" t="s">
        <v>193</v>
      </c>
      <c r="C126">
        <v>4.5329848729666331</v>
      </c>
      <c r="D126">
        <v>9.4067062040690814</v>
      </c>
      <c r="E126">
        <v>2.9261769909459612</v>
      </c>
      <c r="F126">
        <v>1.273445946343285</v>
      </c>
      <c r="G126">
        <v>5.2805770871893536</v>
      </c>
      <c r="H126">
        <v>34.164151316480023</v>
      </c>
      <c r="I126">
        <v>6.5540230335326388</v>
      </c>
      <c r="J126">
        <v>21.38267927237472</v>
      </c>
      <c r="K126">
        <v>0.30651084225914038</v>
      </c>
    </row>
    <row r="127" spans="1:11" x14ac:dyDescent="0.25">
      <c r="A127" t="s">
        <v>519</v>
      </c>
      <c r="B127" t="s">
        <v>194</v>
      </c>
      <c r="C127">
        <v>6.8245881164993119</v>
      </c>
      <c r="D127">
        <v>14.1891622460197</v>
      </c>
      <c r="E127">
        <v>4.8748267079368173</v>
      </c>
      <c r="F127">
        <v>1.8840264341456141</v>
      </c>
      <c r="G127">
        <v>7.2027758126616659</v>
      </c>
      <c r="H127">
        <v>51.603647663373529</v>
      </c>
      <c r="I127">
        <v>9.0868022468072809</v>
      </c>
      <c r="J127">
        <v>32.783837337562133</v>
      </c>
      <c r="K127">
        <v>0.277173234885352</v>
      </c>
    </row>
    <row r="128" spans="1:11" x14ac:dyDescent="0.25">
      <c r="A128" t="s">
        <v>520</v>
      </c>
      <c r="B128" t="s">
        <v>195</v>
      </c>
      <c r="C128">
        <v>5.0910542029777286</v>
      </c>
      <c r="D128">
        <v>9.9574528643835407</v>
      </c>
      <c r="E128">
        <v>3.1096697152537982</v>
      </c>
      <c r="F128">
        <v>1.2905743877535529</v>
      </c>
      <c r="G128">
        <v>5.0613505067516549</v>
      </c>
      <c r="H128">
        <v>35.302786061056139</v>
      </c>
      <c r="I128">
        <v>6.351924894505208</v>
      </c>
      <c r="J128">
        <v>22.745633836932349</v>
      </c>
      <c r="K128">
        <v>0.27925908506411962</v>
      </c>
    </row>
    <row r="129" spans="1:11" x14ac:dyDescent="0.25">
      <c r="A129" t="s">
        <v>511</v>
      </c>
      <c r="B129" t="s">
        <v>196</v>
      </c>
      <c r="C129">
        <v>4.9052156319519193</v>
      </c>
      <c r="D129">
        <v>9.3648257235510446</v>
      </c>
      <c r="E129">
        <v>3.1837309803325802</v>
      </c>
      <c r="F129">
        <v>1.3388478713847749</v>
      </c>
      <c r="G129">
        <v>5.042959794710546</v>
      </c>
      <c r="H129">
        <v>35.364322088819051</v>
      </c>
      <c r="I129">
        <v>6.3818076660953214</v>
      </c>
      <c r="J129">
        <v>22.192552394168509</v>
      </c>
      <c r="K129">
        <v>0.28756528554021821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8EAD7-AEEB-4449-91AB-D150A76D0B78}">
  <dimension ref="A1:J129"/>
  <sheetViews>
    <sheetView workbookViewId="0">
      <selection activeCell="K1" sqref="K1:Y1048576"/>
    </sheetView>
  </sheetViews>
  <sheetFormatPr defaultRowHeight="12.5" x14ac:dyDescent="0.25"/>
  <cols>
    <col min="1" max="1" width="9.81640625" style="121" customWidth="1"/>
    <col min="2" max="2" width="19.26953125" style="121" customWidth="1"/>
    <col min="3" max="3" width="14.1796875" style="121" customWidth="1"/>
    <col min="4" max="4" width="20.81640625" style="128" customWidth="1"/>
    <col min="5" max="5" width="14.1796875" style="121" customWidth="1"/>
    <col min="6" max="6" width="11.7265625" style="121" customWidth="1"/>
    <col min="7" max="7" width="7.453125" style="124" customWidth="1"/>
    <col min="8" max="8" width="10.26953125" style="121" customWidth="1"/>
    <col min="9" max="9" width="8.7265625" style="121"/>
    <col min="10" max="10" width="14.54296875" style="121" customWidth="1"/>
  </cols>
  <sheetData>
    <row r="1" spans="1:10" ht="13" x14ac:dyDescent="0.3">
      <c r="A1" s="111" t="s">
        <v>264</v>
      </c>
      <c r="B1" s="112" t="s">
        <v>395</v>
      </c>
      <c r="C1" s="112" t="s">
        <v>396</v>
      </c>
      <c r="D1" s="140" t="s">
        <v>397</v>
      </c>
      <c r="E1" s="112" t="s">
        <v>204</v>
      </c>
      <c r="F1" s="112" t="s">
        <v>260</v>
      </c>
      <c r="G1" s="113" t="s">
        <v>258</v>
      </c>
      <c r="H1" s="112" t="s">
        <v>257</v>
      </c>
      <c r="I1" s="112" t="s">
        <v>265</v>
      </c>
      <c r="J1" s="112" t="s">
        <v>393</v>
      </c>
    </row>
    <row r="2" spans="1:10" x14ac:dyDescent="0.25">
      <c r="A2" s="83" t="s">
        <v>62</v>
      </c>
      <c r="B2" s="121">
        <v>45</v>
      </c>
      <c r="D2" s="128">
        <v>45</v>
      </c>
      <c r="E2" s="121" t="s">
        <v>259</v>
      </c>
      <c r="F2" s="125" t="s">
        <v>221</v>
      </c>
      <c r="G2" s="124">
        <v>2016</v>
      </c>
      <c r="H2" s="125" t="s">
        <v>235</v>
      </c>
      <c r="I2" s="121" t="s">
        <v>394</v>
      </c>
      <c r="J2" s="121" t="s">
        <v>266</v>
      </c>
    </row>
    <row r="3" spans="1:10" x14ac:dyDescent="0.25">
      <c r="A3" s="83" t="s">
        <v>64</v>
      </c>
      <c r="D3" s="128" t="s">
        <v>272</v>
      </c>
      <c r="E3" s="121" t="s">
        <v>256</v>
      </c>
      <c r="F3" s="125" t="s">
        <v>263</v>
      </c>
      <c r="G3" s="124">
        <v>2020</v>
      </c>
      <c r="H3" s="125" t="s">
        <v>222</v>
      </c>
      <c r="I3" s="121" t="s">
        <v>266</v>
      </c>
      <c r="J3" s="121" t="s">
        <v>266</v>
      </c>
    </row>
    <row r="4" spans="1:10" x14ac:dyDescent="0.25">
      <c r="A4" s="83" t="s">
        <v>65</v>
      </c>
      <c r="B4" s="121">
        <v>30</v>
      </c>
      <c r="D4" s="142">
        <v>30</v>
      </c>
      <c r="E4" s="121" t="s">
        <v>259</v>
      </c>
      <c r="F4" s="125" t="s">
        <v>230</v>
      </c>
      <c r="G4" s="124">
        <v>2016</v>
      </c>
      <c r="H4" s="125" t="s">
        <v>235</v>
      </c>
      <c r="I4" s="121" t="s">
        <v>394</v>
      </c>
      <c r="J4" s="121" t="s">
        <v>266</v>
      </c>
    </row>
    <row r="5" spans="1:10" x14ac:dyDescent="0.25">
      <c r="A5" s="83" t="s">
        <v>66</v>
      </c>
      <c r="B5" s="121">
        <v>45</v>
      </c>
      <c r="D5" s="142">
        <v>45</v>
      </c>
      <c r="E5" s="121" t="s">
        <v>259</v>
      </c>
      <c r="F5" s="125" t="s">
        <v>221</v>
      </c>
      <c r="G5" s="124">
        <v>2016</v>
      </c>
      <c r="H5" s="125" t="s">
        <v>222</v>
      </c>
      <c r="I5" s="121" t="s">
        <v>266</v>
      </c>
      <c r="J5" s="121" t="s">
        <v>266</v>
      </c>
    </row>
    <row r="6" spans="1:10" x14ac:dyDescent="0.25">
      <c r="A6" s="83" t="s">
        <v>67</v>
      </c>
      <c r="B6" s="121">
        <v>15</v>
      </c>
      <c r="D6" s="142">
        <v>15</v>
      </c>
      <c r="E6" s="121" t="s">
        <v>259</v>
      </c>
      <c r="F6" s="125" t="s">
        <v>228</v>
      </c>
      <c r="G6" s="124">
        <v>2016</v>
      </c>
      <c r="H6" s="125" t="s">
        <v>235</v>
      </c>
      <c r="I6" s="121" t="s">
        <v>394</v>
      </c>
      <c r="J6" s="121" t="s">
        <v>266</v>
      </c>
    </row>
    <row r="7" spans="1:10" x14ac:dyDescent="0.25">
      <c r="A7" s="83" t="s">
        <v>68</v>
      </c>
      <c r="B7" s="121">
        <v>30</v>
      </c>
      <c r="D7" s="142">
        <v>30</v>
      </c>
      <c r="E7" s="121" t="s">
        <v>259</v>
      </c>
      <c r="F7" s="125" t="s">
        <v>230</v>
      </c>
      <c r="G7" s="124">
        <v>2016</v>
      </c>
      <c r="H7" s="125" t="s">
        <v>222</v>
      </c>
      <c r="I7" s="121" t="s">
        <v>266</v>
      </c>
      <c r="J7" s="121" t="s">
        <v>266</v>
      </c>
    </row>
    <row r="8" spans="1:10" x14ac:dyDescent="0.25">
      <c r="A8" s="83" t="s">
        <v>69</v>
      </c>
      <c r="D8" s="128" t="s">
        <v>272</v>
      </c>
      <c r="E8" s="121" t="s">
        <v>256</v>
      </c>
      <c r="F8" s="125" t="s">
        <v>263</v>
      </c>
      <c r="G8" s="124">
        <v>2020</v>
      </c>
      <c r="H8" s="125" t="s">
        <v>235</v>
      </c>
      <c r="I8" s="121" t="s">
        <v>394</v>
      </c>
      <c r="J8" s="121" t="s">
        <v>266</v>
      </c>
    </row>
    <row r="9" spans="1:10" x14ac:dyDescent="0.25">
      <c r="A9" s="83" t="s">
        <v>70</v>
      </c>
      <c r="D9" s="128" t="s">
        <v>272</v>
      </c>
      <c r="E9" s="121" t="s">
        <v>256</v>
      </c>
      <c r="F9" s="125" t="s">
        <v>263</v>
      </c>
      <c r="G9" s="124">
        <v>2020</v>
      </c>
      <c r="H9" s="125" t="s">
        <v>222</v>
      </c>
      <c r="I9" s="121" t="s">
        <v>266</v>
      </c>
      <c r="J9" s="121" t="s">
        <v>266</v>
      </c>
    </row>
    <row r="10" spans="1:10" x14ac:dyDescent="0.25">
      <c r="A10" s="83" t="s">
        <v>71</v>
      </c>
      <c r="D10" s="128" t="s">
        <v>272</v>
      </c>
      <c r="E10" s="121" t="s">
        <v>256</v>
      </c>
      <c r="F10" s="125" t="s">
        <v>263</v>
      </c>
      <c r="G10" s="124">
        <v>2020</v>
      </c>
      <c r="H10" s="125" t="s">
        <v>235</v>
      </c>
      <c r="I10" s="121" t="s">
        <v>394</v>
      </c>
      <c r="J10" s="121" t="s">
        <v>266</v>
      </c>
    </row>
    <row r="11" spans="1:10" x14ac:dyDescent="0.25">
      <c r="A11" s="83" t="s">
        <v>72</v>
      </c>
      <c r="B11" s="121">
        <v>15</v>
      </c>
      <c r="D11" s="142">
        <v>15</v>
      </c>
      <c r="E11" s="121" t="s">
        <v>259</v>
      </c>
      <c r="F11" s="125" t="s">
        <v>228</v>
      </c>
      <c r="G11" s="124">
        <v>2016</v>
      </c>
      <c r="H11" s="125" t="s">
        <v>222</v>
      </c>
      <c r="I11" s="121" t="s">
        <v>266</v>
      </c>
      <c r="J11" s="121" t="s">
        <v>266</v>
      </c>
    </row>
    <row r="12" spans="1:10" x14ac:dyDescent="0.25">
      <c r="A12" s="83" t="s">
        <v>73</v>
      </c>
      <c r="B12" s="121">
        <v>0</v>
      </c>
      <c r="C12" s="127">
        <v>0</v>
      </c>
      <c r="D12" s="142">
        <v>0</v>
      </c>
      <c r="E12" s="121" t="s">
        <v>255</v>
      </c>
      <c r="F12" s="125" t="s">
        <v>226</v>
      </c>
      <c r="G12" s="124" t="s">
        <v>262</v>
      </c>
      <c r="H12" s="125" t="s">
        <v>235</v>
      </c>
      <c r="I12" s="121" t="s">
        <v>394</v>
      </c>
      <c r="J12" s="121" t="s">
        <v>266</v>
      </c>
    </row>
    <row r="13" spans="1:10" x14ac:dyDescent="0.25">
      <c r="A13" s="83" t="s">
        <v>74</v>
      </c>
      <c r="D13" s="128" t="s">
        <v>272</v>
      </c>
      <c r="E13" s="121" t="s">
        <v>256</v>
      </c>
      <c r="F13" s="125" t="s">
        <v>263</v>
      </c>
      <c r="G13" s="124">
        <v>2020</v>
      </c>
      <c r="H13" s="125" t="s">
        <v>222</v>
      </c>
      <c r="I13" s="121" t="s">
        <v>266</v>
      </c>
      <c r="J13" s="121" t="s">
        <v>266</v>
      </c>
    </row>
    <row r="14" spans="1:10" x14ac:dyDescent="0.25">
      <c r="A14" s="83" t="s">
        <v>75</v>
      </c>
      <c r="D14" s="128" t="s">
        <v>272</v>
      </c>
      <c r="E14" s="121" t="s">
        <v>254</v>
      </c>
      <c r="F14" s="125" t="s">
        <v>224</v>
      </c>
      <c r="G14" s="124" t="s">
        <v>262</v>
      </c>
      <c r="H14" s="125" t="s">
        <v>235</v>
      </c>
      <c r="I14" s="121" t="s">
        <v>394</v>
      </c>
      <c r="J14" s="121" t="s">
        <v>266</v>
      </c>
    </row>
    <row r="15" spans="1:10" x14ac:dyDescent="0.25">
      <c r="A15" s="83" t="s">
        <v>76</v>
      </c>
      <c r="D15" s="128" t="s">
        <v>272</v>
      </c>
      <c r="E15" s="121" t="s">
        <v>254</v>
      </c>
      <c r="F15" s="125" t="s">
        <v>224</v>
      </c>
      <c r="G15" s="124" t="s">
        <v>262</v>
      </c>
      <c r="H15" s="125" t="s">
        <v>222</v>
      </c>
      <c r="I15" s="121" t="s">
        <v>266</v>
      </c>
      <c r="J15" s="121" t="s">
        <v>266</v>
      </c>
    </row>
    <row r="16" spans="1:10" x14ac:dyDescent="0.25">
      <c r="A16" s="83" t="s">
        <v>77</v>
      </c>
      <c r="D16" s="128" t="s">
        <v>272</v>
      </c>
      <c r="E16" s="121" t="s">
        <v>256</v>
      </c>
      <c r="F16" s="125" t="s">
        <v>263</v>
      </c>
      <c r="G16" s="124">
        <v>2020</v>
      </c>
      <c r="H16" s="125" t="s">
        <v>235</v>
      </c>
      <c r="I16" s="121" t="s">
        <v>394</v>
      </c>
      <c r="J16" s="121" t="s">
        <v>266</v>
      </c>
    </row>
    <row r="17" spans="1:10" x14ac:dyDescent="0.25">
      <c r="A17" s="83" t="s">
        <v>78</v>
      </c>
      <c r="B17" s="121">
        <v>0</v>
      </c>
      <c r="C17" s="127">
        <v>0</v>
      </c>
      <c r="D17" s="142">
        <v>0</v>
      </c>
      <c r="E17" s="121" t="s">
        <v>255</v>
      </c>
      <c r="F17" s="125" t="s">
        <v>226</v>
      </c>
      <c r="G17" s="124" t="s">
        <v>262</v>
      </c>
      <c r="H17" s="125" t="s">
        <v>222</v>
      </c>
      <c r="I17" s="121" t="s">
        <v>266</v>
      </c>
      <c r="J17" s="121" t="s">
        <v>266</v>
      </c>
    </row>
    <row r="18" spans="1:10" x14ac:dyDescent="0.25">
      <c r="A18" s="83" t="s">
        <v>81</v>
      </c>
      <c r="B18" s="121">
        <v>0</v>
      </c>
      <c r="C18" s="127">
        <v>0</v>
      </c>
      <c r="D18" s="142">
        <v>0</v>
      </c>
      <c r="E18" s="121" t="s">
        <v>255</v>
      </c>
      <c r="F18" s="125" t="s">
        <v>226</v>
      </c>
      <c r="G18" s="124" t="s">
        <v>262</v>
      </c>
      <c r="H18" s="125" t="s">
        <v>222</v>
      </c>
      <c r="I18" s="121" t="s">
        <v>266</v>
      </c>
      <c r="J18" s="121" t="s">
        <v>266</v>
      </c>
    </row>
    <row r="19" spans="1:10" x14ac:dyDescent="0.25">
      <c r="A19" s="83" t="s">
        <v>82</v>
      </c>
      <c r="D19" s="128" t="s">
        <v>272</v>
      </c>
      <c r="E19" s="121" t="s">
        <v>254</v>
      </c>
      <c r="F19" s="125" t="s">
        <v>224</v>
      </c>
      <c r="G19" s="124" t="s">
        <v>262</v>
      </c>
      <c r="H19" s="125" t="s">
        <v>235</v>
      </c>
      <c r="I19" s="121" t="s">
        <v>394</v>
      </c>
      <c r="J19" s="121" t="s">
        <v>266</v>
      </c>
    </row>
    <row r="20" spans="1:10" x14ac:dyDescent="0.25">
      <c r="A20" s="83" t="s">
        <v>85</v>
      </c>
      <c r="D20" s="128" t="s">
        <v>272</v>
      </c>
      <c r="E20" s="121" t="s">
        <v>256</v>
      </c>
      <c r="F20" s="125" t="s">
        <v>263</v>
      </c>
      <c r="G20" s="124">
        <v>2020</v>
      </c>
      <c r="H20" s="125" t="s">
        <v>222</v>
      </c>
      <c r="I20" s="121" t="s">
        <v>266</v>
      </c>
      <c r="J20" s="121" t="s">
        <v>266</v>
      </c>
    </row>
    <row r="21" spans="1:10" x14ac:dyDescent="0.25">
      <c r="A21" s="83" t="s">
        <v>86</v>
      </c>
      <c r="D21" s="128" t="s">
        <v>272</v>
      </c>
      <c r="E21" s="121" t="s">
        <v>256</v>
      </c>
      <c r="F21" s="125" t="s">
        <v>263</v>
      </c>
      <c r="G21" s="124">
        <v>2020</v>
      </c>
      <c r="H21" s="125" t="s">
        <v>235</v>
      </c>
      <c r="I21" s="121" t="s">
        <v>394</v>
      </c>
      <c r="J21" s="121" t="s">
        <v>266</v>
      </c>
    </row>
    <row r="22" spans="1:10" x14ac:dyDescent="0.25">
      <c r="A22" s="83" t="s">
        <v>87</v>
      </c>
      <c r="B22" s="121">
        <v>45</v>
      </c>
      <c r="D22" s="142">
        <v>45</v>
      </c>
      <c r="E22" s="121" t="s">
        <v>259</v>
      </c>
      <c r="F22" s="125" t="s">
        <v>221</v>
      </c>
      <c r="G22" s="124">
        <v>2016</v>
      </c>
      <c r="H22" s="125" t="s">
        <v>222</v>
      </c>
      <c r="I22" s="121" t="s">
        <v>266</v>
      </c>
      <c r="J22" s="121" t="s">
        <v>266</v>
      </c>
    </row>
    <row r="23" spans="1:10" x14ac:dyDescent="0.25">
      <c r="A23" s="83" t="s">
        <v>88</v>
      </c>
      <c r="B23" s="121">
        <v>30</v>
      </c>
      <c r="D23" s="142">
        <v>30</v>
      </c>
      <c r="E23" s="121" t="s">
        <v>259</v>
      </c>
      <c r="F23" s="125" t="s">
        <v>230</v>
      </c>
      <c r="G23" s="124">
        <v>2016</v>
      </c>
      <c r="H23" s="125" t="s">
        <v>235</v>
      </c>
      <c r="I23" s="121" t="s">
        <v>394</v>
      </c>
      <c r="J23" s="121" t="s">
        <v>266</v>
      </c>
    </row>
    <row r="24" spans="1:10" x14ac:dyDescent="0.25">
      <c r="A24" s="83" t="s">
        <v>89</v>
      </c>
      <c r="B24" s="121">
        <v>30</v>
      </c>
      <c r="D24" s="142">
        <v>30</v>
      </c>
      <c r="E24" s="121" t="s">
        <v>259</v>
      </c>
      <c r="F24" s="125" t="s">
        <v>230</v>
      </c>
      <c r="G24" s="124">
        <v>2016</v>
      </c>
      <c r="H24" s="125" t="s">
        <v>222</v>
      </c>
      <c r="I24" s="121" t="s">
        <v>266</v>
      </c>
      <c r="J24" s="121" t="s">
        <v>266</v>
      </c>
    </row>
    <row r="25" spans="1:10" ht="13" x14ac:dyDescent="0.3">
      <c r="A25" s="132" t="s">
        <v>90</v>
      </c>
      <c r="B25" s="121">
        <v>0</v>
      </c>
      <c r="C25" s="127">
        <v>0</v>
      </c>
      <c r="D25" s="142">
        <v>0</v>
      </c>
      <c r="E25" s="121" t="s">
        <v>255</v>
      </c>
      <c r="F25" s="125" t="s">
        <v>226</v>
      </c>
      <c r="G25" s="124" t="s">
        <v>262</v>
      </c>
      <c r="H25" s="125" t="s">
        <v>235</v>
      </c>
      <c r="I25" s="121" t="s">
        <v>394</v>
      </c>
      <c r="J25" s="121" t="s">
        <v>266</v>
      </c>
    </row>
    <row r="26" spans="1:10" x14ac:dyDescent="0.25">
      <c r="A26" s="83" t="s">
        <v>91</v>
      </c>
      <c r="B26" s="121">
        <v>15</v>
      </c>
      <c r="D26" s="142">
        <v>15</v>
      </c>
      <c r="E26" s="121" t="s">
        <v>259</v>
      </c>
      <c r="F26" s="125" t="s">
        <v>228</v>
      </c>
      <c r="G26" s="124">
        <v>2016</v>
      </c>
      <c r="H26" s="125" t="s">
        <v>222</v>
      </c>
      <c r="I26" s="121" t="s">
        <v>266</v>
      </c>
      <c r="J26" s="121" t="s">
        <v>266</v>
      </c>
    </row>
    <row r="27" spans="1:10" x14ac:dyDescent="0.25">
      <c r="A27" s="83" t="s">
        <v>92</v>
      </c>
      <c r="D27" s="128" t="s">
        <v>272</v>
      </c>
      <c r="E27" s="121" t="s">
        <v>256</v>
      </c>
      <c r="F27" s="125" t="s">
        <v>263</v>
      </c>
      <c r="G27" s="124">
        <v>2020</v>
      </c>
      <c r="H27" s="125" t="s">
        <v>235</v>
      </c>
      <c r="I27" s="121" t="s">
        <v>394</v>
      </c>
      <c r="J27" s="121" t="s">
        <v>266</v>
      </c>
    </row>
    <row r="28" spans="1:10" x14ac:dyDescent="0.25">
      <c r="A28" s="83" t="s">
        <v>93</v>
      </c>
      <c r="D28" s="128" t="s">
        <v>272</v>
      </c>
      <c r="E28" s="121" t="s">
        <v>256</v>
      </c>
      <c r="F28" s="125" t="s">
        <v>263</v>
      </c>
      <c r="G28" s="124">
        <v>2020</v>
      </c>
      <c r="H28" s="125" t="s">
        <v>222</v>
      </c>
      <c r="I28" s="121" t="s">
        <v>266</v>
      </c>
      <c r="J28" s="121" t="s">
        <v>266</v>
      </c>
    </row>
    <row r="29" spans="1:10" x14ac:dyDescent="0.25">
      <c r="A29" s="83" t="s">
        <v>94</v>
      </c>
      <c r="B29" s="121">
        <v>45</v>
      </c>
      <c r="D29" s="142">
        <v>45</v>
      </c>
      <c r="E29" s="121" t="s">
        <v>259</v>
      </c>
      <c r="F29" s="125" t="s">
        <v>221</v>
      </c>
      <c r="G29" s="124">
        <v>2016</v>
      </c>
      <c r="H29" s="125" t="s">
        <v>235</v>
      </c>
      <c r="I29" s="121" t="s">
        <v>394</v>
      </c>
      <c r="J29" s="121" t="s">
        <v>266</v>
      </c>
    </row>
    <row r="30" spans="1:10" x14ac:dyDescent="0.25">
      <c r="A30" s="83" t="s">
        <v>95</v>
      </c>
      <c r="D30" s="128" t="s">
        <v>272</v>
      </c>
      <c r="E30" s="121" t="s">
        <v>256</v>
      </c>
      <c r="F30" s="125" t="s">
        <v>263</v>
      </c>
      <c r="G30" s="124">
        <v>2020</v>
      </c>
      <c r="H30" s="125" t="s">
        <v>222</v>
      </c>
      <c r="I30" s="121" t="s">
        <v>266</v>
      </c>
      <c r="J30" s="121" t="s">
        <v>266</v>
      </c>
    </row>
    <row r="31" spans="1:10" x14ac:dyDescent="0.25">
      <c r="A31" s="83" t="s">
        <v>96</v>
      </c>
      <c r="D31" s="128" t="s">
        <v>272</v>
      </c>
      <c r="E31" s="121" t="s">
        <v>256</v>
      </c>
      <c r="F31" s="125" t="s">
        <v>263</v>
      </c>
      <c r="G31" s="124">
        <v>2020</v>
      </c>
      <c r="H31" s="125" t="s">
        <v>235</v>
      </c>
      <c r="I31" s="121" t="s">
        <v>394</v>
      </c>
      <c r="J31" s="121" t="s">
        <v>266</v>
      </c>
    </row>
    <row r="32" spans="1:10" x14ac:dyDescent="0.25">
      <c r="A32" s="83" t="s">
        <v>97</v>
      </c>
      <c r="D32" s="128" t="s">
        <v>272</v>
      </c>
      <c r="E32" s="121" t="s">
        <v>254</v>
      </c>
      <c r="F32" s="125" t="s">
        <v>224</v>
      </c>
      <c r="G32" s="124" t="s">
        <v>262</v>
      </c>
      <c r="H32" s="125" t="s">
        <v>222</v>
      </c>
      <c r="I32" s="121" t="s">
        <v>266</v>
      </c>
      <c r="J32" s="121" t="s">
        <v>266</v>
      </c>
    </row>
    <row r="33" spans="1:10" x14ac:dyDescent="0.25">
      <c r="A33" s="83" t="s">
        <v>98</v>
      </c>
      <c r="B33" s="121">
        <v>15</v>
      </c>
      <c r="D33" s="142">
        <v>15</v>
      </c>
      <c r="E33" s="121" t="s">
        <v>259</v>
      </c>
      <c r="F33" s="125" t="s">
        <v>228</v>
      </c>
      <c r="G33" s="124">
        <v>2016</v>
      </c>
      <c r="H33" s="125" t="s">
        <v>235</v>
      </c>
      <c r="I33" s="121" t="s">
        <v>394</v>
      </c>
      <c r="J33" s="121" t="s">
        <v>266</v>
      </c>
    </row>
    <row r="34" spans="1:10" x14ac:dyDescent="0.25">
      <c r="A34" s="83" t="s">
        <v>83</v>
      </c>
      <c r="B34" s="121">
        <v>45</v>
      </c>
      <c r="D34" s="142">
        <v>45</v>
      </c>
      <c r="E34" s="121" t="s">
        <v>259</v>
      </c>
      <c r="F34" s="125" t="s">
        <v>221</v>
      </c>
      <c r="G34" s="124">
        <v>2016</v>
      </c>
      <c r="H34" s="125" t="s">
        <v>222</v>
      </c>
      <c r="I34" s="121" t="s">
        <v>267</v>
      </c>
      <c r="J34" s="121" t="s">
        <v>267</v>
      </c>
    </row>
    <row r="35" spans="1:10" x14ac:dyDescent="0.25">
      <c r="A35" s="83" t="s">
        <v>84</v>
      </c>
      <c r="B35" s="121">
        <v>15</v>
      </c>
      <c r="D35" s="142">
        <v>15</v>
      </c>
      <c r="E35" s="121" t="s">
        <v>259</v>
      </c>
      <c r="F35" s="125" t="s">
        <v>228</v>
      </c>
      <c r="G35" s="124">
        <v>2016</v>
      </c>
      <c r="H35" s="125" t="s">
        <v>235</v>
      </c>
      <c r="I35" s="121" t="s">
        <v>267</v>
      </c>
      <c r="J35" s="121" t="s">
        <v>267</v>
      </c>
    </row>
    <row r="36" spans="1:10" x14ac:dyDescent="0.25">
      <c r="A36" s="83" t="s">
        <v>100</v>
      </c>
      <c r="D36" s="128" t="s">
        <v>272</v>
      </c>
      <c r="E36" s="121" t="s">
        <v>254</v>
      </c>
      <c r="F36" s="125" t="s">
        <v>224</v>
      </c>
      <c r="G36" s="124" t="s">
        <v>262</v>
      </c>
      <c r="H36" s="125" t="s">
        <v>222</v>
      </c>
      <c r="I36" s="121" t="s">
        <v>267</v>
      </c>
      <c r="J36" s="121" t="s">
        <v>267</v>
      </c>
    </row>
    <row r="37" spans="1:10" x14ac:dyDescent="0.25">
      <c r="A37" s="83" t="s">
        <v>101</v>
      </c>
      <c r="D37" s="128" t="s">
        <v>272</v>
      </c>
      <c r="E37" s="121" t="s">
        <v>254</v>
      </c>
      <c r="F37" s="125" t="s">
        <v>224</v>
      </c>
      <c r="G37" s="124" t="s">
        <v>262</v>
      </c>
      <c r="H37" s="125" t="s">
        <v>235</v>
      </c>
      <c r="I37" s="121" t="s">
        <v>267</v>
      </c>
      <c r="J37" s="121" t="s">
        <v>267</v>
      </c>
    </row>
    <row r="38" spans="1:10" ht="13" x14ac:dyDescent="0.3">
      <c r="A38" s="132" t="s">
        <v>102</v>
      </c>
      <c r="B38" s="133">
        <v>0</v>
      </c>
      <c r="C38" s="133">
        <v>0</v>
      </c>
      <c r="D38" s="141">
        <v>0</v>
      </c>
      <c r="E38" s="133" t="s">
        <v>255</v>
      </c>
      <c r="F38" s="135" t="s">
        <v>226</v>
      </c>
      <c r="G38" s="134" t="s">
        <v>262</v>
      </c>
      <c r="H38" s="135" t="s">
        <v>222</v>
      </c>
      <c r="I38" s="133" t="s">
        <v>267</v>
      </c>
      <c r="J38" s="133" t="s">
        <v>267</v>
      </c>
    </row>
    <row r="39" spans="1:10" x14ac:dyDescent="0.25">
      <c r="A39" s="83" t="s">
        <v>103</v>
      </c>
      <c r="C39" s="121">
        <v>12.5</v>
      </c>
      <c r="D39" s="142">
        <v>12.5</v>
      </c>
      <c r="E39" s="121" t="s">
        <v>256</v>
      </c>
      <c r="F39" s="125" t="s">
        <v>228</v>
      </c>
      <c r="G39" s="124">
        <v>2020</v>
      </c>
      <c r="H39" s="125" t="s">
        <v>235</v>
      </c>
      <c r="I39" s="121" t="s">
        <v>267</v>
      </c>
      <c r="J39" s="121" t="s">
        <v>267</v>
      </c>
    </row>
    <row r="40" spans="1:10" x14ac:dyDescent="0.25">
      <c r="A40" s="83" t="s">
        <v>104</v>
      </c>
      <c r="C40" s="121">
        <v>12.5</v>
      </c>
      <c r="D40" s="142">
        <v>12.5</v>
      </c>
      <c r="E40" s="121" t="s">
        <v>256</v>
      </c>
      <c r="F40" s="125" t="s">
        <v>228</v>
      </c>
      <c r="G40" s="124">
        <v>2020</v>
      </c>
      <c r="H40" s="125" t="s">
        <v>222</v>
      </c>
      <c r="I40" s="121" t="s">
        <v>267</v>
      </c>
      <c r="J40" s="121" t="s">
        <v>267</v>
      </c>
    </row>
    <row r="41" spans="1:10" x14ac:dyDescent="0.25">
      <c r="A41" s="83" t="s">
        <v>105</v>
      </c>
      <c r="B41" s="121">
        <v>45</v>
      </c>
      <c r="D41" s="142">
        <v>45</v>
      </c>
      <c r="E41" s="121" t="s">
        <v>259</v>
      </c>
      <c r="F41" s="125" t="s">
        <v>221</v>
      </c>
      <c r="G41" s="124">
        <v>2016</v>
      </c>
      <c r="H41" s="125" t="s">
        <v>235</v>
      </c>
      <c r="I41" s="121" t="s">
        <v>267</v>
      </c>
      <c r="J41" s="121" t="s">
        <v>267</v>
      </c>
    </row>
    <row r="42" spans="1:10" x14ac:dyDescent="0.25">
      <c r="A42" s="83" t="s">
        <v>106</v>
      </c>
      <c r="B42" s="121">
        <v>30</v>
      </c>
      <c r="D42" s="142">
        <v>30</v>
      </c>
      <c r="E42" s="121" t="s">
        <v>259</v>
      </c>
      <c r="F42" s="125" t="s">
        <v>230</v>
      </c>
      <c r="G42" s="124">
        <v>2016</v>
      </c>
      <c r="H42" s="125" t="s">
        <v>222</v>
      </c>
      <c r="I42" s="121" t="s">
        <v>267</v>
      </c>
      <c r="J42" s="121" t="s">
        <v>267</v>
      </c>
    </row>
    <row r="43" spans="1:10" x14ac:dyDescent="0.25">
      <c r="A43" s="83" t="s">
        <v>107</v>
      </c>
      <c r="C43" s="121">
        <v>50</v>
      </c>
      <c r="D43" s="142">
        <v>50</v>
      </c>
      <c r="E43" s="121" t="s">
        <v>256</v>
      </c>
      <c r="F43" s="125" t="s">
        <v>221</v>
      </c>
      <c r="G43" s="124">
        <v>2020</v>
      </c>
      <c r="H43" s="125" t="s">
        <v>235</v>
      </c>
      <c r="I43" s="121" t="s">
        <v>267</v>
      </c>
      <c r="J43" s="121" t="s">
        <v>267</v>
      </c>
    </row>
    <row r="44" spans="1:10" x14ac:dyDescent="0.25">
      <c r="A44" s="83" t="s">
        <v>108</v>
      </c>
      <c r="C44" s="121">
        <v>25</v>
      </c>
      <c r="D44" s="142">
        <v>25</v>
      </c>
      <c r="E44" s="121" t="s">
        <v>256</v>
      </c>
      <c r="F44" s="125" t="s">
        <v>230</v>
      </c>
      <c r="G44" s="124">
        <v>2020</v>
      </c>
      <c r="H44" s="125" t="s">
        <v>222</v>
      </c>
      <c r="I44" s="121" t="s">
        <v>267</v>
      </c>
      <c r="J44" s="121" t="s">
        <v>267</v>
      </c>
    </row>
    <row r="45" spans="1:10" x14ac:dyDescent="0.25">
      <c r="A45" s="83" t="s">
        <v>109</v>
      </c>
      <c r="B45" s="121">
        <v>30</v>
      </c>
      <c r="D45" s="142">
        <v>30</v>
      </c>
      <c r="E45" s="121" t="s">
        <v>259</v>
      </c>
      <c r="F45" s="125" t="s">
        <v>230</v>
      </c>
      <c r="G45" s="124">
        <v>2016</v>
      </c>
      <c r="H45" s="125" t="s">
        <v>235</v>
      </c>
      <c r="I45" s="121" t="s">
        <v>267</v>
      </c>
      <c r="J45" s="121" t="s">
        <v>267</v>
      </c>
    </row>
    <row r="46" spans="1:10" x14ac:dyDescent="0.25">
      <c r="A46" s="83" t="s">
        <v>110</v>
      </c>
      <c r="B46" s="121">
        <v>15</v>
      </c>
      <c r="D46" s="142">
        <v>15</v>
      </c>
      <c r="E46" s="121" t="s">
        <v>259</v>
      </c>
      <c r="F46" s="125" t="s">
        <v>228</v>
      </c>
      <c r="G46" s="124">
        <v>2016</v>
      </c>
      <c r="H46" s="125" t="s">
        <v>222</v>
      </c>
      <c r="I46" s="121" t="s">
        <v>267</v>
      </c>
      <c r="J46" s="121" t="s">
        <v>267</v>
      </c>
    </row>
    <row r="47" spans="1:10" ht="13" x14ac:dyDescent="0.3">
      <c r="A47" s="132" t="s">
        <v>111</v>
      </c>
      <c r="C47" s="121">
        <v>25</v>
      </c>
      <c r="D47" s="142">
        <v>25</v>
      </c>
      <c r="E47" s="121" t="s">
        <v>256</v>
      </c>
      <c r="F47" s="125" t="s">
        <v>230</v>
      </c>
      <c r="G47" s="124">
        <v>2020</v>
      </c>
      <c r="H47" s="125" t="s">
        <v>235</v>
      </c>
      <c r="I47" s="121" t="s">
        <v>267</v>
      </c>
      <c r="J47" s="121" t="s">
        <v>267</v>
      </c>
    </row>
    <row r="48" spans="1:10" x14ac:dyDescent="0.25">
      <c r="A48" s="83" t="s">
        <v>112</v>
      </c>
      <c r="C48" s="121">
        <v>50</v>
      </c>
      <c r="D48" s="142">
        <v>50</v>
      </c>
      <c r="E48" s="121" t="s">
        <v>256</v>
      </c>
      <c r="F48" s="125" t="s">
        <v>221</v>
      </c>
      <c r="G48" s="124">
        <v>2020</v>
      </c>
      <c r="H48" s="125" t="s">
        <v>222</v>
      </c>
      <c r="I48" s="121" t="s">
        <v>267</v>
      </c>
      <c r="J48" s="121" t="s">
        <v>267</v>
      </c>
    </row>
    <row r="49" spans="1:10" x14ac:dyDescent="0.25">
      <c r="A49" s="83" t="s">
        <v>113</v>
      </c>
      <c r="B49" s="121">
        <v>0</v>
      </c>
      <c r="C49" s="121">
        <v>0</v>
      </c>
      <c r="D49" s="142">
        <v>0</v>
      </c>
      <c r="E49" s="121" t="s">
        <v>255</v>
      </c>
      <c r="F49" s="125" t="s">
        <v>226</v>
      </c>
      <c r="G49" s="124" t="s">
        <v>262</v>
      </c>
      <c r="H49" s="125" t="s">
        <v>235</v>
      </c>
      <c r="I49" s="121" t="s">
        <v>267</v>
      </c>
      <c r="J49" s="121" t="s">
        <v>267</v>
      </c>
    </row>
    <row r="50" spans="1:10" x14ac:dyDescent="0.25">
      <c r="A50" s="83" t="s">
        <v>114</v>
      </c>
      <c r="C50" s="121">
        <v>50</v>
      </c>
      <c r="D50" s="142">
        <v>50</v>
      </c>
      <c r="E50" s="121" t="s">
        <v>256</v>
      </c>
      <c r="F50" s="125" t="s">
        <v>221</v>
      </c>
      <c r="G50" s="124">
        <v>2020</v>
      </c>
      <c r="H50" s="125" t="s">
        <v>222</v>
      </c>
      <c r="I50" s="121" t="s">
        <v>267</v>
      </c>
      <c r="J50" s="121" t="s">
        <v>267</v>
      </c>
    </row>
    <row r="51" spans="1:10" x14ac:dyDescent="0.25">
      <c r="A51" s="83" t="s">
        <v>115</v>
      </c>
      <c r="C51" s="121">
        <v>12.5</v>
      </c>
      <c r="D51" s="142">
        <v>12.5</v>
      </c>
      <c r="E51" s="121" t="s">
        <v>256</v>
      </c>
      <c r="F51" s="125" t="s">
        <v>228</v>
      </c>
      <c r="G51" s="124">
        <v>2020</v>
      </c>
      <c r="H51" s="125" t="s">
        <v>235</v>
      </c>
      <c r="I51" s="121" t="s">
        <v>267</v>
      </c>
      <c r="J51" s="121" t="s">
        <v>267</v>
      </c>
    </row>
    <row r="52" spans="1:10" x14ac:dyDescent="0.25">
      <c r="A52" s="83" t="s">
        <v>116</v>
      </c>
      <c r="B52" s="121">
        <v>15</v>
      </c>
      <c r="D52" s="142">
        <v>15</v>
      </c>
      <c r="E52" s="121" t="s">
        <v>259</v>
      </c>
      <c r="F52" s="125" t="s">
        <v>228</v>
      </c>
      <c r="G52" s="124">
        <v>2016</v>
      </c>
      <c r="H52" s="125" t="s">
        <v>222</v>
      </c>
      <c r="I52" s="121" t="s">
        <v>267</v>
      </c>
      <c r="J52" s="121" t="s">
        <v>267</v>
      </c>
    </row>
    <row r="53" spans="1:10" x14ac:dyDescent="0.25">
      <c r="A53" s="83" t="s">
        <v>117</v>
      </c>
      <c r="B53" s="121">
        <v>0</v>
      </c>
      <c r="C53" s="121">
        <v>0</v>
      </c>
      <c r="D53" s="142">
        <v>0</v>
      </c>
      <c r="E53" s="121" t="s">
        <v>255</v>
      </c>
      <c r="F53" s="125" t="s">
        <v>226</v>
      </c>
      <c r="G53" s="124" t="s">
        <v>262</v>
      </c>
      <c r="H53" s="125" t="s">
        <v>235</v>
      </c>
      <c r="I53" s="121" t="s">
        <v>267</v>
      </c>
      <c r="J53" s="121" t="s">
        <v>267</v>
      </c>
    </row>
    <row r="54" spans="1:10" x14ac:dyDescent="0.25">
      <c r="A54" s="83" t="s">
        <v>118</v>
      </c>
      <c r="C54" s="121">
        <v>12.5</v>
      </c>
      <c r="D54" s="142">
        <v>12.5</v>
      </c>
      <c r="E54" s="121" t="s">
        <v>256</v>
      </c>
      <c r="F54" s="125" t="s">
        <v>228</v>
      </c>
      <c r="G54" s="124">
        <v>2020</v>
      </c>
      <c r="H54" s="125" t="s">
        <v>222</v>
      </c>
      <c r="I54" s="121" t="s">
        <v>267</v>
      </c>
      <c r="J54" s="121" t="s">
        <v>267</v>
      </c>
    </row>
    <row r="55" spans="1:10" x14ac:dyDescent="0.25">
      <c r="A55" s="83" t="s">
        <v>119</v>
      </c>
      <c r="C55" s="121">
        <v>50</v>
      </c>
      <c r="D55" s="142">
        <v>50</v>
      </c>
      <c r="E55" s="121" t="s">
        <v>256</v>
      </c>
      <c r="F55" s="125" t="s">
        <v>221</v>
      </c>
      <c r="G55" s="124">
        <v>2020</v>
      </c>
      <c r="H55" s="125" t="s">
        <v>235</v>
      </c>
      <c r="I55" s="121" t="s">
        <v>267</v>
      </c>
      <c r="J55" s="121" t="s">
        <v>267</v>
      </c>
    </row>
    <row r="56" spans="1:10" x14ac:dyDescent="0.25">
      <c r="A56" s="83" t="s">
        <v>120</v>
      </c>
      <c r="B56" s="121">
        <v>45</v>
      </c>
      <c r="D56" s="142">
        <v>45</v>
      </c>
      <c r="E56" s="121" t="s">
        <v>259</v>
      </c>
      <c r="F56" s="125" t="s">
        <v>221</v>
      </c>
      <c r="G56" s="124">
        <v>2016</v>
      </c>
      <c r="H56" s="125" t="s">
        <v>222</v>
      </c>
      <c r="I56" s="121" t="s">
        <v>267</v>
      </c>
      <c r="J56" s="121" t="s">
        <v>267</v>
      </c>
    </row>
    <row r="57" spans="1:10" x14ac:dyDescent="0.25">
      <c r="A57" s="83" t="s">
        <v>121</v>
      </c>
      <c r="C57" s="121">
        <v>25</v>
      </c>
      <c r="D57" s="142">
        <v>25</v>
      </c>
      <c r="E57" s="121" t="s">
        <v>256</v>
      </c>
      <c r="F57" s="125" t="s">
        <v>230</v>
      </c>
      <c r="G57" s="124">
        <v>2020</v>
      </c>
      <c r="H57" s="125" t="s">
        <v>235</v>
      </c>
      <c r="I57" s="121" t="s">
        <v>267</v>
      </c>
      <c r="J57" s="121" t="s">
        <v>267</v>
      </c>
    </row>
    <row r="58" spans="1:10" x14ac:dyDescent="0.25">
      <c r="A58" s="83" t="s">
        <v>122</v>
      </c>
      <c r="B58" s="121">
        <v>0</v>
      </c>
      <c r="C58" s="121">
        <v>0</v>
      </c>
      <c r="D58" s="142">
        <v>0</v>
      </c>
      <c r="E58" s="121" t="s">
        <v>255</v>
      </c>
      <c r="F58" s="125" t="s">
        <v>226</v>
      </c>
      <c r="G58" s="124" t="s">
        <v>262</v>
      </c>
      <c r="H58" s="125" t="s">
        <v>222</v>
      </c>
      <c r="I58" s="121" t="s">
        <v>267</v>
      </c>
      <c r="J58" s="121" t="s">
        <v>267</v>
      </c>
    </row>
    <row r="59" spans="1:10" x14ac:dyDescent="0.25">
      <c r="A59" s="83" t="s">
        <v>123</v>
      </c>
      <c r="B59" s="121">
        <v>30</v>
      </c>
      <c r="D59" s="142">
        <v>30</v>
      </c>
      <c r="E59" s="121" t="s">
        <v>259</v>
      </c>
      <c r="F59" s="125" t="s">
        <v>230</v>
      </c>
      <c r="G59" s="124">
        <v>2016</v>
      </c>
      <c r="H59" s="125" t="s">
        <v>235</v>
      </c>
      <c r="I59" s="121" t="s">
        <v>267</v>
      </c>
      <c r="J59" s="121" t="s">
        <v>267</v>
      </c>
    </row>
    <row r="60" spans="1:10" x14ac:dyDescent="0.25">
      <c r="A60" s="83" t="s">
        <v>124</v>
      </c>
      <c r="B60" s="121">
        <v>30</v>
      </c>
      <c r="D60" s="142">
        <v>30</v>
      </c>
      <c r="E60" s="121" t="s">
        <v>259</v>
      </c>
      <c r="F60" s="125" t="s">
        <v>230</v>
      </c>
      <c r="G60" s="124">
        <v>2016</v>
      </c>
      <c r="H60" s="125" t="s">
        <v>222</v>
      </c>
      <c r="I60" s="121" t="s">
        <v>267</v>
      </c>
      <c r="J60" s="121" t="s">
        <v>267</v>
      </c>
    </row>
    <row r="61" spans="1:10" x14ac:dyDescent="0.25">
      <c r="A61" s="83" t="s">
        <v>125</v>
      </c>
      <c r="D61" s="128" t="s">
        <v>272</v>
      </c>
      <c r="E61" s="121" t="s">
        <v>254</v>
      </c>
      <c r="F61" s="125" t="s">
        <v>224</v>
      </c>
      <c r="G61" s="124" t="s">
        <v>262</v>
      </c>
      <c r="H61" s="125" t="s">
        <v>235</v>
      </c>
      <c r="I61" s="121" t="s">
        <v>267</v>
      </c>
      <c r="J61" s="121" t="s">
        <v>267</v>
      </c>
    </row>
    <row r="62" spans="1:10" x14ac:dyDescent="0.25">
      <c r="A62" s="83" t="s">
        <v>126</v>
      </c>
      <c r="C62" s="121">
        <v>25</v>
      </c>
      <c r="D62" s="142">
        <v>25</v>
      </c>
      <c r="E62" s="121" t="s">
        <v>256</v>
      </c>
      <c r="F62" s="125" t="s">
        <v>230</v>
      </c>
      <c r="G62" s="124">
        <v>2020</v>
      </c>
      <c r="H62" s="125" t="s">
        <v>222</v>
      </c>
      <c r="I62" s="121" t="s">
        <v>267</v>
      </c>
      <c r="J62" s="121" t="s">
        <v>267</v>
      </c>
    </row>
    <row r="63" spans="1:10" x14ac:dyDescent="0.25">
      <c r="A63" s="83" t="s">
        <v>127</v>
      </c>
      <c r="B63" s="121">
        <v>45</v>
      </c>
      <c r="D63" s="142">
        <v>45</v>
      </c>
      <c r="E63" s="121" t="s">
        <v>259</v>
      </c>
      <c r="F63" s="125" t="s">
        <v>221</v>
      </c>
      <c r="G63" s="124">
        <v>2016</v>
      </c>
      <c r="H63" s="125" t="s">
        <v>235</v>
      </c>
      <c r="I63" s="121" t="s">
        <v>267</v>
      </c>
      <c r="J63" s="121" t="s">
        <v>267</v>
      </c>
    </row>
    <row r="64" spans="1:10" x14ac:dyDescent="0.25">
      <c r="A64" s="83" t="s">
        <v>128</v>
      </c>
      <c r="D64" s="128" t="s">
        <v>272</v>
      </c>
      <c r="E64" s="121" t="s">
        <v>254</v>
      </c>
      <c r="F64" s="125" t="s">
        <v>224</v>
      </c>
      <c r="G64" s="124" t="s">
        <v>262</v>
      </c>
      <c r="H64" s="125" t="s">
        <v>222</v>
      </c>
      <c r="I64" s="121" t="s">
        <v>267</v>
      </c>
      <c r="J64" s="121" t="s">
        <v>267</v>
      </c>
    </row>
    <row r="65" spans="1:10" x14ac:dyDescent="0.25">
      <c r="A65" s="83" t="s">
        <v>129</v>
      </c>
      <c r="B65" s="121">
        <v>15</v>
      </c>
      <c r="D65" s="142">
        <v>15</v>
      </c>
      <c r="E65" s="121" t="s">
        <v>259</v>
      </c>
      <c r="F65" s="125" t="s">
        <v>228</v>
      </c>
      <c r="G65" s="124">
        <v>2016</v>
      </c>
      <c r="H65" s="125" t="s">
        <v>235</v>
      </c>
      <c r="I65" s="121" t="s">
        <v>267</v>
      </c>
      <c r="J65" s="121" t="s">
        <v>267</v>
      </c>
    </row>
    <row r="66" spans="1:10" x14ac:dyDescent="0.25">
      <c r="A66" s="83" t="s">
        <v>131</v>
      </c>
      <c r="B66" s="121">
        <v>45</v>
      </c>
      <c r="D66" s="142">
        <v>45</v>
      </c>
      <c r="E66" s="121" t="s">
        <v>259</v>
      </c>
      <c r="F66" s="125" t="s">
        <v>221</v>
      </c>
      <c r="G66" s="124">
        <v>2016</v>
      </c>
      <c r="H66" s="125" t="s">
        <v>235</v>
      </c>
      <c r="I66" s="121" t="s">
        <v>394</v>
      </c>
      <c r="J66" s="121" t="s">
        <v>266</v>
      </c>
    </row>
    <row r="67" spans="1:10" x14ac:dyDescent="0.25">
      <c r="A67" s="83" t="s">
        <v>133</v>
      </c>
      <c r="B67" s="121">
        <v>45</v>
      </c>
      <c r="D67" s="142">
        <v>45</v>
      </c>
      <c r="E67" s="121" t="s">
        <v>259</v>
      </c>
      <c r="F67" s="125" t="s">
        <v>221</v>
      </c>
      <c r="G67" s="124">
        <v>2016</v>
      </c>
      <c r="H67" s="125" t="s">
        <v>222</v>
      </c>
      <c r="I67" s="121" t="s">
        <v>266</v>
      </c>
      <c r="J67" s="121" t="s">
        <v>266</v>
      </c>
    </row>
    <row r="68" spans="1:10" x14ac:dyDescent="0.25">
      <c r="A68" s="83" t="s">
        <v>134</v>
      </c>
      <c r="B68" s="121">
        <v>0</v>
      </c>
      <c r="C68" s="127">
        <v>0</v>
      </c>
      <c r="D68" s="142">
        <v>0</v>
      </c>
      <c r="E68" s="121" t="s">
        <v>255</v>
      </c>
      <c r="F68" s="125" t="s">
        <v>226</v>
      </c>
      <c r="G68" s="124" t="s">
        <v>262</v>
      </c>
      <c r="H68" s="125" t="s">
        <v>235</v>
      </c>
      <c r="I68" s="121" t="s">
        <v>394</v>
      </c>
      <c r="J68" s="121" t="s">
        <v>266</v>
      </c>
    </row>
    <row r="69" spans="1:10" x14ac:dyDescent="0.25">
      <c r="A69" s="83" t="s">
        <v>135</v>
      </c>
      <c r="B69" s="121">
        <v>0</v>
      </c>
      <c r="C69" s="127">
        <v>0</v>
      </c>
      <c r="D69" s="142">
        <v>0</v>
      </c>
      <c r="E69" s="121" t="s">
        <v>255</v>
      </c>
      <c r="F69" s="125" t="s">
        <v>226</v>
      </c>
      <c r="G69" s="124" t="s">
        <v>262</v>
      </c>
      <c r="H69" s="125" t="s">
        <v>222</v>
      </c>
      <c r="I69" s="121" t="s">
        <v>266</v>
      </c>
      <c r="J69" s="121" t="s">
        <v>266</v>
      </c>
    </row>
    <row r="70" spans="1:10" x14ac:dyDescent="0.25">
      <c r="A70" s="83" t="s">
        <v>136</v>
      </c>
      <c r="D70" s="128" t="s">
        <v>272</v>
      </c>
      <c r="E70" s="121" t="s">
        <v>256</v>
      </c>
      <c r="F70" s="125" t="s">
        <v>263</v>
      </c>
      <c r="G70" s="124">
        <v>2020</v>
      </c>
      <c r="H70" s="125" t="s">
        <v>235</v>
      </c>
      <c r="I70" s="121" t="s">
        <v>394</v>
      </c>
      <c r="J70" s="121" t="s">
        <v>266</v>
      </c>
    </row>
    <row r="71" spans="1:10" x14ac:dyDescent="0.25">
      <c r="A71" s="83" t="s">
        <v>137</v>
      </c>
      <c r="B71" s="121">
        <v>15</v>
      </c>
      <c r="D71" s="142">
        <v>15</v>
      </c>
      <c r="E71" s="121" t="s">
        <v>259</v>
      </c>
      <c r="F71" s="125" t="s">
        <v>228</v>
      </c>
      <c r="G71" s="124">
        <v>2016</v>
      </c>
      <c r="H71" s="125" t="s">
        <v>222</v>
      </c>
      <c r="I71" s="121" t="s">
        <v>266</v>
      </c>
      <c r="J71" s="121" t="s">
        <v>266</v>
      </c>
    </row>
    <row r="72" spans="1:10" x14ac:dyDescent="0.25">
      <c r="A72" s="83" t="s">
        <v>138</v>
      </c>
      <c r="B72" s="121">
        <v>30</v>
      </c>
      <c r="D72" s="142">
        <v>30</v>
      </c>
      <c r="E72" s="121" t="s">
        <v>259</v>
      </c>
      <c r="F72" s="125" t="s">
        <v>230</v>
      </c>
      <c r="G72" s="124">
        <v>2016</v>
      </c>
      <c r="H72" s="125" t="s">
        <v>235</v>
      </c>
      <c r="I72" s="121" t="s">
        <v>394</v>
      </c>
      <c r="J72" s="121" t="s">
        <v>266</v>
      </c>
    </row>
    <row r="73" spans="1:10" x14ac:dyDescent="0.25">
      <c r="A73" s="83" t="s">
        <v>139</v>
      </c>
      <c r="D73" s="128" t="s">
        <v>272</v>
      </c>
      <c r="E73" s="121" t="s">
        <v>256</v>
      </c>
      <c r="F73" s="125" t="s">
        <v>263</v>
      </c>
      <c r="G73" s="124">
        <v>2020</v>
      </c>
      <c r="H73" s="125" t="s">
        <v>222</v>
      </c>
      <c r="I73" s="121" t="s">
        <v>266</v>
      </c>
      <c r="J73" s="121" t="s">
        <v>266</v>
      </c>
    </row>
    <row r="74" spans="1:10" x14ac:dyDescent="0.25">
      <c r="A74" s="83" t="s">
        <v>140</v>
      </c>
      <c r="B74" s="121">
        <v>15</v>
      </c>
      <c r="D74" s="142">
        <v>15</v>
      </c>
      <c r="E74" s="121" t="s">
        <v>259</v>
      </c>
      <c r="F74" s="125" t="s">
        <v>228</v>
      </c>
      <c r="G74" s="124">
        <v>2016</v>
      </c>
      <c r="H74" s="125" t="s">
        <v>235</v>
      </c>
      <c r="I74" s="121" t="s">
        <v>394</v>
      </c>
      <c r="J74" s="121" t="s">
        <v>266</v>
      </c>
    </row>
    <row r="75" spans="1:10" x14ac:dyDescent="0.25">
      <c r="A75" s="83" t="s">
        <v>141</v>
      </c>
      <c r="D75" s="128" t="s">
        <v>272</v>
      </c>
      <c r="E75" s="121" t="s">
        <v>254</v>
      </c>
      <c r="F75" s="125" t="s">
        <v>224</v>
      </c>
      <c r="G75" s="124" t="s">
        <v>262</v>
      </c>
      <c r="H75" s="125" t="s">
        <v>222</v>
      </c>
      <c r="I75" s="121" t="s">
        <v>266</v>
      </c>
      <c r="J75" s="121" t="s">
        <v>266</v>
      </c>
    </row>
    <row r="76" spans="1:10" x14ac:dyDescent="0.25">
      <c r="A76" s="83" t="s">
        <v>142</v>
      </c>
      <c r="D76" s="128" t="s">
        <v>272</v>
      </c>
      <c r="E76" s="121" t="s">
        <v>256</v>
      </c>
      <c r="F76" s="125" t="s">
        <v>263</v>
      </c>
      <c r="G76" s="124">
        <v>2020</v>
      </c>
      <c r="H76" s="125" t="s">
        <v>235</v>
      </c>
      <c r="I76" s="121" t="s">
        <v>394</v>
      </c>
      <c r="J76" s="121" t="s">
        <v>266</v>
      </c>
    </row>
    <row r="77" spans="1:10" x14ac:dyDescent="0.25">
      <c r="A77" s="83" t="s">
        <v>143</v>
      </c>
      <c r="B77" s="121">
        <v>30</v>
      </c>
      <c r="D77" s="142">
        <v>30</v>
      </c>
      <c r="E77" s="121" t="s">
        <v>259</v>
      </c>
      <c r="F77" s="125" t="s">
        <v>230</v>
      </c>
      <c r="G77" s="124">
        <v>2016</v>
      </c>
      <c r="H77" s="125" t="s">
        <v>222</v>
      </c>
      <c r="I77" s="121" t="s">
        <v>266</v>
      </c>
      <c r="J77" s="121" t="s">
        <v>266</v>
      </c>
    </row>
    <row r="78" spans="1:10" x14ac:dyDescent="0.25">
      <c r="A78" s="83" t="s">
        <v>144</v>
      </c>
      <c r="D78" s="128" t="s">
        <v>272</v>
      </c>
      <c r="E78" s="121" t="s">
        <v>256</v>
      </c>
      <c r="F78" s="125" t="s">
        <v>263</v>
      </c>
      <c r="G78" s="124">
        <v>2020</v>
      </c>
      <c r="H78" s="125" t="s">
        <v>235</v>
      </c>
      <c r="I78" s="121" t="s">
        <v>394</v>
      </c>
      <c r="J78" s="121" t="s">
        <v>266</v>
      </c>
    </row>
    <row r="79" spans="1:10" x14ac:dyDescent="0.25">
      <c r="A79" s="83" t="s">
        <v>145</v>
      </c>
      <c r="D79" s="128" t="s">
        <v>272</v>
      </c>
      <c r="E79" s="121" t="s">
        <v>256</v>
      </c>
      <c r="F79" s="125" t="s">
        <v>263</v>
      </c>
      <c r="G79" s="124">
        <v>2020</v>
      </c>
      <c r="H79" s="125" t="s">
        <v>222</v>
      </c>
      <c r="I79" s="121" t="s">
        <v>266</v>
      </c>
      <c r="J79" s="121" t="s">
        <v>266</v>
      </c>
    </row>
    <row r="80" spans="1:10" x14ac:dyDescent="0.25">
      <c r="A80" s="83" t="s">
        <v>146</v>
      </c>
      <c r="D80" s="128" t="s">
        <v>272</v>
      </c>
      <c r="E80" s="121" t="s">
        <v>254</v>
      </c>
      <c r="F80" s="125" t="s">
        <v>224</v>
      </c>
      <c r="G80" s="124" t="s">
        <v>262</v>
      </c>
      <c r="H80" s="125" t="s">
        <v>235</v>
      </c>
      <c r="I80" s="121" t="s">
        <v>394</v>
      </c>
      <c r="J80" s="121" t="s">
        <v>266</v>
      </c>
    </row>
    <row r="81" spans="1:10" x14ac:dyDescent="0.25">
      <c r="A81" s="83" t="s">
        <v>147</v>
      </c>
      <c r="D81" s="128" t="s">
        <v>272</v>
      </c>
      <c r="E81" s="121" t="s">
        <v>256</v>
      </c>
      <c r="F81" s="125" t="s">
        <v>263</v>
      </c>
      <c r="G81" s="124">
        <v>2020</v>
      </c>
      <c r="H81" s="125" t="s">
        <v>222</v>
      </c>
      <c r="I81" s="121" t="s">
        <v>266</v>
      </c>
      <c r="J81" s="121" t="s">
        <v>266</v>
      </c>
    </row>
    <row r="82" spans="1:10" x14ac:dyDescent="0.25">
      <c r="A82" s="83" t="s">
        <v>164</v>
      </c>
      <c r="B82" s="121">
        <v>15</v>
      </c>
      <c r="D82" s="142">
        <v>15</v>
      </c>
      <c r="E82" s="121" t="s">
        <v>259</v>
      </c>
      <c r="F82" s="125" t="s">
        <v>228</v>
      </c>
      <c r="G82" s="124">
        <v>2016</v>
      </c>
      <c r="H82" s="125" t="s">
        <v>235</v>
      </c>
      <c r="I82" s="121" t="s">
        <v>394</v>
      </c>
      <c r="J82" s="121" t="s">
        <v>266</v>
      </c>
    </row>
    <row r="83" spans="1:10" x14ac:dyDescent="0.25">
      <c r="A83" s="83" t="s">
        <v>149</v>
      </c>
      <c r="D83" s="128" t="s">
        <v>272</v>
      </c>
      <c r="E83" s="121" t="s">
        <v>254</v>
      </c>
      <c r="F83" s="125" t="s">
        <v>224</v>
      </c>
      <c r="G83" s="124" t="s">
        <v>262</v>
      </c>
      <c r="H83" s="125" t="s">
        <v>222</v>
      </c>
      <c r="I83" s="121" t="s">
        <v>266</v>
      </c>
      <c r="J83" s="121" t="s">
        <v>266</v>
      </c>
    </row>
    <row r="84" spans="1:10" x14ac:dyDescent="0.25">
      <c r="A84" s="83" t="s">
        <v>150</v>
      </c>
      <c r="B84" s="121">
        <v>0</v>
      </c>
      <c r="C84" s="127">
        <v>0</v>
      </c>
      <c r="D84" s="142">
        <v>0</v>
      </c>
      <c r="E84" s="121" t="s">
        <v>255</v>
      </c>
      <c r="F84" s="125" t="s">
        <v>226</v>
      </c>
      <c r="G84" s="124" t="s">
        <v>262</v>
      </c>
      <c r="H84" s="125" t="s">
        <v>235</v>
      </c>
      <c r="I84" s="121" t="s">
        <v>394</v>
      </c>
      <c r="J84" s="121" t="s">
        <v>266</v>
      </c>
    </row>
    <row r="85" spans="1:10" x14ac:dyDescent="0.25">
      <c r="A85" s="83" t="s">
        <v>151</v>
      </c>
      <c r="B85" s="121">
        <v>45</v>
      </c>
      <c r="D85" s="142">
        <v>45</v>
      </c>
      <c r="E85" s="121" t="s">
        <v>259</v>
      </c>
      <c r="F85" s="125" t="s">
        <v>221</v>
      </c>
      <c r="G85" s="124">
        <v>2016</v>
      </c>
      <c r="H85" s="125" t="s">
        <v>222</v>
      </c>
      <c r="I85" s="121" t="s">
        <v>266</v>
      </c>
      <c r="J85" s="121" t="s">
        <v>266</v>
      </c>
    </row>
    <row r="86" spans="1:10" x14ac:dyDescent="0.25">
      <c r="A86" s="83" t="s">
        <v>152</v>
      </c>
      <c r="D86" s="128" t="s">
        <v>272</v>
      </c>
      <c r="E86" s="121" t="s">
        <v>256</v>
      </c>
      <c r="F86" s="125" t="s">
        <v>263</v>
      </c>
      <c r="G86" s="124">
        <v>2020</v>
      </c>
      <c r="H86" s="125" t="s">
        <v>235</v>
      </c>
      <c r="I86" s="121" t="s">
        <v>394</v>
      </c>
      <c r="J86" s="121" t="s">
        <v>266</v>
      </c>
    </row>
    <row r="87" spans="1:10" x14ac:dyDescent="0.25">
      <c r="A87" s="83" t="s">
        <v>153</v>
      </c>
      <c r="B87" s="121">
        <v>15</v>
      </c>
      <c r="D87" s="142">
        <v>15</v>
      </c>
      <c r="E87" s="121" t="s">
        <v>259</v>
      </c>
      <c r="F87" s="125" t="s">
        <v>228</v>
      </c>
      <c r="G87" s="124">
        <v>2016</v>
      </c>
      <c r="H87" s="125" t="s">
        <v>222</v>
      </c>
      <c r="I87" s="121" t="s">
        <v>266</v>
      </c>
      <c r="J87" s="121" t="s">
        <v>266</v>
      </c>
    </row>
    <row r="88" spans="1:10" x14ac:dyDescent="0.25">
      <c r="A88" s="83" t="s">
        <v>154</v>
      </c>
      <c r="B88" s="121">
        <v>45</v>
      </c>
      <c r="D88" s="142">
        <v>45</v>
      </c>
      <c r="E88" s="121" t="s">
        <v>259</v>
      </c>
      <c r="F88" s="125" t="s">
        <v>221</v>
      </c>
      <c r="G88" s="124">
        <v>2016</v>
      </c>
      <c r="H88" s="125" t="s">
        <v>235</v>
      </c>
      <c r="I88" s="121" t="s">
        <v>394</v>
      </c>
      <c r="J88" s="121" t="s">
        <v>266</v>
      </c>
    </row>
    <row r="89" spans="1:10" x14ac:dyDescent="0.25">
      <c r="A89" s="83" t="s">
        <v>155</v>
      </c>
      <c r="B89" s="121">
        <v>0</v>
      </c>
      <c r="C89" s="127">
        <v>0</v>
      </c>
      <c r="D89" s="142">
        <v>0</v>
      </c>
      <c r="E89" s="121" t="s">
        <v>255</v>
      </c>
      <c r="F89" s="125" t="s">
        <v>226</v>
      </c>
      <c r="G89" s="124" t="s">
        <v>262</v>
      </c>
      <c r="H89" s="125" t="s">
        <v>222</v>
      </c>
      <c r="I89" s="121" t="s">
        <v>266</v>
      </c>
      <c r="J89" s="121" t="s">
        <v>266</v>
      </c>
    </row>
    <row r="90" spans="1:10" x14ac:dyDescent="0.25">
      <c r="A90" s="83" t="s">
        <v>156</v>
      </c>
      <c r="B90" s="121">
        <v>30</v>
      </c>
      <c r="D90" s="142">
        <v>30</v>
      </c>
      <c r="E90" s="121" t="s">
        <v>259</v>
      </c>
      <c r="F90" s="125" t="s">
        <v>230</v>
      </c>
      <c r="G90" s="124">
        <v>2016</v>
      </c>
      <c r="H90" s="125" t="s">
        <v>235</v>
      </c>
      <c r="I90" s="121" t="s">
        <v>394</v>
      </c>
      <c r="J90" s="121" t="s">
        <v>266</v>
      </c>
    </row>
    <row r="91" spans="1:10" x14ac:dyDescent="0.25">
      <c r="A91" s="83" t="s">
        <v>157</v>
      </c>
      <c r="D91" s="128" t="s">
        <v>272</v>
      </c>
      <c r="E91" s="121" t="s">
        <v>256</v>
      </c>
      <c r="F91" s="125" t="s">
        <v>263</v>
      </c>
      <c r="G91" s="124">
        <v>2020</v>
      </c>
      <c r="H91" s="125" t="s">
        <v>222</v>
      </c>
      <c r="I91" s="121" t="s">
        <v>266</v>
      </c>
      <c r="J91" s="121" t="s">
        <v>266</v>
      </c>
    </row>
    <row r="92" spans="1:10" x14ac:dyDescent="0.25">
      <c r="A92" s="83" t="s">
        <v>158</v>
      </c>
      <c r="D92" s="128" t="s">
        <v>272</v>
      </c>
      <c r="E92" s="121" t="s">
        <v>256</v>
      </c>
      <c r="F92" s="125" t="s">
        <v>263</v>
      </c>
      <c r="G92" s="124">
        <v>2020</v>
      </c>
      <c r="H92" s="125" t="s">
        <v>235</v>
      </c>
      <c r="I92" s="121" t="s">
        <v>394</v>
      </c>
      <c r="J92" s="121" t="s">
        <v>266</v>
      </c>
    </row>
    <row r="93" spans="1:10" x14ac:dyDescent="0.25">
      <c r="A93" s="83" t="s">
        <v>159</v>
      </c>
      <c r="B93" s="121">
        <v>30</v>
      </c>
      <c r="D93" s="142">
        <v>30</v>
      </c>
      <c r="E93" s="121" t="s">
        <v>259</v>
      </c>
      <c r="F93" s="125" t="s">
        <v>230</v>
      </c>
      <c r="G93" s="124">
        <v>2016</v>
      </c>
      <c r="H93" s="125" t="s">
        <v>222</v>
      </c>
      <c r="I93" s="121" t="s">
        <v>266</v>
      </c>
      <c r="J93" s="121" t="s">
        <v>266</v>
      </c>
    </row>
    <row r="94" spans="1:10" x14ac:dyDescent="0.25">
      <c r="A94" s="83" t="s">
        <v>160</v>
      </c>
      <c r="D94" s="128" t="s">
        <v>272</v>
      </c>
      <c r="E94" s="121" t="s">
        <v>254</v>
      </c>
      <c r="F94" s="125" t="s">
        <v>224</v>
      </c>
      <c r="G94" s="124" t="s">
        <v>262</v>
      </c>
      <c r="H94" s="125" t="s">
        <v>235</v>
      </c>
      <c r="I94" s="121" t="s">
        <v>394</v>
      </c>
      <c r="J94" s="121" t="s">
        <v>266</v>
      </c>
    </row>
    <row r="95" spans="1:10" x14ac:dyDescent="0.25">
      <c r="A95" s="83" t="s">
        <v>161</v>
      </c>
      <c r="D95" s="128" t="s">
        <v>272</v>
      </c>
      <c r="E95" s="121" t="s">
        <v>256</v>
      </c>
      <c r="F95" s="125" t="s">
        <v>263</v>
      </c>
      <c r="G95" s="124">
        <v>2020</v>
      </c>
      <c r="H95" s="125" t="s">
        <v>222</v>
      </c>
      <c r="I95" s="121" t="s">
        <v>266</v>
      </c>
      <c r="J95" s="121" t="s">
        <v>266</v>
      </c>
    </row>
    <row r="96" spans="1:10" x14ac:dyDescent="0.25">
      <c r="A96" s="83" t="s">
        <v>162</v>
      </c>
      <c r="D96" s="128" t="s">
        <v>272</v>
      </c>
      <c r="E96" s="121" t="s">
        <v>256</v>
      </c>
      <c r="F96" s="125" t="s">
        <v>263</v>
      </c>
      <c r="G96" s="124">
        <v>2020</v>
      </c>
      <c r="H96" s="125" t="s">
        <v>235</v>
      </c>
      <c r="I96" s="121" t="s">
        <v>394</v>
      </c>
      <c r="J96" s="121" t="s">
        <v>266</v>
      </c>
    </row>
    <row r="97" spans="1:10" x14ac:dyDescent="0.25">
      <c r="A97" s="83" t="s">
        <v>163</v>
      </c>
      <c r="D97" s="128" t="s">
        <v>272</v>
      </c>
      <c r="E97" s="121" t="s">
        <v>256</v>
      </c>
      <c r="F97" s="125" t="s">
        <v>263</v>
      </c>
      <c r="G97" s="124">
        <v>2020</v>
      </c>
      <c r="H97" s="125" t="s">
        <v>222</v>
      </c>
      <c r="I97" s="121" t="s">
        <v>266</v>
      </c>
      <c r="J97" s="121" t="s">
        <v>266</v>
      </c>
    </row>
    <row r="98" spans="1:10" x14ac:dyDescent="0.25">
      <c r="A98" s="83" t="s">
        <v>165</v>
      </c>
      <c r="B98" s="121">
        <v>45</v>
      </c>
      <c r="D98" s="142">
        <v>45</v>
      </c>
      <c r="E98" s="121" t="s">
        <v>259</v>
      </c>
      <c r="F98" s="125" t="s">
        <v>221</v>
      </c>
      <c r="G98" s="124">
        <v>2016</v>
      </c>
      <c r="H98" s="125" t="s">
        <v>222</v>
      </c>
      <c r="I98" s="121" t="s">
        <v>267</v>
      </c>
      <c r="J98" s="121" t="s">
        <v>267</v>
      </c>
    </row>
    <row r="99" spans="1:10" x14ac:dyDescent="0.25">
      <c r="A99" s="86" t="s">
        <v>166</v>
      </c>
      <c r="B99" s="121">
        <v>30</v>
      </c>
      <c r="D99" s="142">
        <v>30</v>
      </c>
      <c r="E99" s="121" t="s">
        <v>259</v>
      </c>
      <c r="F99" s="125" t="s">
        <v>230</v>
      </c>
      <c r="G99" s="124">
        <v>2016</v>
      </c>
      <c r="H99" s="125" t="s">
        <v>235</v>
      </c>
      <c r="I99" s="121" t="s">
        <v>267</v>
      </c>
      <c r="J99" s="121" t="s">
        <v>267</v>
      </c>
    </row>
    <row r="100" spans="1:10" x14ac:dyDescent="0.25">
      <c r="A100" s="83" t="s">
        <v>167</v>
      </c>
      <c r="C100" s="121">
        <v>50</v>
      </c>
      <c r="D100" s="142">
        <v>50</v>
      </c>
      <c r="E100" s="121" t="s">
        <v>256</v>
      </c>
      <c r="F100" s="125" t="s">
        <v>221</v>
      </c>
      <c r="G100" s="124">
        <v>2020</v>
      </c>
      <c r="H100" s="125" t="s">
        <v>222</v>
      </c>
      <c r="I100" s="121" t="s">
        <v>267</v>
      </c>
      <c r="J100" s="121" t="s">
        <v>267</v>
      </c>
    </row>
    <row r="101" spans="1:10" x14ac:dyDescent="0.25">
      <c r="A101" s="83" t="s">
        <v>168</v>
      </c>
      <c r="D101" s="128" t="s">
        <v>272</v>
      </c>
      <c r="E101" s="121" t="s">
        <v>254</v>
      </c>
      <c r="F101" s="125" t="s">
        <v>224</v>
      </c>
      <c r="G101" s="124" t="s">
        <v>262</v>
      </c>
      <c r="H101" s="125" t="s">
        <v>235</v>
      </c>
      <c r="I101" s="121" t="s">
        <v>267</v>
      </c>
      <c r="J101" s="121" t="s">
        <v>267</v>
      </c>
    </row>
    <row r="102" spans="1:10" x14ac:dyDescent="0.25">
      <c r="A102" s="83" t="s">
        <v>169</v>
      </c>
      <c r="C102" s="121">
        <v>12.5</v>
      </c>
      <c r="D102" s="142">
        <v>12.5</v>
      </c>
      <c r="E102" s="121" t="s">
        <v>256</v>
      </c>
      <c r="F102" s="125" t="s">
        <v>228</v>
      </c>
      <c r="G102" s="124">
        <v>2020</v>
      </c>
      <c r="H102" s="125" t="s">
        <v>222</v>
      </c>
      <c r="I102" s="121" t="s">
        <v>267</v>
      </c>
      <c r="J102" s="121" t="s">
        <v>267</v>
      </c>
    </row>
    <row r="103" spans="1:10" ht="13" x14ac:dyDescent="0.3">
      <c r="A103" s="132" t="s">
        <v>170</v>
      </c>
      <c r="C103" s="121">
        <v>25</v>
      </c>
      <c r="D103" s="142">
        <v>25</v>
      </c>
      <c r="E103" s="121" t="s">
        <v>256</v>
      </c>
      <c r="F103" s="125" t="s">
        <v>230</v>
      </c>
      <c r="G103" s="124">
        <v>2020</v>
      </c>
      <c r="H103" s="125" t="s">
        <v>235</v>
      </c>
      <c r="I103" s="121" t="s">
        <v>267</v>
      </c>
      <c r="J103" s="121" t="s">
        <v>267</v>
      </c>
    </row>
    <row r="104" spans="1:10" x14ac:dyDescent="0.25">
      <c r="A104" s="83" t="s">
        <v>171</v>
      </c>
      <c r="B104" s="121">
        <v>0</v>
      </c>
      <c r="C104" s="121">
        <v>0</v>
      </c>
      <c r="D104" s="142">
        <v>0</v>
      </c>
      <c r="E104" s="121" t="s">
        <v>255</v>
      </c>
      <c r="F104" s="125" t="s">
        <v>226</v>
      </c>
      <c r="G104" s="124" t="s">
        <v>262</v>
      </c>
      <c r="H104" s="125" t="s">
        <v>222</v>
      </c>
      <c r="I104" s="121" t="s">
        <v>267</v>
      </c>
      <c r="J104" s="121" t="s">
        <v>267</v>
      </c>
    </row>
    <row r="105" spans="1:10" x14ac:dyDescent="0.25">
      <c r="A105" s="83" t="s">
        <v>172</v>
      </c>
      <c r="B105" s="121">
        <v>15</v>
      </c>
      <c r="D105" s="142">
        <v>15</v>
      </c>
      <c r="E105" s="121" t="s">
        <v>259</v>
      </c>
      <c r="F105" s="125" t="s">
        <v>228</v>
      </c>
      <c r="G105" s="124">
        <v>2016</v>
      </c>
      <c r="H105" s="125" t="s">
        <v>235</v>
      </c>
      <c r="I105" s="121" t="s">
        <v>267</v>
      </c>
      <c r="J105" s="121" t="s">
        <v>267</v>
      </c>
    </row>
    <row r="106" spans="1:10" x14ac:dyDescent="0.25">
      <c r="A106" s="83" t="s">
        <v>173</v>
      </c>
      <c r="C106" s="121">
        <v>25</v>
      </c>
      <c r="D106" s="142">
        <v>25</v>
      </c>
      <c r="E106" s="121" t="s">
        <v>256</v>
      </c>
      <c r="F106" s="125" t="s">
        <v>230</v>
      </c>
      <c r="G106" s="124">
        <v>2020</v>
      </c>
      <c r="H106" s="125" t="s">
        <v>222</v>
      </c>
      <c r="I106" s="121" t="s">
        <v>267</v>
      </c>
      <c r="J106" s="121" t="s">
        <v>267</v>
      </c>
    </row>
    <row r="107" spans="1:10" x14ac:dyDescent="0.25">
      <c r="A107" s="83" t="s">
        <v>174</v>
      </c>
      <c r="B107" s="121">
        <v>0</v>
      </c>
      <c r="C107" s="121">
        <v>0</v>
      </c>
      <c r="D107" s="142">
        <v>0</v>
      </c>
      <c r="E107" s="121" t="s">
        <v>255</v>
      </c>
      <c r="F107" s="125" t="s">
        <v>226</v>
      </c>
      <c r="G107" s="124" t="s">
        <v>262</v>
      </c>
      <c r="H107" s="125" t="s">
        <v>235</v>
      </c>
      <c r="I107" s="121" t="s">
        <v>267</v>
      </c>
      <c r="J107" s="121" t="s">
        <v>267</v>
      </c>
    </row>
    <row r="108" spans="1:10" x14ac:dyDescent="0.25">
      <c r="A108" s="83" t="s">
        <v>175</v>
      </c>
      <c r="B108" s="121">
        <v>30</v>
      </c>
      <c r="D108" s="142">
        <v>30</v>
      </c>
      <c r="E108" s="121" t="s">
        <v>259</v>
      </c>
      <c r="F108" s="125" t="s">
        <v>230</v>
      </c>
      <c r="G108" s="124">
        <v>2016</v>
      </c>
      <c r="H108" s="125" t="s">
        <v>222</v>
      </c>
      <c r="I108" s="121" t="s">
        <v>267</v>
      </c>
      <c r="J108" s="121" t="s">
        <v>267</v>
      </c>
    </row>
    <row r="109" spans="1:10" x14ac:dyDescent="0.25">
      <c r="A109" s="83" t="s">
        <v>176</v>
      </c>
      <c r="B109" s="121">
        <v>45</v>
      </c>
      <c r="D109" s="142">
        <v>45</v>
      </c>
      <c r="E109" s="121" t="s">
        <v>259</v>
      </c>
      <c r="F109" s="125" t="s">
        <v>221</v>
      </c>
      <c r="G109" s="124">
        <v>2016</v>
      </c>
      <c r="H109" s="125" t="s">
        <v>235</v>
      </c>
      <c r="I109" s="121" t="s">
        <v>267</v>
      </c>
      <c r="J109" s="121" t="s">
        <v>267</v>
      </c>
    </row>
    <row r="110" spans="1:10" x14ac:dyDescent="0.25">
      <c r="A110" s="83" t="s">
        <v>177</v>
      </c>
      <c r="D110" s="128" t="s">
        <v>272</v>
      </c>
      <c r="E110" s="121" t="s">
        <v>254</v>
      </c>
      <c r="F110" s="125" t="s">
        <v>224</v>
      </c>
      <c r="G110" s="124" t="s">
        <v>262</v>
      </c>
      <c r="H110" s="125" t="s">
        <v>222</v>
      </c>
      <c r="I110" s="121" t="s">
        <v>267</v>
      </c>
      <c r="J110" s="121" t="s">
        <v>267</v>
      </c>
    </row>
    <row r="111" spans="1:10" x14ac:dyDescent="0.25">
      <c r="A111" s="83" t="s">
        <v>178</v>
      </c>
      <c r="C111" s="121">
        <v>50</v>
      </c>
      <c r="D111" s="142">
        <v>50</v>
      </c>
      <c r="E111" s="121" t="s">
        <v>256</v>
      </c>
      <c r="F111" s="125" t="s">
        <v>221</v>
      </c>
      <c r="G111" s="124">
        <v>2020</v>
      </c>
      <c r="H111" s="125" t="s">
        <v>235</v>
      </c>
      <c r="I111" s="121" t="s">
        <v>267</v>
      </c>
      <c r="J111" s="121" t="s">
        <v>267</v>
      </c>
    </row>
    <row r="112" spans="1:10" x14ac:dyDescent="0.25">
      <c r="A112" s="83" t="s">
        <v>179</v>
      </c>
      <c r="B112" s="121">
        <v>15</v>
      </c>
      <c r="D112" s="142">
        <v>15</v>
      </c>
      <c r="E112" s="121" t="s">
        <v>259</v>
      </c>
      <c r="F112" s="125" t="s">
        <v>228</v>
      </c>
      <c r="G112" s="124">
        <v>2016</v>
      </c>
      <c r="H112" s="125" t="s">
        <v>222</v>
      </c>
      <c r="I112" s="121" t="s">
        <v>267</v>
      </c>
      <c r="J112" s="121" t="s">
        <v>267</v>
      </c>
    </row>
    <row r="113" spans="1:10" x14ac:dyDescent="0.25">
      <c r="A113" s="83" t="s">
        <v>180</v>
      </c>
      <c r="C113" s="121">
        <v>12.5</v>
      </c>
      <c r="D113" s="142">
        <v>12.5</v>
      </c>
      <c r="E113" s="121" t="s">
        <v>256</v>
      </c>
      <c r="F113" s="125" t="s">
        <v>228</v>
      </c>
      <c r="G113" s="124">
        <v>2020</v>
      </c>
      <c r="H113" s="125" t="s">
        <v>235</v>
      </c>
      <c r="I113" s="121" t="s">
        <v>267</v>
      </c>
      <c r="J113" s="121" t="s">
        <v>267</v>
      </c>
    </row>
    <row r="114" spans="1:10" x14ac:dyDescent="0.25">
      <c r="A114" s="83" t="s">
        <v>181</v>
      </c>
      <c r="C114" s="121">
        <v>25</v>
      </c>
      <c r="D114" s="142">
        <v>25</v>
      </c>
      <c r="E114" s="121" t="s">
        <v>256</v>
      </c>
      <c r="F114" s="125" t="s">
        <v>230</v>
      </c>
      <c r="G114" s="124">
        <v>2020</v>
      </c>
      <c r="H114" s="125" t="s">
        <v>235</v>
      </c>
      <c r="I114" s="121" t="s">
        <v>267</v>
      </c>
      <c r="J114" s="121" t="s">
        <v>267</v>
      </c>
    </row>
    <row r="115" spans="1:10" x14ac:dyDescent="0.25">
      <c r="A115" s="83" t="s">
        <v>182</v>
      </c>
      <c r="D115" s="128" t="s">
        <v>272</v>
      </c>
      <c r="E115" s="121" t="s">
        <v>254</v>
      </c>
      <c r="F115" s="125" t="s">
        <v>224</v>
      </c>
      <c r="G115" s="124" t="s">
        <v>262</v>
      </c>
      <c r="H115" s="125" t="s">
        <v>222</v>
      </c>
      <c r="I115" s="121" t="s">
        <v>267</v>
      </c>
      <c r="J115" s="121" t="s">
        <v>267</v>
      </c>
    </row>
    <row r="116" spans="1:10" x14ac:dyDescent="0.25">
      <c r="A116" s="83" t="s">
        <v>183</v>
      </c>
      <c r="C116" s="121">
        <v>50</v>
      </c>
      <c r="D116" s="142">
        <v>50</v>
      </c>
      <c r="E116" s="121" t="s">
        <v>256</v>
      </c>
      <c r="F116" s="125" t="s">
        <v>221</v>
      </c>
      <c r="G116" s="124">
        <v>2020</v>
      </c>
      <c r="H116" s="125" t="s">
        <v>235</v>
      </c>
      <c r="I116" s="121" t="s">
        <v>267</v>
      </c>
      <c r="J116" s="121" t="s">
        <v>267</v>
      </c>
    </row>
    <row r="117" spans="1:10" x14ac:dyDescent="0.25">
      <c r="A117" s="83" t="s">
        <v>184</v>
      </c>
      <c r="C117" s="121">
        <v>12.5</v>
      </c>
      <c r="D117" s="142">
        <v>12.5</v>
      </c>
      <c r="E117" s="121" t="s">
        <v>256</v>
      </c>
      <c r="F117" s="125" t="s">
        <v>228</v>
      </c>
      <c r="G117" s="124">
        <v>2020</v>
      </c>
      <c r="H117" s="125" t="s">
        <v>222</v>
      </c>
      <c r="I117" s="121" t="s">
        <v>267</v>
      </c>
      <c r="J117" s="121" t="s">
        <v>267</v>
      </c>
    </row>
    <row r="118" spans="1:10" x14ac:dyDescent="0.25">
      <c r="A118" s="83" t="s">
        <v>185</v>
      </c>
      <c r="B118" s="121">
        <v>15</v>
      </c>
      <c r="D118" s="142">
        <v>15</v>
      </c>
      <c r="E118" s="121" t="s">
        <v>259</v>
      </c>
      <c r="F118" s="125" t="s">
        <v>228</v>
      </c>
      <c r="G118" s="124">
        <v>2016</v>
      </c>
      <c r="H118" s="125" t="s">
        <v>235</v>
      </c>
      <c r="I118" s="121" t="s">
        <v>267</v>
      </c>
      <c r="J118" s="121" t="s">
        <v>267</v>
      </c>
    </row>
    <row r="119" spans="1:10" x14ac:dyDescent="0.25">
      <c r="A119" s="83" t="s">
        <v>186</v>
      </c>
      <c r="B119" s="121">
        <v>45</v>
      </c>
      <c r="D119" s="142">
        <v>45</v>
      </c>
      <c r="E119" s="121" t="s">
        <v>259</v>
      </c>
      <c r="F119" s="125" t="s">
        <v>221</v>
      </c>
      <c r="G119" s="124">
        <v>2016</v>
      </c>
      <c r="H119" s="125" t="s">
        <v>222</v>
      </c>
      <c r="I119" s="121" t="s">
        <v>267</v>
      </c>
      <c r="J119" s="121" t="s">
        <v>267</v>
      </c>
    </row>
    <row r="120" spans="1:10" x14ac:dyDescent="0.25">
      <c r="A120" s="83" t="s">
        <v>187</v>
      </c>
      <c r="B120" s="121">
        <v>0</v>
      </c>
      <c r="C120" s="121">
        <v>0</v>
      </c>
      <c r="D120" s="142">
        <v>0</v>
      </c>
      <c r="E120" s="121" t="s">
        <v>255</v>
      </c>
      <c r="F120" s="125" t="s">
        <v>226</v>
      </c>
      <c r="G120" s="124" t="s">
        <v>262</v>
      </c>
      <c r="H120" s="125" t="s">
        <v>235</v>
      </c>
      <c r="I120" s="121" t="s">
        <v>267</v>
      </c>
      <c r="J120" s="121" t="s">
        <v>267</v>
      </c>
    </row>
    <row r="121" spans="1:10" x14ac:dyDescent="0.25">
      <c r="A121" s="83" t="s">
        <v>188</v>
      </c>
      <c r="C121" s="121">
        <v>50</v>
      </c>
      <c r="D121" s="142">
        <v>50</v>
      </c>
      <c r="E121" s="121" t="s">
        <v>256</v>
      </c>
      <c r="F121" s="125" t="s">
        <v>221</v>
      </c>
      <c r="G121" s="124">
        <v>2020</v>
      </c>
      <c r="H121" s="125" t="s">
        <v>222</v>
      </c>
      <c r="I121" s="121" t="s">
        <v>267</v>
      </c>
      <c r="J121" s="121" t="s">
        <v>267</v>
      </c>
    </row>
    <row r="122" spans="1:10" x14ac:dyDescent="0.25">
      <c r="A122" s="83" t="s">
        <v>189</v>
      </c>
      <c r="B122" s="121">
        <v>30</v>
      </c>
      <c r="D122" s="142">
        <v>30</v>
      </c>
      <c r="E122" s="121" t="s">
        <v>259</v>
      </c>
      <c r="F122" s="125" t="s">
        <v>230</v>
      </c>
      <c r="G122" s="124">
        <v>2016</v>
      </c>
      <c r="H122" s="125" t="s">
        <v>235</v>
      </c>
      <c r="I122" s="121" t="s">
        <v>267</v>
      </c>
      <c r="J122" s="121" t="s">
        <v>267</v>
      </c>
    </row>
    <row r="123" spans="1:10" x14ac:dyDescent="0.25">
      <c r="A123" s="83" t="s">
        <v>190</v>
      </c>
      <c r="B123" s="121">
        <v>0</v>
      </c>
      <c r="C123" s="121">
        <v>0</v>
      </c>
      <c r="D123" s="142">
        <v>0</v>
      </c>
      <c r="E123" s="121" t="s">
        <v>255</v>
      </c>
      <c r="F123" s="125" t="s">
        <v>226</v>
      </c>
      <c r="G123" s="124" t="s">
        <v>262</v>
      </c>
      <c r="H123" s="125" t="s">
        <v>222</v>
      </c>
      <c r="I123" s="121" t="s">
        <v>267</v>
      </c>
      <c r="J123" s="121" t="s">
        <v>267</v>
      </c>
    </row>
    <row r="124" spans="1:10" x14ac:dyDescent="0.25">
      <c r="A124" s="83" t="s">
        <v>191</v>
      </c>
      <c r="B124" s="121">
        <v>45</v>
      </c>
      <c r="D124" s="142">
        <v>45</v>
      </c>
      <c r="E124" s="121" t="s">
        <v>259</v>
      </c>
      <c r="F124" s="125" t="s">
        <v>221</v>
      </c>
      <c r="G124" s="124">
        <v>2016</v>
      </c>
      <c r="H124" s="125" t="s">
        <v>235</v>
      </c>
      <c r="I124" s="121" t="s">
        <v>267</v>
      </c>
      <c r="J124" s="121" t="s">
        <v>267</v>
      </c>
    </row>
    <row r="125" spans="1:10" x14ac:dyDescent="0.25">
      <c r="A125" s="83" t="s">
        <v>192</v>
      </c>
      <c r="C125" s="121">
        <v>25</v>
      </c>
      <c r="D125" s="142">
        <v>25</v>
      </c>
      <c r="E125" s="121" t="s">
        <v>256</v>
      </c>
      <c r="F125" s="125" t="s">
        <v>230</v>
      </c>
      <c r="G125" s="124">
        <v>2020</v>
      </c>
      <c r="H125" s="125" t="s">
        <v>222</v>
      </c>
      <c r="I125" s="121" t="s">
        <v>267</v>
      </c>
      <c r="J125" s="121" t="s">
        <v>267</v>
      </c>
    </row>
    <row r="126" spans="1:10" x14ac:dyDescent="0.25">
      <c r="A126" s="83" t="s">
        <v>193</v>
      </c>
      <c r="C126" s="121">
        <v>12.5</v>
      </c>
      <c r="D126" s="142">
        <v>12.5</v>
      </c>
      <c r="E126" s="121" t="s">
        <v>256</v>
      </c>
      <c r="F126" s="125" t="s">
        <v>228</v>
      </c>
      <c r="G126" s="124">
        <v>2020</v>
      </c>
      <c r="H126" s="125" t="s">
        <v>235</v>
      </c>
      <c r="I126" s="121" t="s">
        <v>267</v>
      </c>
      <c r="J126" s="121" t="s">
        <v>267</v>
      </c>
    </row>
    <row r="127" spans="1:10" x14ac:dyDescent="0.25">
      <c r="A127" s="83" t="s">
        <v>194</v>
      </c>
      <c r="B127" s="121">
        <v>30</v>
      </c>
      <c r="D127" s="142">
        <v>30</v>
      </c>
      <c r="E127" s="121" t="s">
        <v>259</v>
      </c>
      <c r="F127" s="125" t="s">
        <v>230</v>
      </c>
      <c r="G127" s="124">
        <v>2016</v>
      </c>
      <c r="H127" s="125" t="s">
        <v>222</v>
      </c>
      <c r="I127" s="121" t="s">
        <v>267</v>
      </c>
      <c r="J127" s="121" t="s">
        <v>267</v>
      </c>
    </row>
    <row r="128" spans="1:10" x14ac:dyDescent="0.25">
      <c r="A128" s="83" t="s">
        <v>195</v>
      </c>
      <c r="D128" s="128" t="s">
        <v>272</v>
      </c>
      <c r="E128" s="121" t="s">
        <v>254</v>
      </c>
      <c r="F128" s="125" t="s">
        <v>224</v>
      </c>
      <c r="G128" s="124" t="s">
        <v>262</v>
      </c>
      <c r="H128" s="125" t="s">
        <v>235</v>
      </c>
      <c r="I128" s="121" t="s">
        <v>267</v>
      </c>
      <c r="J128" s="121" t="s">
        <v>267</v>
      </c>
    </row>
    <row r="129" spans="1:10" x14ac:dyDescent="0.25">
      <c r="A129" s="121" t="s">
        <v>196</v>
      </c>
      <c r="B129" s="121">
        <v>15</v>
      </c>
      <c r="D129" s="142">
        <v>15</v>
      </c>
      <c r="E129" s="121" t="s">
        <v>259</v>
      </c>
      <c r="F129" s="125" t="s">
        <v>228</v>
      </c>
      <c r="G129" s="124">
        <v>2016</v>
      </c>
      <c r="H129" s="125" t="s">
        <v>222</v>
      </c>
      <c r="I129" s="121" t="s">
        <v>267</v>
      </c>
      <c r="J129" s="121" t="s">
        <v>267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9D23E-77B4-4050-BF6B-F23E19B6E588}">
  <dimension ref="A1:J129"/>
  <sheetViews>
    <sheetView tabSelected="1" zoomScale="139" workbookViewId="0">
      <pane ySplit="1" topLeftCell="A2" activePane="bottomLeft" state="frozen"/>
      <selection pane="bottomLeft" activeCell="K9" sqref="K9"/>
    </sheetView>
  </sheetViews>
  <sheetFormatPr defaultRowHeight="12.5" x14ac:dyDescent="0.25"/>
  <cols>
    <col min="1" max="1" width="11.453125" customWidth="1"/>
  </cols>
  <sheetData>
    <row r="1" spans="1:10" ht="13" x14ac:dyDescent="0.3">
      <c r="A1" s="35" t="s">
        <v>264</v>
      </c>
      <c r="B1" t="s">
        <v>280</v>
      </c>
      <c r="C1" t="s">
        <v>281</v>
      </c>
      <c r="D1" t="s">
        <v>282</v>
      </c>
      <c r="E1" t="s">
        <v>283</v>
      </c>
      <c r="F1" t="s">
        <v>284</v>
      </c>
      <c r="G1" t="s">
        <v>285</v>
      </c>
      <c r="H1" t="s">
        <v>286</v>
      </c>
      <c r="I1" t="s">
        <v>287</v>
      </c>
      <c r="J1" t="s">
        <v>288</v>
      </c>
    </row>
    <row r="2" spans="1:10" x14ac:dyDescent="0.25">
      <c r="A2" s="83" t="s">
        <v>62</v>
      </c>
      <c r="B2">
        <v>128.75329775583816</v>
      </c>
      <c r="C2">
        <v>17.756954380373919</v>
      </c>
      <c r="D2">
        <v>110.38952575702649</v>
      </c>
      <c r="E2">
        <v>7.9153962480526427</v>
      </c>
      <c r="F2">
        <v>22.134742919568009</v>
      </c>
      <c r="G2">
        <v>18.351928793980512</v>
      </c>
      <c r="H2">
        <v>15.047122973893549</v>
      </c>
      <c r="I2">
        <v>351.73239519294799</v>
      </c>
      <c r="J2">
        <v>-0.77626810969110815</v>
      </c>
    </row>
    <row r="3" spans="1:10" x14ac:dyDescent="0.25">
      <c r="A3" s="83"/>
    </row>
    <row r="4" spans="1:10" x14ac:dyDescent="0.25">
      <c r="A4" s="83" t="s">
        <v>65</v>
      </c>
      <c r="B4">
        <v>141.82534642966604</v>
      </c>
      <c r="C4">
        <v>28.307375630292295</v>
      </c>
      <c r="D4">
        <v>87.225058849057874</v>
      </c>
      <c r="E4">
        <v>13.666343138000382</v>
      </c>
      <c r="F4">
        <v>33.3399156366862</v>
      </c>
      <c r="G4">
        <v>28.382931346717463</v>
      </c>
      <c r="H4">
        <v>16.544633918270172</v>
      </c>
      <c r="I4">
        <v>357.3196821217328</v>
      </c>
      <c r="J4">
        <v>-0.54983365965846343</v>
      </c>
    </row>
    <row r="5" spans="1:10" x14ac:dyDescent="0.25">
      <c r="A5" s="83" t="s">
        <v>66</v>
      </c>
      <c r="B5">
        <v>152.05106321627483</v>
      </c>
      <c r="C5">
        <v>25.879289767852867</v>
      </c>
      <c r="D5">
        <v>132.88193857867265</v>
      </c>
      <c r="E5">
        <v>9.0316496765089731</v>
      </c>
      <c r="F5">
        <v>31.385590978155218</v>
      </c>
      <c r="G5">
        <v>27.494858437938991</v>
      </c>
      <c r="H5">
        <v>16.106394241563347</v>
      </c>
      <c r="I5">
        <v>404.62441104504052</v>
      </c>
      <c r="J5">
        <v>-1.3221683808851319</v>
      </c>
    </row>
    <row r="6" spans="1:10" x14ac:dyDescent="0.25">
      <c r="A6" s="83" t="s">
        <v>67</v>
      </c>
      <c r="B6">
        <v>190.16662048710214</v>
      </c>
      <c r="C6">
        <v>46.411053261581038</v>
      </c>
      <c r="D6">
        <v>116.91640371307466</v>
      </c>
      <c r="E6">
        <v>22.199874647943361</v>
      </c>
      <c r="F6">
        <v>59.830567679466199</v>
      </c>
      <c r="G6">
        <v>42.510120782831109</v>
      </c>
      <c r="H6">
        <v>17.09084574185324</v>
      </c>
      <c r="I6">
        <v>407.25484153346076</v>
      </c>
      <c r="J6">
        <v>-1.0914640653691672</v>
      </c>
    </row>
    <row r="7" spans="1:10" x14ac:dyDescent="0.25">
      <c r="A7" s="83" t="s">
        <v>68</v>
      </c>
      <c r="B7">
        <v>42.198485803298119</v>
      </c>
      <c r="C7">
        <v>2.0442889950416072</v>
      </c>
      <c r="D7">
        <v>37.071650064658542</v>
      </c>
      <c r="E7">
        <v>0</v>
      </c>
      <c r="F7">
        <v>2.5982195212085406</v>
      </c>
      <c r="G7">
        <v>0.72795569544350414</v>
      </c>
      <c r="H7">
        <v>8.400464599914832</v>
      </c>
      <c r="I7">
        <v>227.36189347249041</v>
      </c>
      <c r="J7">
        <v>0.23666220718396147</v>
      </c>
    </row>
    <row r="8" spans="1:10" x14ac:dyDescent="0.25">
      <c r="A8" s="83"/>
    </row>
    <row r="9" spans="1:10" x14ac:dyDescent="0.25">
      <c r="A9" s="83"/>
    </row>
    <row r="10" spans="1:10" x14ac:dyDescent="0.25">
      <c r="A10" s="83"/>
    </row>
    <row r="11" spans="1:10" x14ac:dyDescent="0.25">
      <c r="A11" s="83" t="s">
        <v>72</v>
      </c>
      <c r="B11">
        <v>147.28989390118687</v>
      </c>
      <c r="C11">
        <v>36.438405840964705</v>
      </c>
      <c r="D11">
        <v>117.8954662283315</v>
      </c>
      <c r="E11">
        <v>8.1938226853459106</v>
      </c>
      <c r="F11">
        <v>29.477117145577761</v>
      </c>
      <c r="G11">
        <v>25.712570114196609</v>
      </c>
      <c r="H11">
        <v>13.585432314104036</v>
      </c>
      <c r="I11">
        <v>375.87610008811117</v>
      </c>
      <c r="J11">
        <v>-1.3464385412090052</v>
      </c>
    </row>
    <row r="12" spans="1:10" x14ac:dyDescent="0.25">
      <c r="A12" s="83" t="s">
        <v>73</v>
      </c>
      <c r="B12">
        <v>198.10514635852496</v>
      </c>
      <c r="C12">
        <v>44.86440117021926</v>
      </c>
      <c r="D12">
        <v>129.25370661940804</v>
      </c>
      <c r="E12">
        <v>12.548313120159836</v>
      </c>
      <c r="F12">
        <v>49.889137214096131</v>
      </c>
      <c r="G12">
        <v>37.548335417052051</v>
      </c>
      <c r="H12">
        <v>15.73483011088039</v>
      </c>
      <c r="I12">
        <v>419.39338149563952</v>
      </c>
      <c r="J12">
        <v>-1.1487329902749659</v>
      </c>
    </row>
    <row r="13" spans="1:10" x14ac:dyDescent="0.25">
      <c r="A13" s="83"/>
    </row>
    <row r="14" spans="1:10" x14ac:dyDescent="0.25">
      <c r="A14" s="83"/>
    </row>
    <row r="15" spans="1:10" x14ac:dyDescent="0.25">
      <c r="A15" s="83"/>
    </row>
    <row r="16" spans="1:10" x14ac:dyDescent="0.25">
      <c r="A16" s="83"/>
    </row>
    <row r="17" spans="1:10" x14ac:dyDescent="0.25">
      <c r="A17" s="83" t="s">
        <v>78</v>
      </c>
      <c r="B17">
        <v>193.50322350633022</v>
      </c>
      <c r="C17">
        <v>45.544670377289378</v>
      </c>
      <c r="D17">
        <v>99.70952731558117</v>
      </c>
      <c r="E17">
        <v>11.233917955071487</v>
      </c>
      <c r="F17">
        <v>64.786431774371181</v>
      </c>
      <c r="G17">
        <v>44.708284943653162</v>
      </c>
      <c r="H17">
        <v>13.956971451882431</v>
      </c>
      <c r="I17">
        <v>352.24204132249321</v>
      </c>
      <c r="J17">
        <v>-1.1015647804491966</v>
      </c>
    </row>
    <row r="18" spans="1:10" x14ac:dyDescent="0.25">
      <c r="A18" s="83" t="s">
        <v>81</v>
      </c>
      <c r="B18">
        <v>148.4991184828435</v>
      </c>
      <c r="C18">
        <v>29.518137218279225</v>
      </c>
      <c r="D18">
        <v>121.36585215667829</v>
      </c>
      <c r="E18">
        <v>5.616027534190092</v>
      </c>
      <c r="F18">
        <v>22.392637467668326</v>
      </c>
      <c r="G18">
        <v>17.695405391304796</v>
      </c>
      <c r="H18">
        <v>11.398831867136463</v>
      </c>
      <c r="I18">
        <v>414.75440446228839</v>
      </c>
      <c r="J18">
        <v>0.13511056096788732</v>
      </c>
    </row>
    <row r="19" spans="1:10" x14ac:dyDescent="0.25">
      <c r="A19" s="83"/>
    </row>
    <row r="20" spans="1:10" x14ac:dyDescent="0.25">
      <c r="A20" s="83"/>
    </row>
    <row r="21" spans="1:10" x14ac:dyDescent="0.25">
      <c r="A21" s="83"/>
    </row>
    <row r="22" spans="1:10" x14ac:dyDescent="0.25">
      <c r="A22" s="83" t="s">
        <v>87</v>
      </c>
      <c r="B22">
        <v>197.59268530961364</v>
      </c>
      <c r="C22">
        <v>33.301667932512977</v>
      </c>
      <c r="D22">
        <v>153.36383376118866</v>
      </c>
      <c r="E22">
        <v>12.195807952159479</v>
      </c>
      <c r="F22">
        <v>51.213620800121681</v>
      </c>
      <c r="G22">
        <v>37.655029677065876</v>
      </c>
      <c r="H22">
        <v>14.737107641801579</v>
      </c>
      <c r="I22">
        <v>370.12246834596294</v>
      </c>
      <c r="J22">
        <v>-1.0838792579926868</v>
      </c>
    </row>
    <row r="23" spans="1:10" x14ac:dyDescent="0.25">
      <c r="A23" s="83" t="s">
        <v>88</v>
      </c>
      <c r="B23">
        <v>181.02458199374922</v>
      </c>
      <c r="C23">
        <v>41.795547480194372</v>
      </c>
      <c r="D23">
        <v>122.50809613534682</v>
      </c>
      <c r="E23">
        <v>14.655371451913753</v>
      </c>
      <c r="F23">
        <v>29.910314607458133</v>
      </c>
      <c r="G23">
        <v>22.692651298884467</v>
      </c>
      <c r="H23">
        <v>17.234283887355549</v>
      </c>
      <c r="I23">
        <v>423.07951885230938</v>
      </c>
      <c r="J23">
        <v>0.23487170534566548</v>
      </c>
    </row>
    <row r="24" spans="1:10" x14ac:dyDescent="0.25">
      <c r="A24" s="83" t="s">
        <v>89</v>
      </c>
      <c r="B24">
        <v>169.38128522084486</v>
      </c>
      <c r="C24">
        <v>37.203180610766637</v>
      </c>
      <c r="D24">
        <v>168.21200931173817</v>
      </c>
      <c r="E24">
        <v>12.772649158555863</v>
      </c>
      <c r="F24">
        <v>43.80700254855487</v>
      </c>
      <c r="G24">
        <v>31.763681756465928</v>
      </c>
      <c r="H24">
        <v>14.515642494167116</v>
      </c>
      <c r="I24">
        <v>479.54962945394828</v>
      </c>
      <c r="J24">
        <v>-2.046803415323986</v>
      </c>
    </row>
    <row r="25" spans="1:10" x14ac:dyDescent="0.25">
      <c r="A25" s="83" t="s">
        <v>90</v>
      </c>
      <c r="B25">
        <v>130.1380580844166</v>
      </c>
      <c r="C25">
        <v>24.090801305818147</v>
      </c>
      <c r="D25">
        <v>98.814331606248871</v>
      </c>
      <c r="E25">
        <v>1.2290989962370313</v>
      </c>
      <c r="F25">
        <v>17.879790192062426</v>
      </c>
      <c r="G25">
        <v>10.558201078855895</v>
      </c>
      <c r="H25">
        <v>13.276580370288972</v>
      </c>
      <c r="I25">
        <v>299.35021723527336</v>
      </c>
      <c r="J25">
        <v>1.1590756709127987</v>
      </c>
    </row>
    <row r="26" spans="1:10" x14ac:dyDescent="0.25">
      <c r="A26" s="83" t="s">
        <v>91</v>
      </c>
      <c r="B26">
        <v>214.81489558832388</v>
      </c>
      <c r="C26">
        <v>36.945311372466172</v>
      </c>
      <c r="D26">
        <v>176.10517907397156</v>
      </c>
      <c r="E26">
        <v>10.61163707230882</v>
      </c>
      <c r="F26">
        <v>68.889917101545791</v>
      </c>
      <c r="G26">
        <v>51.762447456069573</v>
      </c>
      <c r="H26">
        <v>13.066704714283569</v>
      </c>
      <c r="I26">
        <v>501.87023666195364</v>
      </c>
      <c r="J26">
        <v>-1.8983302317386261</v>
      </c>
    </row>
    <row r="27" spans="1:10" x14ac:dyDescent="0.25">
      <c r="A27" s="83"/>
    </row>
    <row r="28" spans="1:10" x14ac:dyDescent="0.25">
      <c r="A28" s="83"/>
    </row>
    <row r="29" spans="1:10" x14ac:dyDescent="0.25">
      <c r="A29" s="83" t="s">
        <v>94</v>
      </c>
      <c r="B29">
        <v>131.53212174572539</v>
      </c>
      <c r="C29">
        <v>26.316725298481082</v>
      </c>
      <c r="D29">
        <v>117.98446258384695</v>
      </c>
      <c r="E29">
        <v>19.993873916826363</v>
      </c>
      <c r="F29">
        <v>21.864789699000255</v>
      </c>
      <c r="G29">
        <v>14.669618080731833</v>
      </c>
      <c r="H29">
        <v>13.704233549612667</v>
      </c>
      <c r="I29">
        <v>391.66425270746794</v>
      </c>
      <c r="J29">
        <v>-1.8620810061774877</v>
      </c>
    </row>
    <row r="30" spans="1:10" x14ac:dyDescent="0.25">
      <c r="A30" s="83"/>
    </row>
    <row r="31" spans="1:10" x14ac:dyDescent="0.25">
      <c r="A31" s="83"/>
    </row>
    <row r="32" spans="1:10" x14ac:dyDescent="0.25">
      <c r="A32" s="83"/>
    </row>
    <row r="33" spans="1:10" x14ac:dyDescent="0.25">
      <c r="A33" s="83" t="s">
        <v>98</v>
      </c>
      <c r="B33">
        <v>113.92619701567931</v>
      </c>
      <c r="C33">
        <v>14.757938114167269</v>
      </c>
      <c r="D33">
        <v>42.043084223678434</v>
      </c>
      <c r="E33">
        <v>0</v>
      </c>
      <c r="F33">
        <v>8.3652659994532979</v>
      </c>
      <c r="G33">
        <v>4.3320702816740662</v>
      </c>
      <c r="H33">
        <v>15.259362329588908</v>
      </c>
      <c r="I33">
        <v>265.50977935354263</v>
      </c>
      <c r="J33">
        <v>3.9504430045008041</v>
      </c>
    </row>
    <row r="34" spans="1:10" x14ac:dyDescent="0.25">
      <c r="A34" s="83" t="s">
        <v>83</v>
      </c>
      <c r="B34">
        <v>297.09270743341</v>
      </c>
      <c r="C34">
        <v>67.259099835735825</v>
      </c>
      <c r="D34">
        <v>154.50602681455709</v>
      </c>
      <c r="E34">
        <v>32.027469191416166</v>
      </c>
      <c r="F34">
        <v>74.41582626459801</v>
      </c>
      <c r="G34">
        <v>58.611419421717621</v>
      </c>
      <c r="H34">
        <v>23.499117104569734</v>
      </c>
      <c r="I34">
        <v>574.49310187421986</v>
      </c>
      <c r="J34">
        <v>-0.15457284038217622</v>
      </c>
    </row>
    <row r="35" spans="1:10" x14ac:dyDescent="0.25">
      <c r="A35" s="83" t="s">
        <v>84</v>
      </c>
      <c r="B35">
        <v>259.87024306898229</v>
      </c>
      <c r="C35">
        <v>70.363765330551999</v>
      </c>
      <c r="D35">
        <v>97.581933666302206</v>
      </c>
      <c r="E35">
        <v>27.673099700117771</v>
      </c>
      <c r="F35">
        <v>61.951357946062537</v>
      </c>
      <c r="G35">
        <v>54.538290868875563</v>
      </c>
      <c r="H35">
        <v>20.460831222276472</v>
      </c>
      <c r="I35">
        <v>515.80255181929397</v>
      </c>
      <c r="J35">
        <v>-1.8529402295233588E-2</v>
      </c>
    </row>
    <row r="36" spans="1:10" x14ac:dyDescent="0.25">
      <c r="A36" s="83" t="s">
        <v>100</v>
      </c>
      <c r="B36">
        <v>485.36033670484392</v>
      </c>
      <c r="C36">
        <v>95.914882584689707</v>
      </c>
      <c r="D36">
        <v>128.95435612183147</v>
      </c>
      <c r="E36">
        <v>64.771143073080239</v>
      </c>
      <c r="F36">
        <v>71.989275339479263</v>
      </c>
      <c r="G36">
        <v>78.187235136336028</v>
      </c>
      <c r="H36">
        <v>21.927492349834459</v>
      </c>
      <c r="I36">
        <v>750.32445838227829</v>
      </c>
      <c r="J36">
        <v>-0.42964139437914284</v>
      </c>
    </row>
    <row r="37" spans="1:10" x14ac:dyDescent="0.25">
      <c r="A37" s="83" t="s">
        <v>101</v>
      </c>
      <c r="B37">
        <v>235.7195514827701</v>
      </c>
      <c r="C37">
        <v>62.149251607797588</v>
      </c>
      <c r="D37">
        <v>79.956485880314645</v>
      </c>
      <c r="E37">
        <v>24.718949923002395</v>
      </c>
      <c r="F37">
        <v>64.66982033415502</v>
      </c>
      <c r="G37">
        <v>50.3169863749889</v>
      </c>
      <c r="H37">
        <v>18.146362426001208</v>
      </c>
      <c r="I37">
        <v>529.05097607818334</v>
      </c>
      <c r="J37">
        <v>0.29931079959380291</v>
      </c>
    </row>
    <row r="38" spans="1:10" x14ac:dyDescent="0.25">
      <c r="A38" s="83" t="s">
        <v>102</v>
      </c>
      <c r="B38">
        <v>330.41539072586119</v>
      </c>
      <c r="C38">
        <v>81.026066350694634</v>
      </c>
      <c r="D38">
        <v>114.51011502308667</v>
      </c>
      <c r="E38">
        <v>32.743333040979252</v>
      </c>
      <c r="F38">
        <v>110.4083121853019</v>
      </c>
      <c r="G38">
        <v>90.47397815919804</v>
      </c>
      <c r="H38">
        <v>19.784674549348949</v>
      </c>
      <c r="I38">
        <v>520.78453032240111</v>
      </c>
      <c r="J38">
        <v>1.1322432840521581</v>
      </c>
    </row>
    <row r="39" spans="1:10" x14ac:dyDescent="0.25">
      <c r="A39" s="83" t="s">
        <v>103</v>
      </c>
      <c r="B39">
        <v>263.02652894100174</v>
      </c>
      <c r="C39">
        <v>109.12167065280184</v>
      </c>
      <c r="D39">
        <v>77.147768457822224</v>
      </c>
      <c r="E39">
        <v>28.978412139905654</v>
      </c>
      <c r="F39">
        <v>67.319514805387811</v>
      </c>
      <c r="G39">
        <v>65.780943732661456</v>
      </c>
      <c r="H39">
        <v>20.531424162070394</v>
      </c>
      <c r="I39">
        <v>544.43775162372719</v>
      </c>
      <c r="J39">
        <v>1.0772222739484216</v>
      </c>
    </row>
    <row r="40" spans="1:10" x14ac:dyDescent="0.25">
      <c r="A40" s="83" t="s">
        <v>104</v>
      </c>
      <c r="B40">
        <v>285.55286617218104</v>
      </c>
      <c r="C40">
        <v>60.93397115333326</v>
      </c>
      <c r="D40">
        <v>155.9244537152469</v>
      </c>
      <c r="E40">
        <v>24.661252801094371</v>
      </c>
      <c r="F40">
        <v>62.312501689659527</v>
      </c>
      <c r="G40">
        <v>56.758163256821263</v>
      </c>
      <c r="H40">
        <v>20.120690870569636</v>
      </c>
      <c r="I40">
        <v>528.48054369609713</v>
      </c>
      <c r="J40">
        <v>-0.65176560683373053</v>
      </c>
    </row>
    <row r="41" spans="1:10" x14ac:dyDescent="0.25">
      <c r="A41" s="83" t="s">
        <v>105</v>
      </c>
      <c r="B41">
        <v>321.27838886400571</v>
      </c>
      <c r="C41">
        <v>88.187456799685563</v>
      </c>
      <c r="D41">
        <v>155.89062162183674</v>
      </c>
      <c r="E41">
        <v>38.711952535693626</v>
      </c>
      <c r="F41">
        <v>82.952120783332063</v>
      </c>
      <c r="G41">
        <v>73.904410717928201</v>
      </c>
      <c r="H41">
        <v>23.188946282223409</v>
      </c>
      <c r="I41">
        <v>592.94038282474764</v>
      </c>
      <c r="J41">
        <v>-0.82307281859573544</v>
      </c>
    </row>
    <row r="42" spans="1:10" x14ac:dyDescent="0.25">
      <c r="A42" s="83" t="s">
        <v>106</v>
      </c>
      <c r="B42">
        <v>275.95564472484568</v>
      </c>
      <c r="C42">
        <v>65.512870858196564</v>
      </c>
      <c r="D42">
        <v>135.91430505797302</v>
      </c>
      <c r="E42">
        <v>23.010641098418571</v>
      </c>
      <c r="F42">
        <v>77.930720887780055</v>
      </c>
      <c r="G42">
        <v>70.716938447745022</v>
      </c>
      <c r="H42">
        <v>20.365080005954127</v>
      </c>
      <c r="I42">
        <v>575.67692743360135</v>
      </c>
      <c r="J42">
        <v>9.0118072546518935E-2</v>
      </c>
    </row>
    <row r="43" spans="1:10" x14ac:dyDescent="0.25">
      <c r="A43" s="83" t="s">
        <v>107</v>
      </c>
      <c r="B43">
        <v>216.01545846510695</v>
      </c>
      <c r="C43">
        <v>70.348450977586836</v>
      </c>
      <c r="D43">
        <v>133.63890972343762</v>
      </c>
      <c r="E43">
        <v>25.224496369321709</v>
      </c>
      <c r="F43">
        <v>62.123929248102222</v>
      </c>
      <c r="G43">
        <v>48.952931076616437</v>
      </c>
      <c r="H43">
        <v>18.295643330502255</v>
      </c>
      <c r="I43">
        <v>537.44939096954909</v>
      </c>
      <c r="J43">
        <v>3.9328269406097682E-2</v>
      </c>
    </row>
    <row r="44" spans="1:10" x14ac:dyDescent="0.25">
      <c r="A44" s="83" t="s">
        <v>108</v>
      </c>
      <c r="B44">
        <v>199.16978978363051</v>
      </c>
      <c r="C44">
        <v>45.381373123602884</v>
      </c>
      <c r="D44">
        <v>106.4498864340858</v>
      </c>
      <c r="E44">
        <v>17.960310298355392</v>
      </c>
      <c r="F44">
        <v>53.014231177580221</v>
      </c>
      <c r="G44">
        <v>43.833272726553403</v>
      </c>
      <c r="H44">
        <v>17.237600166231054</v>
      </c>
      <c r="I44">
        <v>467.26379794530919</v>
      </c>
      <c r="J44">
        <v>1.5191681492913975</v>
      </c>
    </row>
    <row r="45" spans="1:10" x14ac:dyDescent="0.25">
      <c r="A45" s="83" t="s">
        <v>109</v>
      </c>
      <c r="B45">
        <v>154.67873334837952</v>
      </c>
      <c r="C45">
        <v>41.515429020708879</v>
      </c>
      <c r="D45">
        <v>69.005317694376913</v>
      </c>
      <c r="E45">
        <v>19.515884521439769</v>
      </c>
      <c r="F45">
        <v>50.454879141746041</v>
      </c>
      <c r="G45">
        <v>43.245668988076154</v>
      </c>
      <c r="H45">
        <v>15.708662715883841</v>
      </c>
      <c r="I45">
        <v>459.7911827324325</v>
      </c>
      <c r="J45">
        <v>-1.1980716262299573E-2</v>
      </c>
    </row>
    <row r="46" spans="1:10" x14ac:dyDescent="0.25">
      <c r="A46" s="83" t="s">
        <v>110</v>
      </c>
      <c r="B46">
        <v>231.49498157476805</v>
      </c>
      <c r="C46">
        <v>56.889685474760121</v>
      </c>
      <c r="D46">
        <v>83.670785522974569</v>
      </c>
      <c r="E46">
        <v>18.970700476412087</v>
      </c>
      <c r="F46">
        <v>71.612241468436906</v>
      </c>
      <c r="G46">
        <v>50.292758079492053</v>
      </c>
      <c r="H46">
        <v>17.462525553170682</v>
      </c>
      <c r="I46">
        <v>453.41208902589051</v>
      </c>
      <c r="J46">
        <v>1.1678819728613474</v>
      </c>
    </row>
    <row r="47" spans="1:10" x14ac:dyDescent="0.25">
      <c r="A47" s="83" t="s">
        <v>111</v>
      </c>
      <c r="B47">
        <v>230.00873207812313</v>
      </c>
      <c r="C47">
        <v>82.108976324431467</v>
      </c>
      <c r="D47">
        <v>113.39411404733548</v>
      </c>
      <c r="E47">
        <v>40.358015054512201</v>
      </c>
      <c r="F47">
        <v>67.458764063384081</v>
      </c>
      <c r="G47">
        <v>58.330455858119684</v>
      </c>
      <c r="H47">
        <v>17.988467167871843</v>
      </c>
      <c r="I47">
        <v>532.07860534434872</v>
      </c>
      <c r="J47">
        <v>1.6846839448814821</v>
      </c>
    </row>
    <row r="48" spans="1:10" x14ac:dyDescent="0.25">
      <c r="A48" s="83" t="s">
        <v>112</v>
      </c>
      <c r="B48">
        <v>292.56073945572854</v>
      </c>
      <c r="C48">
        <v>98.294261556189838</v>
      </c>
      <c r="D48">
        <v>84.082320337280535</v>
      </c>
      <c r="E48">
        <v>51.327899937044947</v>
      </c>
      <c r="F48">
        <v>94.606925277974327</v>
      </c>
      <c r="G48">
        <v>78.281752323432457</v>
      </c>
      <c r="H48">
        <v>19.330722652837458</v>
      </c>
      <c r="I48">
        <v>606.92622204243253</v>
      </c>
      <c r="J48">
        <v>1.2247338424539498</v>
      </c>
    </row>
    <row r="49" spans="1:10" x14ac:dyDescent="0.25">
      <c r="A49" s="83" t="s">
        <v>113</v>
      </c>
      <c r="B49">
        <v>210.5420745389153</v>
      </c>
      <c r="C49">
        <v>37.705578243858518</v>
      </c>
      <c r="D49">
        <v>52.951505920832787</v>
      </c>
      <c r="E49">
        <v>21.31935766253363</v>
      </c>
      <c r="F49">
        <v>46.631334852767409</v>
      </c>
      <c r="G49">
        <v>37.076704946566338</v>
      </c>
      <c r="H49">
        <v>15.60637632778454</v>
      </c>
      <c r="I49">
        <v>602.51355919250739</v>
      </c>
      <c r="J49">
        <v>-0.35091924449636824</v>
      </c>
    </row>
    <row r="50" spans="1:10" x14ac:dyDescent="0.25">
      <c r="A50" s="83" t="s">
        <v>114</v>
      </c>
      <c r="B50" s="186">
        <v>180.26161728426325</v>
      </c>
      <c r="C50" s="186">
        <v>100.94891276391814</v>
      </c>
      <c r="D50" s="186">
        <v>115.58343003672653</v>
      </c>
      <c r="E50" s="186">
        <v>17.275387935460401</v>
      </c>
      <c r="F50" s="186">
        <v>40.772026451002432</v>
      </c>
      <c r="G50" s="186">
        <v>37.378809174525458</v>
      </c>
      <c r="H50" s="186">
        <v>17.373984685708766</v>
      </c>
      <c r="I50" s="186">
        <v>528.42403616426998</v>
      </c>
      <c r="J50" s="186">
        <v>1.5440939427351941</v>
      </c>
    </row>
    <row r="51" spans="1:10" x14ac:dyDescent="0.25">
      <c r="A51" s="83" t="s">
        <v>115</v>
      </c>
      <c r="B51">
        <v>206.47158735427283</v>
      </c>
      <c r="C51">
        <v>46.043161329695529</v>
      </c>
      <c r="D51">
        <v>101.14763796152459</v>
      </c>
      <c r="E51">
        <v>11.128974961350375</v>
      </c>
      <c r="F51">
        <v>41.091781276941006</v>
      </c>
      <c r="G51">
        <v>41.77971625016751</v>
      </c>
      <c r="H51">
        <v>18.468229224414042</v>
      </c>
      <c r="I51">
        <v>444.51582786146196</v>
      </c>
      <c r="J51">
        <v>0.96692598708810262</v>
      </c>
    </row>
    <row r="52" spans="1:10" x14ac:dyDescent="0.25">
      <c r="A52" s="83" t="s">
        <v>116</v>
      </c>
      <c r="B52">
        <v>197.37178422891822</v>
      </c>
      <c r="C52">
        <v>102.26822268320397</v>
      </c>
      <c r="D52">
        <v>186.70624537745749</v>
      </c>
      <c r="E52">
        <v>32.473578288697745</v>
      </c>
      <c r="F52">
        <v>61.683370944010839</v>
      </c>
      <c r="G52">
        <v>46.416484433936603</v>
      </c>
      <c r="H52">
        <v>17.800288671870359</v>
      </c>
      <c r="I52">
        <v>370.49829217832678</v>
      </c>
      <c r="J52">
        <v>3.3474761900466299</v>
      </c>
    </row>
    <row r="53" spans="1:10" x14ac:dyDescent="0.25">
      <c r="A53" s="83" t="s">
        <v>117</v>
      </c>
      <c r="B53">
        <v>204.8498788894064</v>
      </c>
      <c r="C53">
        <v>35.592171137398786</v>
      </c>
      <c r="D53">
        <v>75.169657932246707</v>
      </c>
      <c r="E53">
        <v>10.206249043956884</v>
      </c>
      <c r="F53">
        <v>53.112805818316041</v>
      </c>
      <c r="G53">
        <v>44.024687536371964</v>
      </c>
      <c r="H53">
        <v>16.148022182961526</v>
      </c>
      <c r="I53">
        <v>395.29302530824691</v>
      </c>
      <c r="J53">
        <v>2.1366499276000197</v>
      </c>
    </row>
    <row r="54" spans="1:10" x14ac:dyDescent="0.25">
      <c r="A54" s="83" t="s">
        <v>118</v>
      </c>
      <c r="B54">
        <v>174.95811183551757</v>
      </c>
      <c r="C54">
        <v>36.703075619696058</v>
      </c>
      <c r="D54">
        <v>67.142896958414241</v>
      </c>
      <c r="E54">
        <v>9.1429603494762954</v>
      </c>
      <c r="F54">
        <v>46.199184944386943</v>
      </c>
      <c r="G54">
        <v>32.36054690193393</v>
      </c>
      <c r="H54">
        <v>16.119952113928015</v>
      </c>
      <c r="I54">
        <v>455.4228038681257</v>
      </c>
      <c r="J54">
        <v>1.8647045114248768</v>
      </c>
    </row>
    <row r="55" spans="1:10" x14ac:dyDescent="0.25">
      <c r="A55" s="83" t="s">
        <v>119</v>
      </c>
      <c r="B55">
        <v>234.88904002200971</v>
      </c>
      <c r="C55">
        <v>84.006529180637784</v>
      </c>
      <c r="D55">
        <v>110.3183998041096</v>
      </c>
      <c r="E55">
        <v>34.869452413721149</v>
      </c>
      <c r="F55">
        <v>133.72102121180782</v>
      </c>
      <c r="G55">
        <v>64.029126268429138</v>
      </c>
      <c r="H55">
        <v>17.332297862056581</v>
      </c>
      <c r="I55">
        <v>530.13307608153139</v>
      </c>
      <c r="J55">
        <v>1.6978932500193098</v>
      </c>
    </row>
    <row r="56" spans="1:10" x14ac:dyDescent="0.25">
      <c r="A56" s="83" t="s">
        <v>120</v>
      </c>
      <c r="B56">
        <v>311.48584903884296</v>
      </c>
      <c r="C56">
        <v>30.741443109053606</v>
      </c>
      <c r="D56">
        <v>92.082790412054962</v>
      </c>
      <c r="E56">
        <v>10.82412055494725</v>
      </c>
      <c r="F56">
        <v>44.773616310100131</v>
      </c>
      <c r="G56">
        <v>33.564417970996487</v>
      </c>
      <c r="H56">
        <v>16.928594725125283</v>
      </c>
      <c r="I56">
        <v>429.29703785159398</v>
      </c>
      <c r="J56">
        <v>0.701069920871213</v>
      </c>
    </row>
    <row r="57" spans="1:10" x14ac:dyDescent="0.25">
      <c r="A57" s="83" t="s">
        <v>121</v>
      </c>
      <c r="B57">
        <v>243.31365255571751</v>
      </c>
      <c r="C57">
        <v>48.048422546736361</v>
      </c>
      <c r="D57">
        <v>100.11113155444593</v>
      </c>
      <c r="E57">
        <v>21.063647281717643</v>
      </c>
      <c r="F57">
        <v>43.100543652885953</v>
      </c>
      <c r="G57">
        <v>38.587165584899672</v>
      </c>
      <c r="H57">
        <v>17.026422258381935</v>
      </c>
      <c r="I57">
        <v>512.70695397858265</v>
      </c>
      <c r="J57">
        <v>2.9077461535616766</v>
      </c>
    </row>
    <row r="58" spans="1:10" x14ac:dyDescent="0.25">
      <c r="A58" s="83" t="s">
        <v>122</v>
      </c>
      <c r="B58">
        <v>229.71374788792045</v>
      </c>
      <c r="C58">
        <v>53.232583883559172</v>
      </c>
      <c r="D58">
        <v>137.96102234916813</v>
      </c>
      <c r="E58">
        <v>18.848330153292629</v>
      </c>
      <c r="F58">
        <v>56.802856069745758</v>
      </c>
      <c r="G58">
        <v>50.814200814856754</v>
      </c>
      <c r="H58">
        <v>17.919706468893491</v>
      </c>
      <c r="I58">
        <v>577.84905798890463</v>
      </c>
      <c r="J58">
        <v>0.13813323569143776</v>
      </c>
    </row>
    <row r="59" spans="1:10" x14ac:dyDescent="0.25">
      <c r="A59" s="83" t="s">
        <v>123</v>
      </c>
      <c r="B59">
        <v>227.58454410829776</v>
      </c>
      <c r="C59">
        <v>65.547691472838977</v>
      </c>
      <c r="D59">
        <v>142.63899836714526</v>
      </c>
      <c r="E59">
        <v>27.603636364139867</v>
      </c>
      <c r="F59">
        <v>66.89000087836358</v>
      </c>
      <c r="G59">
        <v>58.221000090364292</v>
      </c>
      <c r="H59">
        <v>19.610408370672797</v>
      </c>
      <c r="I59">
        <v>578.50375851617798</v>
      </c>
      <c r="J59">
        <v>0.36783125374966641</v>
      </c>
    </row>
    <row r="60" spans="1:10" x14ac:dyDescent="0.25">
      <c r="A60" s="83" t="s">
        <v>124</v>
      </c>
      <c r="B60">
        <v>131.76589918401919</v>
      </c>
      <c r="C60">
        <v>50.844723255424157</v>
      </c>
      <c r="D60">
        <v>86.780293828278204</v>
      </c>
      <c r="E60">
        <v>6.7957742682374382</v>
      </c>
      <c r="F60">
        <v>26.649513575390753</v>
      </c>
      <c r="G60">
        <v>22.3960182728799</v>
      </c>
      <c r="H60">
        <v>14.776444703430263</v>
      </c>
      <c r="I60">
        <v>378.31432680995056</v>
      </c>
      <c r="J60">
        <v>-0.30536765280767053</v>
      </c>
    </row>
    <row r="61" spans="1:10" x14ac:dyDescent="0.25">
      <c r="A61" s="83" t="s">
        <v>125</v>
      </c>
      <c r="B61">
        <v>184.24693141940671</v>
      </c>
      <c r="C61">
        <v>52.12838306367216</v>
      </c>
      <c r="D61">
        <v>124.57139291957434</v>
      </c>
      <c r="E61">
        <v>16.216810782699032</v>
      </c>
      <c r="F61">
        <v>42.763866927187991</v>
      </c>
      <c r="G61">
        <v>34.330339125713252</v>
      </c>
      <c r="H61">
        <v>17.114934884035701</v>
      </c>
      <c r="I61">
        <v>412.23235438040359</v>
      </c>
      <c r="J61">
        <v>-0.71124700444974565</v>
      </c>
    </row>
    <row r="62" spans="1:10" x14ac:dyDescent="0.25">
      <c r="A62" s="83" t="s">
        <v>126</v>
      </c>
      <c r="B62">
        <v>295.24489471577488</v>
      </c>
      <c r="C62">
        <v>35.418682014562258</v>
      </c>
      <c r="D62">
        <v>112.57500702306746</v>
      </c>
      <c r="E62">
        <v>12.633383523603589</v>
      </c>
      <c r="F62">
        <v>60.693098552089793</v>
      </c>
      <c r="G62">
        <v>48.076388416317798</v>
      </c>
      <c r="H62">
        <v>16.640972554943769</v>
      </c>
      <c r="I62">
        <v>420.98788407786066</v>
      </c>
      <c r="J62">
        <v>0.47778832444444275</v>
      </c>
    </row>
    <row r="63" spans="1:10" x14ac:dyDescent="0.25">
      <c r="A63" s="83" t="s">
        <v>127</v>
      </c>
      <c r="B63">
        <v>184.18834138339616</v>
      </c>
      <c r="C63">
        <v>149.97741005786929</v>
      </c>
      <c r="D63">
        <v>121.41142484616452</v>
      </c>
      <c r="E63">
        <v>21.54730352087439</v>
      </c>
      <c r="F63">
        <v>51.98425316664563</v>
      </c>
      <c r="G63">
        <v>49.398512669320056</v>
      </c>
      <c r="H63">
        <v>18.020008392716001</v>
      </c>
      <c r="I63">
        <v>401.08060861695884</v>
      </c>
      <c r="J63">
        <v>0.71922444107576045</v>
      </c>
    </row>
    <row r="64" spans="1:10" x14ac:dyDescent="0.25">
      <c r="A64" s="83" t="s">
        <v>128</v>
      </c>
      <c r="B64">
        <v>192.63124468433685</v>
      </c>
      <c r="C64">
        <v>35.176957394249094</v>
      </c>
      <c r="D64">
        <v>84.41554049504667</v>
      </c>
      <c r="E64">
        <v>12.248231949611442</v>
      </c>
      <c r="F64">
        <v>73.195785484426949</v>
      </c>
      <c r="G64">
        <v>38.318365686945796</v>
      </c>
      <c r="H64">
        <v>17.246363523984868</v>
      </c>
      <c r="I64">
        <v>462.61052154013686</v>
      </c>
      <c r="J64">
        <v>0.53130301171765915</v>
      </c>
    </row>
    <row r="65" spans="1:10" x14ac:dyDescent="0.25">
      <c r="A65" s="83" t="s">
        <v>129</v>
      </c>
      <c r="B65">
        <v>186.55611514571765</v>
      </c>
      <c r="C65">
        <v>35.412507065591925</v>
      </c>
      <c r="D65">
        <v>85.692201600199851</v>
      </c>
      <c r="E65">
        <v>10.671190449465305</v>
      </c>
      <c r="F65">
        <v>56.26670643578462</v>
      </c>
      <c r="G65">
        <v>51.557388900722252</v>
      </c>
      <c r="H65">
        <v>16.733511250315015</v>
      </c>
      <c r="I65">
        <v>524.15204404040526</v>
      </c>
      <c r="J65">
        <v>1.0668547806777227</v>
      </c>
    </row>
    <row r="66" spans="1:10" x14ac:dyDescent="0.25">
      <c r="A66" s="83" t="s">
        <v>131</v>
      </c>
      <c r="B66">
        <v>445.08601671198676</v>
      </c>
      <c r="C66">
        <v>81.57614703585233</v>
      </c>
      <c r="D66">
        <v>278.51744269740681</v>
      </c>
      <c r="E66">
        <v>31.633929646831273</v>
      </c>
      <c r="F66">
        <v>126.6482767802285</v>
      </c>
      <c r="G66">
        <v>128.607031247441</v>
      </c>
      <c r="H66">
        <v>27.747396664294278</v>
      </c>
      <c r="I66">
        <v>700.06143651194634</v>
      </c>
      <c r="J66">
        <v>0.47959159175490829</v>
      </c>
    </row>
    <row r="67" spans="1:10" x14ac:dyDescent="0.25">
      <c r="A67" s="83" t="s">
        <v>133</v>
      </c>
      <c r="B67">
        <v>156.09368872167968</v>
      </c>
      <c r="C67">
        <v>37.172529424529714</v>
      </c>
      <c r="D67">
        <v>120.30528315338108</v>
      </c>
      <c r="E67">
        <v>11.259948443596526</v>
      </c>
      <c r="F67">
        <v>62.478149102795378</v>
      </c>
      <c r="G67">
        <v>46.957107983887838</v>
      </c>
      <c r="H67">
        <v>18.615117185036627</v>
      </c>
      <c r="I67">
        <v>462.44069273041816</v>
      </c>
      <c r="J67">
        <v>-0.43390606934516729</v>
      </c>
    </row>
    <row r="68" spans="1:10" x14ac:dyDescent="0.25">
      <c r="A68" s="83" t="s">
        <v>134</v>
      </c>
      <c r="B68">
        <v>440.95519101952834</v>
      </c>
      <c r="C68">
        <v>119.95071896414397</v>
      </c>
      <c r="D68">
        <v>313.32937008925376</v>
      </c>
      <c r="E68">
        <v>35.52538825954241</v>
      </c>
      <c r="F68">
        <v>128.6679480468496</v>
      </c>
      <c r="G68">
        <v>131.55259645554509</v>
      </c>
      <c r="H68">
        <v>26.977417038540889</v>
      </c>
      <c r="I68">
        <v>794.09795373836141</v>
      </c>
      <c r="J68">
        <v>1.1117361028649935</v>
      </c>
    </row>
    <row r="69" spans="1:10" x14ac:dyDescent="0.25">
      <c r="A69" s="83" t="s">
        <v>135</v>
      </c>
      <c r="B69">
        <v>229.7766682125766</v>
      </c>
      <c r="C69">
        <v>39.456736931465088</v>
      </c>
      <c r="D69">
        <v>233.6382598232031</v>
      </c>
      <c r="E69">
        <v>17.511466145169379</v>
      </c>
      <c r="F69">
        <v>0</v>
      </c>
      <c r="G69">
        <v>45.97059036216541</v>
      </c>
      <c r="H69">
        <v>19.800357642996474</v>
      </c>
      <c r="I69">
        <v>623.92630671442475</v>
      </c>
      <c r="J69">
        <v>1.6968964605715029</v>
      </c>
    </row>
    <row r="70" spans="1:10" x14ac:dyDescent="0.25">
      <c r="A70" s="83"/>
    </row>
    <row r="71" spans="1:10" x14ac:dyDescent="0.25">
      <c r="A71" s="86" t="s">
        <v>137</v>
      </c>
      <c r="B71">
        <v>251.88134069034896</v>
      </c>
      <c r="C71">
        <v>49.607400689720883</v>
      </c>
      <c r="D71">
        <v>238.31643738396244</v>
      </c>
      <c r="E71">
        <v>19.008981501213853</v>
      </c>
      <c r="F71">
        <v>65.132855261686615</v>
      </c>
      <c r="G71">
        <v>56.017505884400599</v>
      </c>
      <c r="H71">
        <v>20.540287225029317</v>
      </c>
      <c r="I71">
        <v>595.19282094559378</v>
      </c>
      <c r="J71">
        <v>0.85190926723887017</v>
      </c>
    </row>
    <row r="72" spans="1:10" x14ac:dyDescent="0.25">
      <c r="A72" s="83" t="s">
        <v>138</v>
      </c>
      <c r="B72">
        <v>291.5342649622865</v>
      </c>
      <c r="C72">
        <v>67.472286351841518</v>
      </c>
      <c r="D72">
        <v>247.03859733286566</v>
      </c>
      <c r="E72">
        <v>28.138581954132192</v>
      </c>
      <c r="F72">
        <v>110.26143913430026</v>
      </c>
      <c r="G72">
        <v>90.156179048327829</v>
      </c>
      <c r="H72">
        <v>20.047499856789596</v>
      </c>
      <c r="I72">
        <v>580.90836496366273</v>
      </c>
      <c r="J72">
        <v>1.0387529152913455</v>
      </c>
    </row>
    <row r="73" spans="1:10" x14ac:dyDescent="0.25">
      <c r="A73" s="83"/>
    </row>
    <row r="74" spans="1:10" x14ac:dyDescent="0.25">
      <c r="A74" s="83" t="s">
        <v>140</v>
      </c>
      <c r="B74">
        <v>207.22414551063878</v>
      </c>
      <c r="C74">
        <v>37.78043775406659</v>
      </c>
      <c r="D74">
        <v>214.78718721976838</v>
      </c>
      <c r="E74">
        <v>14.728220503219474</v>
      </c>
      <c r="F74">
        <v>42.661411051270704</v>
      </c>
      <c r="G74">
        <v>32.989677521306604</v>
      </c>
      <c r="H74">
        <v>17.98311172351606</v>
      </c>
      <c r="I74">
        <v>600.20297194694012</v>
      </c>
      <c r="J74">
        <v>0.99947255393239631</v>
      </c>
    </row>
    <row r="75" spans="1:10" x14ac:dyDescent="0.25">
      <c r="A75" s="83"/>
    </row>
    <row r="76" spans="1:10" x14ac:dyDescent="0.25">
      <c r="A76" s="83"/>
    </row>
    <row r="77" spans="1:10" x14ac:dyDescent="0.25">
      <c r="A77" s="83" t="s">
        <v>143</v>
      </c>
      <c r="B77">
        <v>131.91681139112279</v>
      </c>
      <c r="C77">
        <v>27.025650794298478</v>
      </c>
      <c r="D77">
        <v>184.62088322600431</v>
      </c>
      <c r="E77">
        <v>9.5471352433655241</v>
      </c>
      <c r="F77">
        <v>35.122651814916523</v>
      </c>
      <c r="G77">
        <v>35.442302165963312</v>
      </c>
      <c r="H77">
        <v>13.978825982339419</v>
      </c>
      <c r="I77">
        <v>546.28638267240433</v>
      </c>
      <c r="J77">
        <v>0.86337937690586664</v>
      </c>
    </row>
    <row r="78" spans="1:10" x14ac:dyDescent="0.25">
      <c r="A78" s="83"/>
    </row>
    <row r="79" spans="1:10" x14ac:dyDescent="0.25">
      <c r="A79" s="83"/>
    </row>
    <row r="80" spans="1:10" x14ac:dyDescent="0.25">
      <c r="A80" s="83"/>
    </row>
    <row r="81" spans="1:10" x14ac:dyDescent="0.25">
      <c r="A81" s="83"/>
    </row>
    <row r="82" spans="1:10" x14ac:dyDescent="0.25">
      <c r="A82" s="83" t="s">
        <v>164</v>
      </c>
      <c r="B82">
        <v>248.56785574849781</v>
      </c>
      <c r="C82">
        <v>61.159141441815805</v>
      </c>
      <c r="D82">
        <v>211.09641678065248</v>
      </c>
      <c r="E82">
        <v>17.747746502686436</v>
      </c>
      <c r="F82">
        <v>88.414564152014776</v>
      </c>
      <c r="G82">
        <v>75.057897481583979</v>
      </c>
      <c r="H82">
        <v>19.804183720555063</v>
      </c>
      <c r="I82">
        <v>595.92482595715933</v>
      </c>
      <c r="J82">
        <v>0.89171267555069433</v>
      </c>
    </row>
    <row r="83" spans="1:10" x14ac:dyDescent="0.25">
      <c r="A83" s="83"/>
    </row>
    <row r="84" spans="1:10" x14ac:dyDescent="0.25">
      <c r="A84" s="83" t="s">
        <v>150</v>
      </c>
      <c r="B84">
        <v>182.98819552165486</v>
      </c>
      <c r="C84">
        <v>32.239891920272918</v>
      </c>
      <c r="D84">
        <v>214.44318504015391</v>
      </c>
      <c r="E84">
        <v>10.000523488916128</v>
      </c>
      <c r="F84">
        <v>54.746742387378738</v>
      </c>
      <c r="G84">
        <v>39.326758697036333</v>
      </c>
      <c r="H84">
        <v>14.648458362931242</v>
      </c>
      <c r="I84">
        <v>350.31758878070241</v>
      </c>
      <c r="J84">
        <v>-0.97513872460023165</v>
      </c>
    </row>
    <row r="85" spans="1:10" x14ac:dyDescent="0.25">
      <c r="A85" s="83" t="s">
        <v>151</v>
      </c>
      <c r="B85">
        <v>264.457745096905</v>
      </c>
      <c r="C85">
        <v>50.546492961840912</v>
      </c>
      <c r="D85">
        <v>280.04843499858009</v>
      </c>
      <c r="E85">
        <v>13.920987807118399</v>
      </c>
      <c r="F85">
        <v>61.943593733273474</v>
      </c>
      <c r="G85">
        <v>53.195181179976451</v>
      </c>
      <c r="H85">
        <v>19.883195462750621</v>
      </c>
      <c r="I85">
        <v>618.32266602994821</v>
      </c>
      <c r="J85">
        <v>5.7973542985111592E-2</v>
      </c>
    </row>
    <row r="86" spans="1:10" x14ac:dyDescent="0.25">
      <c r="A86" s="83"/>
    </row>
    <row r="87" spans="1:10" x14ac:dyDescent="0.25">
      <c r="A87" s="83" t="s">
        <v>153</v>
      </c>
      <c r="B87">
        <v>173.79360835834581</v>
      </c>
      <c r="C87">
        <v>30.478357574505864</v>
      </c>
      <c r="D87">
        <v>189.48563866329104</v>
      </c>
      <c r="E87">
        <v>11.633758993723067</v>
      </c>
      <c r="F87">
        <v>57.630971110967273</v>
      </c>
      <c r="G87">
        <v>39.752900530555522</v>
      </c>
      <c r="H87">
        <v>16.723486719764562</v>
      </c>
      <c r="I87">
        <v>564.56172732541518</v>
      </c>
      <c r="J87">
        <v>0.47827921640424975</v>
      </c>
    </row>
    <row r="88" spans="1:10" x14ac:dyDescent="0.25">
      <c r="A88" s="83" t="s">
        <v>154</v>
      </c>
      <c r="B88">
        <v>335.0746440956126</v>
      </c>
      <c r="C88">
        <v>77.560781204577239</v>
      </c>
      <c r="D88">
        <v>312.11253481083708</v>
      </c>
      <c r="E88">
        <v>37.525676480302678</v>
      </c>
      <c r="F88">
        <v>74.744794118855197</v>
      </c>
      <c r="G88">
        <v>67.978333252436911</v>
      </c>
      <c r="H88">
        <v>17.444508493956587</v>
      </c>
      <c r="I88">
        <v>683.24720106320297</v>
      </c>
      <c r="J88">
        <v>1.148338734541551</v>
      </c>
    </row>
    <row r="89" spans="1:10" x14ac:dyDescent="0.25">
      <c r="A89" s="83" t="s">
        <v>155</v>
      </c>
      <c r="B89">
        <v>259.4201924098561</v>
      </c>
      <c r="C89">
        <v>70.199371802382231</v>
      </c>
      <c r="D89">
        <v>199.66660398711144</v>
      </c>
      <c r="E89">
        <v>22.616534317640451</v>
      </c>
      <c r="F89">
        <v>60.183728076452283</v>
      </c>
      <c r="G89">
        <v>57.655944710152347</v>
      </c>
      <c r="H89">
        <v>16.641626643749909</v>
      </c>
      <c r="I89">
        <v>580.61902345975932</v>
      </c>
      <c r="J89">
        <v>0.89500625750609775</v>
      </c>
    </row>
    <row r="90" spans="1:10" x14ac:dyDescent="0.25">
      <c r="A90" s="83" t="s">
        <v>156</v>
      </c>
      <c r="B90">
        <v>144.79052403318107</v>
      </c>
      <c r="C90">
        <v>24.888047913520669</v>
      </c>
      <c r="D90">
        <v>172.93679676122736</v>
      </c>
      <c r="E90">
        <v>12.225180058181145</v>
      </c>
      <c r="F90">
        <v>34.880127743580374</v>
      </c>
      <c r="G90">
        <v>30.086393490758201</v>
      </c>
      <c r="H90">
        <v>12.972720205550187</v>
      </c>
      <c r="I90">
        <v>457.85421070671106</v>
      </c>
      <c r="J90">
        <v>1.4451954020475859</v>
      </c>
    </row>
    <row r="91" spans="1:10" x14ac:dyDescent="0.25">
      <c r="A91" s="83"/>
    </row>
    <row r="92" spans="1:10" x14ac:dyDescent="0.25">
      <c r="A92" s="83"/>
    </row>
    <row r="93" spans="1:10" x14ac:dyDescent="0.25">
      <c r="A93" s="83" t="s">
        <v>159</v>
      </c>
      <c r="B93">
        <v>222.2281410352098</v>
      </c>
      <c r="C93">
        <v>40.048864716224671</v>
      </c>
      <c r="D93">
        <v>190.46938707507212</v>
      </c>
      <c r="E93">
        <v>10.181359656922524</v>
      </c>
      <c r="F93">
        <v>51.27775441653764</v>
      </c>
      <c r="G93">
        <v>47.273404707913166</v>
      </c>
      <c r="H93">
        <v>15.925541599330437</v>
      </c>
      <c r="I93">
        <v>561.14932329671706</v>
      </c>
      <c r="J93">
        <v>1.8406805057317093</v>
      </c>
    </row>
    <row r="94" spans="1:10" x14ac:dyDescent="0.25">
      <c r="A94" s="83"/>
    </row>
    <row r="95" spans="1:10" x14ac:dyDescent="0.25">
      <c r="A95" s="83"/>
    </row>
    <row r="96" spans="1:10" x14ac:dyDescent="0.25">
      <c r="A96" s="83"/>
    </row>
    <row r="97" spans="1:10" x14ac:dyDescent="0.25">
      <c r="A97" s="83"/>
    </row>
    <row r="98" spans="1:10" x14ac:dyDescent="0.25">
      <c r="A98" s="83" t="s">
        <v>165</v>
      </c>
      <c r="B98">
        <v>276.50260102966826</v>
      </c>
      <c r="C98">
        <v>62.674788383872595</v>
      </c>
      <c r="D98">
        <v>262.00086346154859</v>
      </c>
      <c r="E98">
        <v>25.032933566354117</v>
      </c>
      <c r="F98">
        <v>79.381119395035739</v>
      </c>
      <c r="G98">
        <v>71.463727544459971</v>
      </c>
      <c r="H98">
        <v>23.31135583692561</v>
      </c>
      <c r="I98">
        <v>606.62912338880733</v>
      </c>
      <c r="J98">
        <v>1.1177849427030013</v>
      </c>
    </row>
    <row r="99" spans="1:10" x14ac:dyDescent="0.25">
      <c r="A99" s="83" t="s">
        <v>166</v>
      </c>
      <c r="B99">
        <v>323.31011430965765</v>
      </c>
      <c r="C99">
        <v>74.481421223013982</v>
      </c>
      <c r="D99">
        <v>298.03877474272622</v>
      </c>
      <c r="E99">
        <v>29.837083714106441</v>
      </c>
      <c r="F99">
        <v>86.01603880189495</v>
      </c>
      <c r="G99">
        <v>77.447530950799418</v>
      </c>
      <c r="H99">
        <v>25.893249238527407</v>
      </c>
      <c r="I99">
        <v>683.35222717529791</v>
      </c>
      <c r="J99">
        <v>0.6002370617962054</v>
      </c>
    </row>
    <row r="100" spans="1:10" x14ac:dyDescent="0.25">
      <c r="A100" s="83" t="s">
        <v>167</v>
      </c>
      <c r="B100">
        <v>288.00422271332087</v>
      </c>
      <c r="C100">
        <v>70.875237214692859</v>
      </c>
      <c r="D100">
        <v>269.97895743949391</v>
      </c>
      <c r="E100">
        <v>19.006381466840473</v>
      </c>
      <c r="F100">
        <v>63.425593379570628</v>
      </c>
      <c r="G100">
        <v>54.270563701733941</v>
      </c>
      <c r="H100">
        <v>19.898212877439164</v>
      </c>
      <c r="I100">
        <v>565.30360810008517</v>
      </c>
      <c r="J100">
        <v>0.85007195042751604</v>
      </c>
    </row>
    <row r="101" spans="1:10" x14ac:dyDescent="0.25">
      <c r="A101" s="83" t="s">
        <v>168</v>
      </c>
      <c r="B101">
        <v>309.84321988617768</v>
      </c>
      <c r="C101">
        <v>76.639973847678831</v>
      </c>
      <c r="D101">
        <v>304.35294150626044</v>
      </c>
      <c r="E101">
        <v>29.924669904891868</v>
      </c>
      <c r="F101">
        <v>84.669050271796806</v>
      </c>
      <c r="G101">
        <v>78.182139729958308</v>
      </c>
      <c r="H101">
        <v>26.685794836799946</v>
      </c>
      <c r="I101">
        <v>796.52394271702474</v>
      </c>
      <c r="J101">
        <v>0.87458172973328807</v>
      </c>
    </row>
    <row r="102" spans="1:10" x14ac:dyDescent="0.25">
      <c r="A102" s="83" t="s">
        <v>169</v>
      </c>
      <c r="B102">
        <v>116.70670041206014</v>
      </c>
      <c r="C102">
        <v>22.523044291589187</v>
      </c>
      <c r="D102">
        <v>149.52620877179717</v>
      </c>
      <c r="E102">
        <v>2.7699564512799322</v>
      </c>
      <c r="F102">
        <v>28.573482887353233</v>
      </c>
      <c r="G102">
        <v>23.020413793630809</v>
      </c>
      <c r="H102">
        <v>16.612548970537016</v>
      </c>
      <c r="I102">
        <v>299.24908618760378</v>
      </c>
      <c r="J102">
        <v>-0.11549809575048986</v>
      </c>
    </row>
    <row r="103" spans="1:10" x14ac:dyDescent="0.25">
      <c r="A103" s="83" t="s">
        <v>170</v>
      </c>
      <c r="B103">
        <v>282.06389383348767</v>
      </c>
      <c r="C103">
        <v>55.878134233961347</v>
      </c>
      <c r="D103">
        <v>227.42020237934133</v>
      </c>
      <c r="E103">
        <v>20.396295516056135</v>
      </c>
      <c r="F103">
        <v>49.348951150347034</v>
      </c>
      <c r="G103">
        <v>41.203880637138482</v>
      </c>
      <c r="H103">
        <v>21.955862019521941</v>
      </c>
      <c r="I103">
        <v>411.78902803266192</v>
      </c>
      <c r="J103">
        <v>-1.2532128279640284</v>
      </c>
    </row>
    <row r="104" spans="1:10" x14ac:dyDescent="0.25">
      <c r="A104" s="83" t="s">
        <v>171</v>
      </c>
      <c r="B104">
        <v>197.60178907872614</v>
      </c>
      <c r="C104">
        <v>40.436305504685215</v>
      </c>
      <c r="D104">
        <v>227.33863577323459</v>
      </c>
      <c r="E104">
        <v>18.328631486150023</v>
      </c>
      <c r="F104">
        <v>44.645235757680574</v>
      </c>
      <c r="G104">
        <v>53.170976824206214</v>
      </c>
      <c r="H104">
        <v>24.296445891275813</v>
      </c>
      <c r="I104">
        <v>389.89750881944286</v>
      </c>
      <c r="J104">
        <v>-0.73859995428408531</v>
      </c>
    </row>
    <row r="105" spans="1:10" x14ac:dyDescent="0.25">
      <c r="A105" s="83" t="s">
        <v>172</v>
      </c>
      <c r="B105">
        <v>159.00061483543934</v>
      </c>
      <c r="C105">
        <v>23.174890933193694</v>
      </c>
      <c r="D105">
        <v>187.59005262493775</v>
      </c>
      <c r="E105">
        <v>4.7058406920660438</v>
      </c>
      <c r="F105">
        <v>34.46476951171185</v>
      </c>
      <c r="G105">
        <v>27.446277480721978</v>
      </c>
      <c r="H105">
        <v>16.198452711229439</v>
      </c>
      <c r="I105">
        <v>323.96226491588067</v>
      </c>
      <c r="J105">
        <v>-0.70814554227294391</v>
      </c>
    </row>
    <row r="106" spans="1:10" x14ac:dyDescent="0.25">
      <c r="A106" s="83" t="s">
        <v>173</v>
      </c>
      <c r="B106">
        <v>276.82186961191786</v>
      </c>
      <c r="C106">
        <v>53.501897534899776</v>
      </c>
      <c r="D106">
        <v>161.97477370527503</v>
      </c>
      <c r="E106">
        <v>21.908567667211369</v>
      </c>
      <c r="F106">
        <v>66.941934731328558</v>
      </c>
      <c r="G106">
        <v>51.095162303541493</v>
      </c>
      <c r="H106">
        <v>19.355953602168054</v>
      </c>
      <c r="I106">
        <v>557.64610307191697</v>
      </c>
      <c r="J106">
        <v>-0.31435119739180006</v>
      </c>
    </row>
    <row r="107" spans="1:10" x14ac:dyDescent="0.25">
      <c r="A107" s="83" t="s">
        <v>174</v>
      </c>
      <c r="B107">
        <v>132.28231900242235</v>
      </c>
      <c r="C107">
        <v>34.679214799058776</v>
      </c>
      <c r="D107">
        <v>147.98810132185625</v>
      </c>
      <c r="E107">
        <v>9.8893825121220278</v>
      </c>
      <c r="F107">
        <v>28.358637295059349</v>
      </c>
      <c r="G107">
        <v>20.310348599668526</v>
      </c>
      <c r="H107">
        <v>15.999235226475111</v>
      </c>
      <c r="I107">
        <v>344.3194718501943</v>
      </c>
      <c r="J107">
        <v>-0.68501485558804553</v>
      </c>
    </row>
    <row r="108" spans="1:10" x14ac:dyDescent="0.25">
      <c r="A108" s="83" t="s">
        <v>175</v>
      </c>
      <c r="B108">
        <v>156.30048437670908</v>
      </c>
      <c r="C108">
        <v>24.496941103374883</v>
      </c>
      <c r="D108">
        <v>236.61434922590095</v>
      </c>
      <c r="E108">
        <v>10.97863473482461</v>
      </c>
      <c r="F108">
        <v>52.090906383239123</v>
      </c>
      <c r="G108">
        <v>28.17873187758822</v>
      </c>
      <c r="H108">
        <v>22.642678745997372</v>
      </c>
      <c r="I108">
        <v>353.42731223434197</v>
      </c>
      <c r="J108">
        <v>-0.96506920001822127</v>
      </c>
    </row>
    <row r="109" spans="1:10" x14ac:dyDescent="0.25">
      <c r="A109" s="83" t="s">
        <v>176</v>
      </c>
      <c r="B109">
        <v>105.31638250235265</v>
      </c>
      <c r="C109">
        <v>21.995438271091036</v>
      </c>
      <c r="D109">
        <v>132.30022062152236</v>
      </c>
      <c r="E109">
        <v>2.9772384166892527</v>
      </c>
      <c r="F109">
        <v>26.433314286339325</v>
      </c>
      <c r="G109">
        <v>18.079668662725709</v>
      </c>
      <c r="H109">
        <v>13.705461516872633</v>
      </c>
      <c r="I109">
        <v>288.6931805383752</v>
      </c>
      <c r="J109">
        <v>-0.21010672784509854</v>
      </c>
    </row>
    <row r="110" spans="1:10" x14ac:dyDescent="0.25">
      <c r="A110" s="83" t="s">
        <v>177</v>
      </c>
      <c r="B110">
        <v>150.2579955840848</v>
      </c>
      <c r="C110">
        <v>41.325053914718467</v>
      </c>
      <c r="D110">
        <v>174.1973310255236</v>
      </c>
      <c r="E110">
        <v>10.917153733544234</v>
      </c>
      <c r="F110">
        <v>36.701874072734242</v>
      </c>
      <c r="G110">
        <v>46.291128300209969</v>
      </c>
      <c r="H110">
        <v>21.781688494864934</v>
      </c>
      <c r="I110">
        <v>307.61582126692338</v>
      </c>
      <c r="J110">
        <v>-0.63097690407221751</v>
      </c>
    </row>
    <row r="111" spans="1:10" x14ac:dyDescent="0.25">
      <c r="A111" s="83" t="s">
        <v>178</v>
      </c>
      <c r="B111">
        <v>194.38239913390277</v>
      </c>
      <c r="C111">
        <v>22.392746074932344</v>
      </c>
      <c r="D111">
        <v>181.69440469926658</v>
      </c>
      <c r="E111">
        <v>4.5661589144034833</v>
      </c>
      <c r="F111">
        <v>47.150553610570128</v>
      </c>
      <c r="G111">
        <v>36.435132918592267</v>
      </c>
      <c r="H111">
        <v>17.157865999640116</v>
      </c>
      <c r="I111">
        <v>325.00697262772275</v>
      </c>
      <c r="J111">
        <v>-1.2606768854935728</v>
      </c>
    </row>
    <row r="112" spans="1:10" x14ac:dyDescent="0.25">
      <c r="A112" s="83" t="s">
        <v>179</v>
      </c>
      <c r="B112">
        <v>200.40072434486626</v>
      </c>
      <c r="C112">
        <v>38.877264198075387</v>
      </c>
      <c r="D112">
        <v>454.56989089869802</v>
      </c>
      <c r="E112">
        <v>22.699666258428579</v>
      </c>
      <c r="F112">
        <v>106.26785572198986</v>
      </c>
      <c r="G112">
        <v>58.938292827643771</v>
      </c>
      <c r="H112">
        <v>23.613889143345197</v>
      </c>
      <c r="I112">
        <v>401.69999375457468</v>
      </c>
      <c r="J112">
        <v>-1.0125539349527557</v>
      </c>
    </row>
    <row r="113" spans="1:10" x14ac:dyDescent="0.25">
      <c r="A113" s="83" t="s">
        <v>180</v>
      </c>
      <c r="B113">
        <v>139.17297229686656</v>
      </c>
      <c r="C113">
        <v>23.284462459222208</v>
      </c>
      <c r="D113">
        <v>175.63934311650053</v>
      </c>
      <c r="E113">
        <v>2.3593471687248009</v>
      </c>
      <c r="F113">
        <v>38.800900892609</v>
      </c>
      <c r="G113">
        <v>18.583107998358685</v>
      </c>
      <c r="H113">
        <v>17.961895478791515</v>
      </c>
      <c r="I113">
        <v>372.21915083834335</v>
      </c>
      <c r="J113">
        <v>-1.1830740614171731</v>
      </c>
    </row>
    <row r="114" spans="1:10" x14ac:dyDescent="0.25">
      <c r="A114" s="83" t="s">
        <v>181</v>
      </c>
      <c r="B114">
        <v>151.22476232815762</v>
      </c>
      <c r="C114">
        <v>27.655163328781423</v>
      </c>
      <c r="D114">
        <v>194.61231095079049</v>
      </c>
      <c r="E114">
        <v>9.8299939439735748</v>
      </c>
      <c r="F114">
        <v>54.278678386472819</v>
      </c>
      <c r="G114">
        <v>37.676546714064813</v>
      </c>
      <c r="H114">
        <v>23.336089412331802</v>
      </c>
      <c r="I114">
        <v>309.22822976258038</v>
      </c>
      <c r="J114">
        <v>-1.2502252801000457</v>
      </c>
    </row>
    <row r="115" spans="1:10" x14ac:dyDescent="0.25">
      <c r="A115" s="83" t="s">
        <v>182</v>
      </c>
      <c r="B115">
        <v>198.15321868686544</v>
      </c>
      <c r="C115">
        <v>40.110036623142605</v>
      </c>
      <c r="D115">
        <v>196.10575323507476</v>
      </c>
      <c r="E115">
        <v>9.5994751900553723</v>
      </c>
      <c r="F115">
        <v>46.757189971284589</v>
      </c>
      <c r="G115">
        <v>35.563319407602421</v>
      </c>
      <c r="H115">
        <v>19.451030007569543</v>
      </c>
      <c r="I115">
        <v>468.70931710181674</v>
      </c>
      <c r="J115">
        <v>-1.5093861108277249</v>
      </c>
    </row>
    <row r="116" spans="1:10" x14ac:dyDescent="0.25">
      <c r="A116" s="83" t="s">
        <v>183</v>
      </c>
      <c r="B116">
        <v>257.90348149255721</v>
      </c>
      <c r="C116">
        <v>84.005418479092356</v>
      </c>
      <c r="D116">
        <v>231.9633413525398</v>
      </c>
      <c r="E116">
        <v>72.708323308792941</v>
      </c>
      <c r="F116">
        <v>60.91713206262169</v>
      </c>
      <c r="G116">
        <v>74.238083697836416</v>
      </c>
      <c r="H116">
        <v>19.999302698643252</v>
      </c>
      <c r="I116">
        <v>370.13457930383572</v>
      </c>
      <c r="J116">
        <v>-0.26906774671496692</v>
      </c>
    </row>
    <row r="117" spans="1:10" x14ac:dyDescent="0.25">
      <c r="A117" s="83" t="s">
        <v>184</v>
      </c>
      <c r="B117">
        <v>267.40668095209219</v>
      </c>
      <c r="C117">
        <v>44.278705392913793</v>
      </c>
      <c r="D117">
        <v>225.50981249246803</v>
      </c>
      <c r="E117">
        <v>16.366642065251657</v>
      </c>
      <c r="F117">
        <v>60.496781881738123</v>
      </c>
      <c r="G117">
        <v>41.972722771670114</v>
      </c>
      <c r="H117">
        <v>20.557868341332092</v>
      </c>
      <c r="I117">
        <v>443.54536028378038</v>
      </c>
      <c r="J117">
        <v>-1.6981835058614188</v>
      </c>
    </row>
    <row r="118" spans="1:10" x14ac:dyDescent="0.25">
      <c r="A118" s="83" t="s">
        <v>185</v>
      </c>
      <c r="B118">
        <v>311.83436390268361</v>
      </c>
      <c r="C118">
        <v>65.391728061953287</v>
      </c>
      <c r="D118">
        <v>290.50455469895792</v>
      </c>
      <c r="E118">
        <v>59.936696346995596</v>
      </c>
      <c r="F118">
        <v>82.387082221145334</v>
      </c>
      <c r="G118">
        <v>54.268534430732061</v>
      </c>
      <c r="H118">
        <v>26.0304856208842</v>
      </c>
      <c r="I118">
        <v>512.36251574707671</v>
      </c>
      <c r="J118">
        <v>-2.7192896115240641</v>
      </c>
    </row>
    <row r="119" spans="1:10" x14ac:dyDescent="0.25">
      <c r="A119" s="83" t="s">
        <v>186</v>
      </c>
      <c r="B119">
        <v>337.40233207225305</v>
      </c>
      <c r="C119">
        <v>30.800388957401726</v>
      </c>
      <c r="D119">
        <v>278.50075290356608</v>
      </c>
      <c r="E119">
        <v>6.4495178031512204</v>
      </c>
      <c r="F119">
        <v>47.379649478709517</v>
      </c>
      <c r="G119">
        <v>31.190585963123794</v>
      </c>
      <c r="H119">
        <v>21.024171973805053</v>
      </c>
      <c r="I119">
        <v>418.59178458449179</v>
      </c>
      <c r="J119">
        <v>-0.76212730294187292</v>
      </c>
    </row>
    <row r="120" spans="1:10" x14ac:dyDescent="0.25">
      <c r="A120" s="83" t="s">
        <v>187</v>
      </c>
      <c r="B120">
        <v>237.53355536795942</v>
      </c>
      <c r="C120">
        <v>45.180265666414172</v>
      </c>
      <c r="D120">
        <v>254.63500334645633</v>
      </c>
      <c r="E120">
        <v>19.201178576474529</v>
      </c>
      <c r="F120">
        <v>64.632589166095471</v>
      </c>
      <c r="G120">
        <v>44.760798581927034</v>
      </c>
      <c r="H120">
        <v>18.944224851390562</v>
      </c>
      <c r="I120">
        <v>507.31646910421074</v>
      </c>
      <c r="J120">
        <v>-1.420482897951918</v>
      </c>
    </row>
    <row r="121" spans="1:10" x14ac:dyDescent="0.25">
      <c r="A121" s="83" t="s">
        <v>188</v>
      </c>
      <c r="B121">
        <v>203.7321620792485</v>
      </c>
      <c r="C121">
        <v>65.950093444735614</v>
      </c>
      <c r="D121">
        <v>234.99898890233328</v>
      </c>
      <c r="E121">
        <v>29.976411330885767</v>
      </c>
      <c r="F121">
        <v>55.419031448427411</v>
      </c>
      <c r="G121">
        <v>41.379758509521828</v>
      </c>
      <c r="H121">
        <v>17.765131451766919</v>
      </c>
      <c r="I121">
        <v>427.3319081601652</v>
      </c>
      <c r="J121">
        <v>-0.29440468123170671</v>
      </c>
    </row>
    <row r="122" spans="1:10" x14ac:dyDescent="0.25">
      <c r="A122" s="83" t="s">
        <v>189</v>
      </c>
      <c r="B122">
        <v>277.92802251295285</v>
      </c>
      <c r="C122">
        <v>60.324818006604765</v>
      </c>
      <c r="D122">
        <v>287.73284599045394</v>
      </c>
      <c r="E122">
        <v>17.925815917826512</v>
      </c>
      <c r="F122">
        <v>101.46960141416447</v>
      </c>
      <c r="G122">
        <v>68.100808493737432</v>
      </c>
      <c r="H122">
        <v>22.522269023746837</v>
      </c>
      <c r="I122">
        <v>432.24993943227514</v>
      </c>
      <c r="J122">
        <v>-1.1659113408474315</v>
      </c>
    </row>
    <row r="123" spans="1:10" x14ac:dyDescent="0.25">
      <c r="A123" s="83" t="s">
        <v>190</v>
      </c>
      <c r="B123">
        <v>232.32377498845304</v>
      </c>
      <c r="C123">
        <v>45.515155333393153</v>
      </c>
      <c r="D123">
        <v>219.30197976642111</v>
      </c>
      <c r="E123">
        <v>21.483087892228657</v>
      </c>
      <c r="F123">
        <v>70.896358479791132</v>
      </c>
      <c r="G123">
        <v>48.461365651736479</v>
      </c>
      <c r="H123">
        <v>19.068878241203254</v>
      </c>
      <c r="I123">
        <v>438.58372397337757</v>
      </c>
      <c r="J123">
        <v>-1.0499135545090157</v>
      </c>
    </row>
    <row r="124" spans="1:10" x14ac:dyDescent="0.25">
      <c r="A124" s="83" t="s">
        <v>191</v>
      </c>
      <c r="B124">
        <v>194.09976721987812</v>
      </c>
      <c r="C124">
        <v>46.89498146463162</v>
      </c>
      <c r="D124">
        <v>250.29400437564578</v>
      </c>
      <c r="E124">
        <v>20.378527005139375</v>
      </c>
      <c r="F124">
        <v>50.344095068317131</v>
      </c>
      <c r="G124">
        <v>28.261743118853737</v>
      </c>
      <c r="H124">
        <v>20.377333986842107</v>
      </c>
      <c r="I124">
        <v>486.65835217321506</v>
      </c>
      <c r="J124">
        <v>-0.35591240793423662</v>
      </c>
    </row>
    <row r="125" spans="1:10" x14ac:dyDescent="0.25">
      <c r="A125" s="83" t="s">
        <v>192</v>
      </c>
      <c r="B125">
        <v>232.33426009818922</v>
      </c>
      <c r="C125">
        <v>67.908793826860645</v>
      </c>
      <c r="D125">
        <v>235.1412380272987</v>
      </c>
      <c r="E125">
        <v>31.724734179741446</v>
      </c>
      <c r="F125">
        <v>64.314595434376827</v>
      </c>
      <c r="G125">
        <v>52.85546676136498</v>
      </c>
      <c r="H125">
        <v>18.686613552412211</v>
      </c>
      <c r="I125">
        <v>428.85488500751597</v>
      </c>
      <c r="J125">
        <v>-0.87346914169580803</v>
      </c>
    </row>
    <row r="126" spans="1:10" x14ac:dyDescent="0.25">
      <c r="A126" s="83" t="s">
        <v>193</v>
      </c>
      <c r="B126">
        <v>145.63964709748819</v>
      </c>
      <c r="C126">
        <v>45.811992843152183</v>
      </c>
      <c r="D126">
        <v>110.3455582844074</v>
      </c>
      <c r="E126">
        <v>11.948117724203717</v>
      </c>
      <c r="F126">
        <v>40.195972636182816</v>
      </c>
      <c r="G126">
        <v>33.29855083101036</v>
      </c>
      <c r="H126">
        <v>31.755913705041738</v>
      </c>
      <c r="I126">
        <v>414.03013532289322</v>
      </c>
      <c r="J126">
        <v>-1.6156998600233559</v>
      </c>
    </row>
    <row r="127" spans="1:10" x14ac:dyDescent="0.25">
      <c r="A127" s="83" t="s">
        <v>194</v>
      </c>
      <c r="B127">
        <v>194.65029820919392</v>
      </c>
      <c r="C127">
        <v>46.410312357685378</v>
      </c>
      <c r="D127">
        <v>157.13039511999725</v>
      </c>
      <c r="E127">
        <v>19.411171619314882</v>
      </c>
      <c r="F127">
        <v>49.208212942504211</v>
      </c>
      <c r="G127">
        <v>38.772548304729632</v>
      </c>
      <c r="H127">
        <v>14.40499647406379</v>
      </c>
      <c r="I127">
        <v>426.94493700315934</v>
      </c>
      <c r="J127">
        <v>-1.38821097964582</v>
      </c>
    </row>
    <row r="128" spans="1:10" x14ac:dyDescent="0.25">
      <c r="A128" s="83" t="s">
        <v>195</v>
      </c>
      <c r="B128">
        <v>158.43492254997565</v>
      </c>
      <c r="C128">
        <v>30.271561190635797</v>
      </c>
      <c r="D128">
        <v>103.96058858770185</v>
      </c>
      <c r="E128">
        <v>5.9013176139212922</v>
      </c>
      <c r="F128">
        <v>41.037126485726588</v>
      </c>
      <c r="G128">
        <v>33.239355784317013</v>
      </c>
      <c r="H128">
        <v>13.773846457986654</v>
      </c>
      <c r="I128">
        <v>400.62781107583783</v>
      </c>
      <c r="J128">
        <v>-1.3767485120026643</v>
      </c>
    </row>
    <row r="129" spans="1:10" x14ac:dyDescent="0.25">
      <c r="A129" t="s">
        <v>196</v>
      </c>
      <c r="B129">
        <v>158.04760917036091</v>
      </c>
      <c r="C129">
        <v>24.531026546332217</v>
      </c>
      <c r="D129">
        <v>132.78107861976321</v>
      </c>
      <c r="E129">
        <v>12.337465089396197</v>
      </c>
      <c r="F129">
        <v>30.659816682988566</v>
      </c>
      <c r="G129">
        <v>23.572859370994191</v>
      </c>
      <c r="H129">
        <v>15.568951168086727</v>
      </c>
      <c r="I129">
        <v>450.69964631825565</v>
      </c>
      <c r="J129">
        <v>2.3392448719717454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E09D1-B21C-4D9E-B3DE-441B2F2FA4D2}">
  <dimension ref="A1:AU129"/>
  <sheetViews>
    <sheetView topLeftCell="Q1" zoomScale="85" zoomScaleNormal="85" workbookViewId="0">
      <pane ySplit="1" topLeftCell="A2" activePane="bottomLeft" state="frozen"/>
      <selection pane="bottomLeft" activeCell="AJ1" activeCellId="2" sqref="A1:A1048576 K1:Z1048576 AJ1:AL1048576"/>
    </sheetView>
  </sheetViews>
  <sheetFormatPr defaultRowHeight="12.5" x14ac:dyDescent="0.25"/>
  <cols>
    <col min="1" max="1" width="9.81640625" style="121" customWidth="1"/>
    <col min="2" max="2" width="19.26953125" style="121" customWidth="1"/>
    <col min="3" max="3" width="14.1796875" style="121" customWidth="1"/>
    <col min="4" max="4" width="20.81640625" style="128" customWidth="1"/>
    <col min="5" max="5" width="14.1796875" style="121" customWidth="1"/>
    <col min="6" max="6" width="11.7265625" style="121" customWidth="1"/>
    <col min="7" max="7" width="7.453125" style="124" customWidth="1"/>
    <col min="8" max="8" width="10.26953125" style="121" customWidth="1"/>
    <col min="9" max="9" width="8.7265625" style="121"/>
    <col min="10" max="10" width="14.54296875" style="121" customWidth="1"/>
    <col min="11" max="11" width="12.90625" style="121" customWidth="1"/>
    <col min="12" max="12" width="8.7265625" style="121" customWidth="1"/>
    <col min="13" max="13" width="9.90625" style="121" customWidth="1"/>
    <col min="14" max="15" width="14.08984375" style="121" customWidth="1"/>
    <col min="16" max="16" width="17.08984375" style="121" customWidth="1"/>
    <col min="17" max="18" width="22.26953125" style="121" customWidth="1"/>
    <col min="19" max="19" width="16.36328125" style="121" customWidth="1"/>
    <col min="20" max="20" width="18.08984375" style="121" customWidth="1"/>
    <col min="21" max="21" width="15.6328125" style="121" customWidth="1"/>
    <col min="22" max="22" width="14.7265625" style="121" customWidth="1"/>
    <col min="23" max="24" width="13.6328125" style="121" customWidth="1"/>
    <col min="25" max="25" width="13.54296875" style="121" customWidth="1"/>
    <col min="26" max="36" width="8.7265625" style="121"/>
    <col min="38" max="38" width="8.36328125" customWidth="1"/>
    <col min="39" max="41" width="17.6328125" customWidth="1"/>
    <col min="42" max="45" width="14.6328125" customWidth="1"/>
    <col min="46" max="46" width="21.54296875" customWidth="1"/>
    <col min="47" max="47" width="16.08984375" customWidth="1"/>
    <col min="48" max="16384" width="8.7265625" style="121"/>
  </cols>
  <sheetData>
    <row r="1" spans="1:47" s="120" customFormat="1" ht="14.5" x14ac:dyDescent="0.35">
      <c r="A1" s="111" t="s">
        <v>264</v>
      </c>
      <c r="B1" s="112" t="s">
        <v>395</v>
      </c>
      <c r="C1" s="112" t="s">
        <v>396</v>
      </c>
      <c r="D1" s="140" t="s">
        <v>397</v>
      </c>
      <c r="E1" s="112" t="s">
        <v>204</v>
      </c>
      <c r="F1" s="112" t="s">
        <v>260</v>
      </c>
      <c r="G1" s="113" t="s">
        <v>258</v>
      </c>
      <c r="H1" s="112" t="s">
        <v>257</v>
      </c>
      <c r="I1" s="112" t="s">
        <v>265</v>
      </c>
      <c r="J1" s="112" t="s">
        <v>393</v>
      </c>
      <c r="K1" s="114" t="s">
        <v>211</v>
      </c>
      <c r="L1" s="115" t="s">
        <v>399</v>
      </c>
      <c r="M1" s="115" t="s">
        <v>400</v>
      </c>
      <c r="N1" s="116" t="s">
        <v>398</v>
      </c>
      <c r="O1" s="116" t="s">
        <v>529</v>
      </c>
      <c r="P1" s="116" t="s">
        <v>21</v>
      </c>
      <c r="Q1" s="116" t="s">
        <v>26</v>
      </c>
      <c r="R1" s="117" t="s">
        <v>401</v>
      </c>
      <c r="S1" s="117" t="s">
        <v>402</v>
      </c>
      <c r="T1" s="117" t="s">
        <v>404</v>
      </c>
      <c r="U1" s="117" t="s">
        <v>403</v>
      </c>
      <c r="V1" s="118" t="s">
        <v>23</v>
      </c>
      <c r="W1" s="118" t="s">
        <v>24</v>
      </c>
      <c r="X1" s="118" t="s">
        <v>553</v>
      </c>
      <c r="Y1" s="118" t="s">
        <v>525</v>
      </c>
      <c r="Z1" s="118" t="s">
        <v>526</v>
      </c>
      <c r="AA1" s="119" t="s">
        <v>280</v>
      </c>
      <c r="AB1" s="119" t="s">
        <v>281</v>
      </c>
      <c r="AC1" s="119" t="s">
        <v>282</v>
      </c>
      <c r="AD1" s="119" t="s">
        <v>283</v>
      </c>
      <c r="AE1" s="119" t="s">
        <v>284</v>
      </c>
      <c r="AF1" s="119" t="s">
        <v>285</v>
      </c>
      <c r="AG1" s="119" t="s">
        <v>286</v>
      </c>
      <c r="AH1" s="119" t="s">
        <v>287</v>
      </c>
      <c r="AI1" s="119" t="s">
        <v>288</v>
      </c>
      <c r="AJ1" s="120" t="s">
        <v>407</v>
      </c>
      <c r="AK1" t="s">
        <v>408</v>
      </c>
      <c r="AL1" t="s">
        <v>522</v>
      </c>
      <c r="AM1" s="143" t="s">
        <v>521</v>
      </c>
      <c r="AN1" s="143" t="s">
        <v>418</v>
      </c>
      <c r="AO1" s="143" t="s">
        <v>419</v>
      </c>
      <c r="AP1" s="143" t="s">
        <v>420</v>
      </c>
      <c r="AQ1" s="143" t="s">
        <v>421</v>
      </c>
      <c r="AR1" s="143" t="s">
        <v>524</v>
      </c>
      <c r="AS1" s="143" t="s">
        <v>423</v>
      </c>
      <c r="AT1" s="143" t="s">
        <v>424</v>
      </c>
      <c r="AU1" s="143" t="s">
        <v>523</v>
      </c>
    </row>
    <row r="2" spans="1:47" x14ac:dyDescent="0.25">
      <c r="A2" s="83" t="s">
        <v>62</v>
      </c>
      <c r="B2" s="121">
        <v>45</v>
      </c>
      <c r="D2" s="128">
        <v>45</v>
      </c>
      <c r="E2" s="121" t="s">
        <v>259</v>
      </c>
      <c r="F2" s="125" t="s">
        <v>221</v>
      </c>
      <c r="G2" s="124">
        <v>2016</v>
      </c>
      <c r="H2" s="125" t="s">
        <v>235</v>
      </c>
      <c r="I2" s="121" t="s">
        <v>394</v>
      </c>
      <c r="J2" s="121" t="s">
        <v>266</v>
      </c>
      <c r="K2" s="126"/>
      <c r="N2" s="85">
        <v>35.62176165803109</v>
      </c>
      <c r="O2" s="85">
        <v>0.90782796606329419</v>
      </c>
      <c r="P2" s="85">
        <v>9.8409521444354429</v>
      </c>
      <c r="Q2" s="85">
        <v>8.1144677507123752</v>
      </c>
      <c r="R2" s="85">
        <f>1-S2/2.65</f>
        <v>0.50976040260901923</v>
      </c>
      <c r="S2" s="126">
        <v>1.2991349330860991</v>
      </c>
      <c r="T2" s="126">
        <v>5077.8639999999996</v>
      </c>
      <c r="U2" s="126">
        <v>424.9799999999999</v>
      </c>
      <c r="V2" s="126">
        <v>115.43813342382302</v>
      </c>
      <c r="W2" s="126">
        <v>26.648777334666306</v>
      </c>
      <c r="Y2" s="126">
        <v>400.26829648467799</v>
      </c>
      <c r="Z2" s="126">
        <v>87.742156165808979</v>
      </c>
      <c r="AA2" s="121">
        <v>128.75329775583816</v>
      </c>
      <c r="AB2" s="121">
        <v>17.756954380373919</v>
      </c>
      <c r="AC2" s="121">
        <v>110.38952575702649</v>
      </c>
      <c r="AD2" s="121">
        <v>7.9153962480526427</v>
      </c>
      <c r="AE2" s="121">
        <v>22.134742919568009</v>
      </c>
      <c r="AF2" s="121">
        <v>18.351928793980512</v>
      </c>
      <c r="AG2" s="121">
        <v>15.047122973893549</v>
      </c>
      <c r="AH2" s="121">
        <v>351.73239519294799</v>
      </c>
      <c r="AI2" s="121">
        <v>-0.77626810969110815</v>
      </c>
      <c r="AM2">
        <v>10.00191156633481</v>
      </c>
      <c r="AN2">
        <v>20.141015749360221</v>
      </c>
      <c r="AO2">
        <v>4.8749402007439304</v>
      </c>
      <c r="AP2">
        <v>2.3923236482341639</v>
      </c>
      <c r="AQ2">
        <v>12.495047680507749</v>
      </c>
      <c r="AR2">
        <v>72.06381885852457</v>
      </c>
      <c r="AS2">
        <v>14.887371328741921</v>
      </c>
      <c r="AT2">
        <v>43.299830750844343</v>
      </c>
      <c r="AU2">
        <v>0.34382054318888111</v>
      </c>
    </row>
    <row r="3" spans="1:47" x14ac:dyDescent="0.25">
      <c r="A3" s="83" t="s">
        <v>64</v>
      </c>
      <c r="D3" s="128" t="s">
        <v>272</v>
      </c>
      <c r="E3" s="121" t="s">
        <v>256</v>
      </c>
      <c r="F3" s="125" t="s">
        <v>263</v>
      </c>
      <c r="G3" s="124">
        <v>2020</v>
      </c>
      <c r="H3" s="125" t="s">
        <v>222</v>
      </c>
      <c r="I3" s="121" t="s">
        <v>266</v>
      </c>
      <c r="J3" s="121" t="s">
        <v>266</v>
      </c>
      <c r="K3" s="126"/>
      <c r="N3" s="85">
        <v>36.283185840707958</v>
      </c>
      <c r="O3" s="85">
        <v>0.77949390347288339</v>
      </c>
      <c r="P3" s="85">
        <v>9.553476442666712</v>
      </c>
      <c r="Q3" s="85">
        <v>5.6024093244379953</v>
      </c>
      <c r="R3" s="85">
        <f t="shared" ref="R3:R66" si="0">1-S3/2.65</f>
        <v>0.55227188284800288</v>
      </c>
      <c r="S3" s="126">
        <v>1.1864795104527925</v>
      </c>
      <c r="T3" s="126">
        <v>4216.4719999999998</v>
      </c>
      <c r="U3" s="126"/>
      <c r="V3" s="126"/>
      <c r="W3" s="126"/>
      <c r="Y3" s="126"/>
      <c r="Z3" s="126"/>
    </row>
    <row r="4" spans="1:47" x14ac:dyDescent="0.25">
      <c r="A4" s="83" t="s">
        <v>65</v>
      </c>
      <c r="B4" s="121">
        <v>30</v>
      </c>
      <c r="D4" s="142">
        <v>30</v>
      </c>
      <c r="E4" s="121" t="s">
        <v>259</v>
      </c>
      <c r="F4" s="125" t="s">
        <v>230</v>
      </c>
      <c r="G4" s="124">
        <v>2016</v>
      </c>
      <c r="H4" s="125" t="s">
        <v>235</v>
      </c>
      <c r="I4" s="121" t="s">
        <v>394</v>
      </c>
      <c r="J4" s="121" t="s">
        <v>266</v>
      </c>
      <c r="K4" s="126"/>
      <c r="N4" s="85">
        <v>35.367372353673723</v>
      </c>
      <c r="O4" s="85">
        <v>0.92710252362991818</v>
      </c>
      <c r="P4" s="85">
        <v>5.5648595957693052</v>
      </c>
      <c r="Q4" s="85">
        <v>6.1480365970439941</v>
      </c>
      <c r="R4" s="85">
        <f t="shared" si="0"/>
        <v>0.5027175448697736</v>
      </c>
      <c r="S4" s="126">
        <v>1.3177985060951001</v>
      </c>
      <c r="T4" s="126">
        <v>3936.1439999999998</v>
      </c>
      <c r="U4" s="126">
        <v>397.43999999999977</v>
      </c>
      <c r="V4" s="126">
        <v>130.2691824659247</v>
      </c>
      <c r="W4" s="126">
        <v>27.874799782311914</v>
      </c>
      <c r="Y4" s="126">
        <v>363.35340080162177</v>
      </c>
      <c r="Z4" s="126">
        <v>90.352524477535468</v>
      </c>
      <c r="AA4" s="121">
        <v>141.82534642966604</v>
      </c>
      <c r="AB4" s="121">
        <v>28.307375630292295</v>
      </c>
      <c r="AC4" s="121">
        <v>87.225058849057874</v>
      </c>
      <c r="AD4" s="121">
        <v>13.666343138000382</v>
      </c>
      <c r="AE4" s="121">
        <v>33.3399156366862</v>
      </c>
      <c r="AF4" s="121">
        <v>28.382931346717463</v>
      </c>
      <c r="AG4" s="121">
        <v>16.544633918270172</v>
      </c>
      <c r="AH4" s="121">
        <v>357.3196821217328</v>
      </c>
      <c r="AI4" s="121">
        <v>-0.54983365965846343</v>
      </c>
      <c r="AM4">
        <v>8.783857506028582</v>
      </c>
      <c r="AN4">
        <v>19.44553309101515</v>
      </c>
      <c r="AO4">
        <v>3.473510492021517</v>
      </c>
      <c r="AP4">
        <v>2.0529603119138611</v>
      </c>
      <c r="AQ4">
        <v>11.901475529605269</v>
      </c>
      <c r="AR4">
        <v>64.438106029025619</v>
      </c>
      <c r="AS4">
        <v>13.95443584151913</v>
      </c>
      <c r="AT4">
        <v>38.634392219939777</v>
      </c>
      <c r="AU4">
        <v>0.36119206333255172</v>
      </c>
    </row>
    <row r="5" spans="1:47" x14ac:dyDescent="0.25">
      <c r="A5" s="83" t="s">
        <v>66</v>
      </c>
      <c r="B5" s="121">
        <v>45</v>
      </c>
      <c r="D5" s="142">
        <v>45</v>
      </c>
      <c r="E5" s="121" t="s">
        <v>259</v>
      </c>
      <c r="F5" s="125" t="s">
        <v>221</v>
      </c>
      <c r="G5" s="124">
        <v>2016</v>
      </c>
      <c r="H5" s="125" t="s">
        <v>222</v>
      </c>
      <c r="I5" s="121" t="s">
        <v>266</v>
      </c>
      <c r="J5" s="121" t="s">
        <v>266</v>
      </c>
      <c r="K5" s="126"/>
      <c r="N5" s="85">
        <v>40.976933514246952</v>
      </c>
      <c r="O5" s="85">
        <v>0.8575381981167457</v>
      </c>
      <c r="P5" s="85">
        <v>12.027835937272704</v>
      </c>
      <c r="Q5" s="85">
        <v>18.175178371202204</v>
      </c>
      <c r="R5" s="85">
        <f t="shared" si="0"/>
        <v>0.55874945328587711</v>
      </c>
      <c r="S5" s="126">
        <v>1.1693139487924256</v>
      </c>
      <c r="T5" s="126">
        <v>4417.68</v>
      </c>
      <c r="U5" s="126">
        <v>348.48</v>
      </c>
      <c r="V5" s="126">
        <v>187.15724331194906</v>
      </c>
      <c r="W5" s="126">
        <v>37.818747165124677</v>
      </c>
      <c r="Y5" s="126">
        <v>273.77512626115703</v>
      </c>
      <c r="Z5" s="126">
        <v>86.611710780890903</v>
      </c>
      <c r="AA5" s="121">
        <v>152.05106321627483</v>
      </c>
      <c r="AB5" s="121">
        <v>25.879289767852867</v>
      </c>
      <c r="AC5" s="121">
        <v>132.88193857867265</v>
      </c>
      <c r="AD5" s="121">
        <v>9.0316496765089731</v>
      </c>
      <c r="AE5" s="121">
        <v>31.385590978155218</v>
      </c>
      <c r="AF5" s="121">
        <v>27.494858437938991</v>
      </c>
      <c r="AG5" s="121">
        <v>16.106394241563347</v>
      </c>
      <c r="AH5" s="121">
        <v>404.62441104504052</v>
      </c>
      <c r="AI5" s="121">
        <v>-1.3221683808851319</v>
      </c>
      <c r="AM5">
        <v>5.819015143112976</v>
      </c>
      <c r="AN5">
        <v>11.487373478773019</v>
      </c>
      <c r="AO5">
        <v>2.5072705428182029</v>
      </c>
      <c r="AP5">
        <v>1.533411621713614</v>
      </c>
      <c r="AQ5">
        <v>7.3590856292444</v>
      </c>
      <c r="AR5">
        <v>40.66714162615191</v>
      </c>
      <c r="AS5">
        <v>8.892497250958014</v>
      </c>
      <c r="AT5">
        <v>24.321918465074059</v>
      </c>
      <c r="AU5">
        <v>0.36561660478089009</v>
      </c>
    </row>
    <row r="6" spans="1:47" x14ac:dyDescent="0.25">
      <c r="A6" s="83" t="s">
        <v>67</v>
      </c>
      <c r="B6" s="121">
        <v>15</v>
      </c>
      <c r="D6" s="142">
        <v>15</v>
      </c>
      <c r="E6" s="121" t="s">
        <v>259</v>
      </c>
      <c r="F6" s="125" t="s">
        <v>228</v>
      </c>
      <c r="G6" s="124">
        <v>2016</v>
      </c>
      <c r="H6" s="125" t="s">
        <v>235</v>
      </c>
      <c r="I6" s="121" t="s">
        <v>394</v>
      </c>
      <c r="J6" s="121" t="s">
        <v>266</v>
      </c>
      <c r="K6" s="126"/>
      <c r="N6" s="85">
        <v>38.095238095238081</v>
      </c>
      <c r="O6" s="85">
        <v>0.98559744865902998</v>
      </c>
      <c r="P6" s="85">
        <v>10.953714285714284</v>
      </c>
      <c r="Q6" s="85">
        <v>16.068855547350516</v>
      </c>
      <c r="R6" s="85">
        <f t="shared" si="0"/>
        <v>0.50599621721402821</v>
      </c>
      <c r="S6" s="126">
        <v>1.3091100243828251</v>
      </c>
      <c r="T6" s="126">
        <v>4535.12</v>
      </c>
      <c r="U6" s="126">
        <v>360.72</v>
      </c>
      <c r="V6" s="126">
        <v>130.40221844790543</v>
      </c>
      <c r="W6" s="126">
        <v>27.763050192445391</v>
      </c>
      <c r="Y6" s="126">
        <v>554.25725653419249</v>
      </c>
      <c r="Z6" s="126">
        <v>123.23214539324501</v>
      </c>
      <c r="AA6" s="121">
        <v>190.16662048710214</v>
      </c>
      <c r="AB6" s="121">
        <v>46.411053261581038</v>
      </c>
      <c r="AC6" s="121">
        <v>116.91640371307466</v>
      </c>
      <c r="AD6" s="121">
        <v>22.199874647943361</v>
      </c>
      <c r="AE6" s="121">
        <v>59.830567679466199</v>
      </c>
      <c r="AF6" s="121">
        <v>42.510120782831109</v>
      </c>
      <c r="AG6" s="121">
        <v>17.09084574185324</v>
      </c>
      <c r="AH6" s="121">
        <v>407.25484153346076</v>
      </c>
      <c r="AI6" s="121">
        <v>-1.0914640653691672</v>
      </c>
      <c r="AM6">
        <v>7.157658520908786</v>
      </c>
      <c r="AN6">
        <v>14.25662039718774</v>
      </c>
      <c r="AO6">
        <v>3.153983459258106</v>
      </c>
      <c r="AP6">
        <v>1.930581342148074</v>
      </c>
      <c r="AQ6">
        <v>8.4679521774490105</v>
      </c>
      <c r="AR6">
        <v>49.574314575791171</v>
      </c>
      <c r="AS6">
        <v>10.39853351959708</v>
      </c>
      <c r="AT6">
        <v>30.07908272469712</v>
      </c>
      <c r="AU6">
        <v>0.34570647033259189</v>
      </c>
    </row>
    <row r="7" spans="1:47" x14ac:dyDescent="0.25">
      <c r="A7" s="83" t="s">
        <v>68</v>
      </c>
      <c r="B7" s="121">
        <v>30</v>
      </c>
      <c r="D7" s="142">
        <v>30</v>
      </c>
      <c r="E7" s="121" t="s">
        <v>259</v>
      </c>
      <c r="F7" s="125" t="s">
        <v>230</v>
      </c>
      <c r="G7" s="124">
        <v>2016</v>
      </c>
      <c r="H7" s="125" t="s">
        <v>222</v>
      </c>
      <c r="I7" s="121" t="s">
        <v>266</v>
      </c>
      <c r="J7" s="121" t="s">
        <v>266</v>
      </c>
      <c r="K7" s="126"/>
      <c r="N7" s="85">
        <v>36.585365853658544</v>
      </c>
      <c r="O7" s="85">
        <v>0.81133334096656706</v>
      </c>
      <c r="P7" s="85">
        <v>9.6965450514009284</v>
      </c>
      <c r="Q7" s="85">
        <v>11.189518264686781</v>
      </c>
      <c r="R7" s="85">
        <f t="shared" si="0"/>
        <v>0.54441116619884156</v>
      </c>
      <c r="S7" s="126">
        <v>1.20731040957307</v>
      </c>
      <c r="T7" s="126">
        <v>4180.9600000000009</v>
      </c>
      <c r="U7" s="126">
        <v>422.57159999999988</v>
      </c>
      <c r="V7" s="126">
        <v>102.51849067168359</v>
      </c>
      <c r="W7" s="126">
        <v>19.975989943783734</v>
      </c>
      <c r="Y7" s="126">
        <v>388.37405988935922</v>
      </c>
      <c r="Z7" s="126">
        <v>89.953271152852366</v>
      </c>
      <c r="AA7" s="121">
        <v>42.198485803298119</v>
      </c>
      <c r="AB7" s="121">
        <v>2.0442889950416072</v>
      </c>
      <c r="AC7" s="121">
        <v>37.071650064658542</v>
      </c>
      <c r="AD7" s="121">
        <v>0</v>
      </c>
      <c r="AE7" s="121">
        <v>2.5982195212085406</v>
      </c>
      <c r="AF7" s="121">
        <v>0.72795569544350414</v>
      </c>
      <c r="AG7" s="121">
        <v>8.400464599914832</v>
      </c>
      <c r="AH7" s="121">
        <v>227.36189347249041</v>
      </c>
      <c r="AI7" s="121">
        <v>0.23666220718396147</v>
      </c>
      <c r="AM7">
        <v>7.8740260143356187</v>
      </c>
      <c r="AN7">
        <v>17.567513073726229</v>
      </c>
      <c r="AO7">
        <v>3.3427837336442172</v>
      </c>
      <c r="AP7">
        <v>2.171247378395075</v>
      </c>
      <c r="AQ7">
        <v>9.9011093356819782</v>
      </c>
      <c r="AR7">
        <v>57.269903872823583</v>
      </c>
      <c r="AS7">
        <v>12.072356714077049</v>
      </c>
      <c r="AT7">
        <v>34.948882037673982</v>
      </c>
      <c r="AU7">
        <v>0.3454289811348864</v>
      </c>
    </row>
    <row r="8" spans="1:47" x14ac:dyDescent="0.25">
      <c r="A8" s="83" t="s">
        <v>69</v>
      </c>
      <c r="D8" s="128" t="s">
        <v>272</v>
      </c>
      <c r="E8" s="121" t="s">
        <v>256</v>
      </c>
      <c r="F8" s="125" t="s">
        <v>263</v>
      </c>
      <c r="G8" s="124">
        <v>2020</v>
      </c>
      <c r="H8" s="125" t="s">
        <v>235</v>
      </c>
      <c r="I8" s="121" t="s">
        <v>394</v>
      </c>
      <c r="J8" s="121" t="s">
        <v>266</v>
      </c>
      <c r="K8" s="126"/>
      <c r="N8" s="85">
        <v>39.860139860139853</v>
      </c>
      <c r="O8" s="85">
        <v>0.95365444634586971</v>
      </c>
      <c r="P8" s="85">
        <v>7.84574515983791</v>
      </c>
      <c r="Q8" s="85">
        <v>7.8487218595227377</v>
      </c>
      <c r="R8" s="85">
        <f t="shared" si="0"/>
        <v>0.52553281282729725</v>
      </c>
      <c r="S8" s="126">
        <v>1.2573380460076622</v>
      </c>
      <c r="T8" s="126">
        <v>4263.2640000000001</v>
      </c>
      <c r="U8" s="126"/>
      <c r="V8" s="126"/>
      <c r="W8" s="126"/>
      <c r="Y8" s="126"/>
      <c r="Z8" s="126"/>
    </row>
    <row r="9" spans="1:47" x14ac:dyDescent="0.25">
      <c r="A9" s="83" t="s">
        <v>70</v>
      </c>
      <c r="D9" s="128" t="s">
        <v>272</v>
      </c>
      <c r="E9" s="121" t="s">
        <v>256</v>
      </c>
      <c r="F9" s="125" t="s">
        <v>263</v>
      </c>
      <c r="G9" s="124">
        <v>2020</v>
      </c>
      <c r="H9" s="125" t="s">
        <v>222</v>
      </c>
      <c r="I9" s="121" t="s">
        <v>266</v>
      </c>
      <c r="J9" s="121" t="s">
        <v>266</v>
      </c>
      <c r="K9" s="126"/>
      <c r="N9" s="85">
        <v>36.458333333333343</v>
      </c>
      <c r="O9" s="85">
        <v>0.76441752662610873</v>
      </c>
      <c r="P9" s="85">
        <v>7.4400959692898283</v>
      </c>
      <c r="Q9" s="85">
        <v>11.543497908169385</v>
      </c>
      <c r="R9" s="85">
        <f t="shared" si="0"/>
        <v>0.55828399912267668</v>
      </c>
      <c r="S9" s="126">
        <v>1.1705474023249069</v>
      </c>
      <c r="T9" s="126">
        <v>3769.4479999999999</v>
      </c>
      <c r="U9" s="126"/>
      <c r="V9" s="126"/>
      <c r="W9" s="126"/>
      <c r="Y9" s="126"/>
      <c r="Z9" s="126"/>
    </row>
    <row r="10" spans="1:47" ht="13" x14ac:dyDescent="0.3">
      <c r="A10" s="83" t="s">
        <v>71</v>
      </c>
      <c r="D10" s="128" t="s">
        <v>272</v>
      </c>
      <c r="E10" s="121" t="s">
        <v>256</v>
      </c>
      <c r="F10" s="125" t="s">
        <v>263</v>
      </c>
      <c r="G10" s="124">
        <v>2020</v>
      </c>
      <c r="H10" s="125" t="s">
        <v>235</v>
      </c>
      <c r="I10" s="121" t="s">
        <v>394</v>
      </c>
      <c r="J10" s="121" t="s">
        <v>266</v>
      </c>
      <c r="K10" s="126"/>
      <c r="N10" s="85">
        <v>32.418952618453837</v>
      </c>
      <c r="O10" s="85">
        <v>0.76622300575599245</v>
      </c>
      <c r="P10" s="85">
        <v>2.6006984387460177</v>
      </c>
      <c r="Q10" s="85">
        <v>4.9002789940582909</v>
      </c>
      <c r="R10" s="85">
        <f t="shared" si="0"/>
        <v>0.52857250837170811</v>
      </c>
      <c r="S10" s="126">
        <v>1.2492828528149735</v>
      </c>
      <c r="T10" s="126">
        <v>3643.3919999999998</v>
      </c>
      <c r="U10" s="126"/>
      <c r="V10" s="126"/>
      <c r="W10" s="126"/>
      <c r="Y10" s="126"/>
      <c r="Z10" s="126"/>
      <c r="AM10" s="35"/>
      <c r="AN10" s="35"/>
      <c r="AO10" s="35"/>
      <c r="AP10" s="35"/>
      <c r="AQ10" s="35"/>
      <c r="AR10" s="35"/>
      <c r="AS10" s="35"/>
      <c r="AT10" s="35"/>
      <c r="AU10" s="35"/>
    </row>
    <row r="11" spans="1:47" x14ac:dyDescent="0.25">
      <c r="A11" s="83" t="s">
        <v>72</v>
      </c>
      <c r="B11" s="121">
        <v>15</v>
      </c>
      <c r="D11" s="142">
        <v>15</v>
      </c>
      <c r="E11" s="121" t="s">
        <v>259</v>
      </c>
      <c r="F11" s="125" t="s">
        <v>228</v>
      </c>
      <c r="G11" s="124">
        <v>2016</v>
      </c>
      <c r="H11" s="125" t="s">
        <v>222</v>
      </c>
      <c r="I11" s="121" t="s">
        <v>266</v>
      </c>
      <c r="J11" s="121" t="s">
        <v>266</v>
      </c>
      <c r="K11" s="126"/>
      <c r="N11" s="85">
        <v>21.675977653631275</v>
      </c>
      <c r="O11" s="85">
        <v>0.5822130842680735</v>
      </c>
      <c r="P11" s="85">
        <v>5.8602248044692731</v>
      </c>
      <c r="Q11" s="85">
        <v>9.1208609572625683</v>
      </c>
      <c r="R11" s="85">
        <f t="shared" si="0"/>
        <v>0.49662826482871081</v>
      </c>
      <c r="S11" s="126">
        <v>1.3339350982039164</v>
      </c>
      <c r="T11" s="126">
        <v>4224.9120000000003</v>
      </c>
      <c r="U11" s="126">
        <v>348.75360000000001</v>
      </c>
      <c r="V11" s="126">
        <v>62.337423192737411</v>
      </c>
      <c r="W11" s="126">
        <v>13.830058722067038</v>
      </c>
      <c r="Y11" s="126">
        <v>495.64064184357528</v>
      </c>
      <c r="Z11" s="126">
        <v>94.307540214152681</v>
      </c>
      <c r="AA11" s="121">
        <v>147.28989390118687</v>
      </c>
      <c r="AB11" s="121">
        <v>36.438405840964705</v>
      </c>
      <c r="AC11" s="121">
        <v>117.8954662283315</v>
      </c>
      <c r="AD11" s="121">
        <v>8.1938226853459106</v>
      </c>
      <c r="AE11" s="121">
        <v>29.477117145577761</v>
      </c>
      <c r="AF11" s="121">
        <v>25.712570114196609</v>
      </c>
      <c r="AG11" s="121">
        <v>13.585432314104036</v>
      </c>
      <c r="AH11" s="121">
        <v>375.87610008811117</v>
      </c>
      <c r="AI11" s="121">
        <v>-1.3464385412090052</v>
      </c>
      <c r="AM11">
        <v>3.5913858900270021</v>
      </c>
      <c r="AN11">
        <v>6.8066881540920754</v>
      </c>
      <c r="AO11">
        <v>1.2229654949504749</v>
      </c>
      <c r="AP11">
        <v>0.80784908734665295</v>
      </c>
      <c r="AQ11">
        <v>4.2068459114610111</v>
      </c>
      <c r="AR11">
        <v>23.142924713399509</v>
      </c>
      <c r="AS11">
        <v>5.0146949988076637</v>
      </c>
      <c r="AT11">
        <v>14.075110066374499</v>
      </c>
      <c r="AU11">
        <v>0.3562810503903478</v>
      </c>
    </row>
    <row r="12" spans="1:47" x14ac:dyDescent="0.25">
      <c r="A12" s="83" t="s">
        <v>73</v>
      </c>
      <c r="B12" s="121">
        <v>0</v>
      </c>
      <c r="C12" s="127">
        <v>0</v>
      </c>
      <c r="D12" s="142">
        <v>0</v>
      </c>
      <c r="E12" s="121" t="s">
        <v>255</v>
      </c>
      <c r="F12" s="125" t="s">
        <v>226</v>
      </c>
      <c r="G12" s="124" t="s">
        <v>262</v>
      </c>
      <c r="H12" s="125" t="s">
        <v>235</v>
      </c>
      <c r="I12" s="121" t="s">
        <v>394</v>
      </c>
      <c r="J12" s="121" t="s">
        <v>266</v>
      </c>
      <c r="K12" s="126"/>
      <c r="N12" s="85">
        <v>21.615201900237533</v>
      </c>
      <c r="O12" s="85">
        <v>0.56664750655905294</v>
      </c>
      <c r="P12" s="85">
        <v>6.2603640024539491</v>
      </c>
      <c r="Q12" s="85">
        <v>6.0813560612768178</v>
      </c>
      <c r="R12" s="85">
        <f t="shared" si="0"/>
        <v>0.5027010144671441</v>
      </c>
      <c r="S12" s="126">
        <v>1.3178423116620681</v>
      </c>
      <c r="T12" s="126">
        <v>3806.0880000000002</v>
      </c>
      <c r="U12" s="126">
        <v>305.63999999999993</v>
      </c>
      <c r="V12" s="126">
        <v>85.976410915129748</v>
      </c>
      <c r="W12" s="126">
        <v>16.689459677256252</v>
      </c>
      <c r="Y12" s="126">
        <v>296.00425319221875</v>
      </c>
      <c r="Z12" s="126">
        <v>71.325364953355063</v>
      </c>
      <c r="AA12" s="121">
        <v>198.10514635852496</v>
      </c>
      <c r="AB12" s="121">
        <v>44.86440117021926</v>
      </c>
      <c r="AC12" s="121">
        <v>129.25370661940804</v>
      </c>
      <c r="AD12" s="121">
        <v>12.548313120159836</v>
      </c>
      <c r="AE12" s="121">
        <v>49.889137214096131</v>
      </c>
      <c r="AF12" s="121">
        <v>37.548335417052051</v>
      </c>
      <c r="AG12" s="121">
        <v>15.73483011088039</v>
      </c>
      <c r="AH12" s="121">
        <v>419.39338149563952</v>
      </c>
      <c r="AI12" s="121">
        <v>-1.1487329902749659</v>
      </c>
      <c r="AM12">
        <v>4.8514315926238947</v>
      </c>
      <c r="AN12">
        <v>9.3782259489207149</v>
      </c>
      <c r="AO12">
        <v>1.7663184801755181</v>
      </c>
      <c r="AP12">
        <v>1.0579548513806181</v>
      </c>
      <c r="AQ12">
        <v>6.2721609046136653</v>
      </c>
      <c r="AR12">
        <v>32.913601630257148</v>
      </c>
      <c r="AS12">
        <v>7.3301157559942833</v>
      </c>
      <c r="AT12">
        <v>19.568633526070879</v>
      </c>
      <c r="AU12">
        <v>0.3745849574130215</v>
      </c>
    </row>
    <row r="13" spans="1:47" ht="13" x14ac:dyDescent="0.3">
      <c r="A13" s="83" t="s">
        <v>74</v>
      </c>
      <c r="D13" s="128" t="s">
        <v>272</v>
      </c>
      <c r="E13" s="121" t="s">
        <v>256</v>
      </c>
      <c r="F13" s="125" t="s">
        <v>263</v>
      </c>
      <c r="G13" s="124">
        <v>2020</v>
      </c>
      <c r="H13" s="125" t="s">
        <v>222</v>
      </c>
      <c r="I13" s="121" t="s">
        <v>266</v>
      </c>
      <c r="J13" s="121" t="s">
        <v>266</v>
      </c>
      <c r="K13" s="126"/>
      <c r="N13" s="85">
        <v>20.648259303721499</v>
      </c>
      <c r="O13" s="85">
        <v>0.51515103224137548</v>
      </c>
      <c r="P13" s="85">
        <v>3.8480530506485628</v>
      </c>
      <c r="Q13" s="85">
        <v>3.1745876828707114</v>
      </c>
      <c r="R13" s="85">
        <f t="shared" si="0"/>
        <v>0.51507433763889199</v>
      </c>
      <c r="S13" s="126">
        <v>1.285053005256936</v>
      </c>
      <c r="T13" s="126">
        <v>3315.48</v>
      </c>
      <c r="U13" s="126"/>
      <c r="V13" s="126"/>
      <c r="W13" s="126"/>
      <c r="Y13" s="126"/>
      <c r="Z13" s="126"/>
      <c r="AM13" s="35"/>
      <c r="AN13" s="35"/>
      <c r="AO13" s="35"/>
      <c r="AP13" s="35"/>
      <c r="AQ13" s="35"/>
      <c r="AR13" s="35"/>
      <c r="AS13" s="35"/>
      <c r="AT13" s="35"/>
      <c r="AU13" s="35"/>
    </row>
    <row r="14" spans="1:47" ht="13" x14ac:dyDescent="0.3">
      <c r="A14" s="83" t="s">
        <v>75</v>
      </c>
      <c r="D14" s="128" t="s">
        <v>272</v>
      </c>
      <c r="E14" s="121" t="s">
        <v>254</v>
      </c>
      <c r="F14" s="125" t="s">
        <v>224</v>
      </c>
      <c r="G14" s="124" t="s">
        <v>262</v>
      </c>
      <c r="H14" s="125" t="s">
        <v>235</v>
      </c>
      <c r="I14" s="121" t="s">
        <v>394</v>
      </c>
      <c r="J14" s="121" t="s">
        <v>266</v>
      </c>
      <c r="K14" s="126"/>
      <c r="N14" s="85">
        <v>32.23767383059419</v>
      </c>
      <c r="O14" s="85">
        <v>0.84499854426801713</v>
      </c>
      <c r="P14" s="85">
        <v>3.9477571489895658</v>
      </c>
      <c r="Q14" s="85">
        <v>14.208064461048501</v>
      </c>
      <c r="R14" s="85">
        <f t="shared" si="0"/>
        <v>0.50273637062436438</v>
      </c>
      <c r="S14" s="126">
        <v>1.3177486178454345</v>
      </c>
      <c r="T14" s="126">
        <v>4199.16</v>
      </c>
      <c r="U14" s="126">
        <v>330.11999999999989</v>
      </c>
      <c r="V14" s="126">
        <v>129.38871291211058</v>
      </c>
      <c r="W14" s="126">
        <v>22.235709729884473</v>
      </c>
      <c r="Y14" s="126">
        <v>503.33183387411344</v>
      </c>
      <c r="Z14" s="126">
        <v>103.48877424938536</v>
      </c>
      <c r="AM14" s="35"/>
      <c r="AN14" s="35"/>
      <c r="AO14" s="35"/>
      <c r="AP14" s="35"/>
      <c r="AQ14" s="35"/>
      <c r="AR14" s="35"/>
      <c r="AS14" s="35"/>
      <c r="AT14" s="35"/>
      <c r="AU14" s="35"/>
    </row>
    <row r="15" spans="1:47" ht="13" x14ac:dyDescent="0.3">
      <c r="A15" s="83" t="s">
        <v>76</v>
      </c>
      <c r="D15" s="128" t="s">
        <v>272</v>
      </c>
      <c r="E15" s="121" t="s">
        <v>254</v>
      </c>
      <c r="F15" s="125" t="s">
        <v>224</v>
      </c>
      <c r="G15" s="124" t="s">
        <v>262</v>
      </c>
      <c r="H15" s="125" t="s">
        <v>222</v>
      </c>
      <c r="I15" s="121" t="s">
        <v>266</v>
      </c>
      <c r="J15" s="121" t="s">
        <v>266</v>
      </c>
      <c r="K15" s="126"/>
      <c r="N15" s="85">
        <v>34.172185430463578</v>
      </c>
      <c r="O15" s="85">
        <v>0.89847829611868779</v>
      </c>
      <c r="P15" s="85">
        <v>3.1795246510208441</v>
      </c>
      <c r="Q15" s="85">
        <v>5.5276393289895323</v>
      </c>
      <c r="R15" s="85">
        <f t="shared" si="0"/>
        <v>0.50196354100705243</v>
      </c>
      <c r="S15" s="126">
        <v>1.3197966163313111</v>
      </c>
      <c r="T15" s="126">
        <v>3318.288</v>
      </c>
      <c r="U15" s="126">
        <v>323.99999999999989</v>
      </c>
      <c r="V15" s="126">
        <v>126.53158926267282</v>
      </c>
      <c r="W15" s="126">
        <v>22.400937798852503</v>
      </c>
      <c r="Y15" s="126">
        <v>381.61339748934398</v>
      </c>
      <c r="Z15" s="126">
        <v>76.771986330985641</v>
      </c>
      <c r="AM15" s="35"/>
      <c r="AN15" s="35"/>
      <c r="AO15" s="35"/>
      <c r="AP15" s="35"/>
      <c r="AQ15" s="35"/>
      <c r="AR15" s="35"/>
      <c r="AS15" s="35"/>
      <c r="AT15" s="35"/>
      <c r="AU15" s="35"/>
    </row>
    <row r="16" spans="1:47" ht="13" x14ac:dyDescent="0.3">
      <c r="A16" s="83" t="s">
        <v>77</v>
      </c>
      <c r="D16" s="128" t="s">
        <v>272</v>
      </c>
      <c r="E16" s="121" t="s">
        <v>256</v>
      </c>
      <c r="F16" s="125" t="s">
        <v>263</v>
      </c>
      <c r="G16" s="124">
        <v>2020</v>
      </c>
      <c r="H16" s="125" t="s">
        <v>235</v>
      </c>
      <c r="I16" s="121" t="s">
        <v>394</v>
      </c>
      <c r="J16" s="121" t="s">
        <v>266</v>
      </c>
      <c r="K16" s="126"/>
      <c r="N16" s="85">
        <v>31.757575757575747</v>
      </c>
      <c r="O16" s="85">
        <v>0.87934131894787548</v>
      </c>
      <c r="P16" s="85">
        <v>6.5088675599833952</v>
      </c>
      <c r="Q16" s="85">
        <v>7.9454233865504351</v>
      </c>
      <c r="R16" s="85">
        <f t="shared" si="0"/>
        <v>0.4890274895033272</v>
      </c>
      <c r="S16" s="126">
        <v>1.354077152816183</v>
      </c>
      <c r="T16" s="126">
        <v>3580.8560000000002</v>
      </c>
      <c r="U16" s="126"/>
      <c r="V16" s="126"/>
      <c r="W16" s="126"/>
      <c r="Y16" s="126"/>
      <c r="Z16" s="126"/>
      <c r="AM16" s="35"/>
      <c r="AN16" s="35"/>
      <c r="AO16" s="35"/>
      <c r="AP16" s="35"/>
      <c r="AQ16" s="35"/>
      <c r="AR16" s="35"/>
      <c r="AS16" s="35"/>
      <c r="AT16" s="35"/>
      <c r="AU16" s="35"/>
    </row>
    <row r="17" spans="1:47" x14ac:dyDescent="0.25">
      <c r="A17" s="83" t="s">
        <v>78</v>
      </c>
      <c r="B17" s="121">
        <v>0</v>
      </c>
      <c r="C17" s="127">
        <v>0</v>
      </c>
      <c r="D17" s="142">
        <v>0</v>
      </c>
      <c r="E17" s="121" t="s">
        <v>255</v>
      </c>
      <c r="F17" s="125" t="s">
        <v>226</v>
      </c>
      <c r="G17" s="124" t="s">
        <v>262</v>
      </c>
      <c r="H17" s="125" t="s">
        <v>222</v>
      </c>
      <c r="I17" s="121" t="s">
        <v>266</v>
      </c>
      <c r="J17" s="121" t="s">
        <v>266</v>
      </c>
      <c r="K17" s="126"/>
      <c r="N17" s="85">
        <v>32.945736434108511</v>
      </c>
      <c r="O17" s="85">
        <v>0.80972841829649134</v>
      </c>
      <c r="P17" s="85">
        <v>4.3059781790399523</v>
      </c>
      <c r="Q17" s="85">
        <v>4.3343912555437534</v>
      </c>
      <c r="R17" s="85">
        <f t="shared" si="0"/>
        <v>0.51881802865504567</v>
      </c>
      <c r="S17" s="126">
        <v>1.2751322240641287</v>
      </c>
      <c r="T17" s="126">
        <v>3695.0559999999996</v>
      </c>
      <c r="U17" s="126">
        <v>232.1999999999999</v>
      </c>
      <c r="V17" s="126">
        <v>79.604336456935741</v>
      </c>
      <c r="W17" s="126">
        <v>14.175384288116799</v>
      </c>
      <c r="Y17" s="126">
        <v>298.1249851493655</v>
      </c>
      <c r="Z17" s="126">
        <v>70.795050755627585</v>
      </c>
      <c r="AA17" s="121">
        <v>193.50322350633022</v>
      </c>
      <c r="AB17" s="121">
        <v>45.544670377289378</v>
      </c>
      <c r="AC17" s="121">
        <v>99.70952731558117</v>
      </c>
      <c r="AD17" s="121">
        <v>11.233917955071487</v>
      </c>
      <c r="AE17" s="121">
        <v>64.786431774371181</v>
      </c>
      <c r="AF17" s="121">
        <v>44.708284943653162</v>
      </c>
      <c r="AG17" s="121">
        <v>13.956971451882431</v>
      </c>
      <c r="AH17" s="121">
        <v>352.24204132249321</v>
      </c>
      <c r="AI17" s="121">
        <v>-1.1015647804491966</v>
      </c>
      <c r="AM17">
        <v>6.6450720680228308</v>
      </c>
      <c r="AN17">
        <v>13.2051112228681</v>
      </c>
      <c r="AO17">
        <v>2.4942987865417532</v>
      </c>
      <c r="AP17">
        <v>1.565189161675181</v>
      </c>
      <c r="AQ17">
        <v>8.4866181975250807</v>
      </c>
      <c r="AR17">
        <v>45.322542723639337</v>
      </c>
      <c r="AS17">
        <v>10.051807359200261</v>
      </c>
      <c r="AT17">
        <v>27.32515991840652</v>
      </c>
      <c r="AU17">
        <v>0.36785904965296312</v>
      </c>
    </row>
    <row r="18" spans="1:47" x14ac:dyDescent="0.25">
      <c r="A18" s="83" t="s">
        <v>81</v>
      </c>
      <c r="B18" s="121">
        <v>0</v>
      </c>
      <c r="C18" s="127">
        <v>0</v>
      </c>
      <c r="D18" s="142">
        <v>0</v>
      </c>
      <c r="E18" s="121" t="s">
        <v>255</v>
      </c>
      <c r="F18" s="125" t="s">
        <v>226</v>
      </c>
      <c r="G18" s="124" t="s">
        <v>262</v>
      </c>
      <c r="H18" s="125" t="s">
        <v>222</v>
      </c>
      <c r="I18" s="121" t="s">
        <v>266</v>
      </c>
      <c r="J18" s="121" t="s">
        <v>266</v>
      </c>
      <c r="K18" s="126"/>
      <c r="N18" s="85">
        <v>35.769230769230766</v>
      </c>
      <c r="O18" s="85"/>
      <c r="P18" s="85">
        <v>7.3066985034420835</v>
      </c>
      <c r="Q18" s="85">
        <v>16.555577850615457</v>
      </c>
      <c r="R18" s="85"/>
      <c r="S18" s="126"/>
      <c r="T18" s="126">
        <v>3652.0480000000002</v>
      </c>
      <c r="U18" s="126">
        <v>287.28000000000003</v>
      </c>
      <c r="V18" s="126">
        <v>71.196440292427198</v>
      </c>
      <c r="W18" s="126">
        <v>17.364413629095772</v>
      </c>
      <c r="Y18" s="126">
        <v>421.26002064563772</v>
      </c>
      <c r="Z18" s="126">
        <v>84.264205993767007</v>
      </c>
      <c r="AA18" s="121">
        <v>148.4991184828435</v>
      </c>
      <c r="AB18" s="121">
        <v>29.518137218279225</v>
      </c>
      <c r="AC18" s="121">
        <v>121.36585215667829</v>
      </c>
      <c r="AD18" s="121">
        <v>5.616027534190092</v>
      </c>
      <c r="AE18" s="121">
        <v>22.392637467668326</v>
      </c>
      <c r="AF18" s="121">
        <v>17.695405391304796</v>
      </c>
      <c r="AG18" s="121">
        <v>11.398831867136463</v>
      </c>
      <c r="AH18" s="121">
        <v>414.75440446228839</v>
      </c>
      <c r="AI18" s="121">
        <v>0.13511056096788732</v>
      </c>
      <c r="AM18">
        <v>5.0854402110866488</v>
      </c>
      <c r="AN18">
        <v>9.8607728389199529</v>
      </c>
      <c r="AO18">
        <v>1.8911700264430911</v>
      </c>
      <c r="AP18">
        <v>1.0829453843751391</v>
      </c>
      <c r="AQ18">
        <v>6.1994503794984901</v>
      </c>
      <c r="AR18">
        <v>33.857373057323827</v>
      </c>
      <c r="AS18">
        <v>7.2823957638736294</v>
      </c>
      <c r="AT18">
        <v>20.494113350404859</v>
      </c>
      <c r="AU18">
        <v>0.35534085516950492</v>
      </c>
    </row>
    <row r="19" spans="1:47" x14ac:dyDescent="0.25">
      <c r="A19" s="83" t="s">
        <v>82</v>
      </c>
      <c r="D19" s="128" t="s">
        <v>272</v>
      </c>
      <c r="E19" s="121" t="s">
        <v>254</v>
      </c>
      <c r="F19" s="125" t="s">
        <v>224</v>
      </c>
      <c r="G19" s="124" t="s">
        <v>262</v>
      </c>
      <c r="H19" s="125" t="s">
        <v>235</v>
      </c>
      <c r="I19" s="121" t="s">
        <v>394</v>
      </c>
      <c r="J19" s="121" t="s">
        <v>266</v>
      </c>
      <c r="K19" s="126"/>
      <c r="N19" s="85">
        <v>33.505821474773605</v>
      </c>
      <c r="O19" s="85"/>
      <c r="P19" s="85">
        <v>6.8198744484044003</v>
      </c>
      <c r="Q19" s="85">
        <v>14.780063756142335</v>
      </c>
      <c r="R19" s="85"/>
      <c r="S19" s="126"/>
      <c r="T19" s="126">
        <v>3438.056</v>
      </c>
      <c r="U19" s="126">
        <v>262.8</v>
      </c>
      <c r="V19" s="126">
        <v>95.465233870143024</v>
      </c>
      <c r="W19" s="126">
        <v>21.973368366791263</v>
      </c>
      <c r="Y19" s="126">
        <v>228.96146252729221</v>
      </c>
      <c r="Z19" s="126">
        <v>53.58725148583536</v>
      </c>
    </row>
    <row r="20" spans="1:47" x14ac:dyDescent="0.25">
      <c r="A20" s="83" t="s">
        <v>85</v>
      </c>
      <c r="D20" s="128" t="s">
        <v>272</v>
      </c>
      <c r="E20" s="121" t="s">
        <v>256</v>
      </c>
      <c r="F20" s="125" t="s">
        <v>263</v>
      </c>
      <c r="G20" s="124">
        <v>2020</v>
      </c>
      <c r="H20" s="125" t="s">
        <v>222</v>
      </c>
      <c r="I20" s="121" t="s">
        <v>266</v>
      </c>
      <c r="J20" s="121" t="s">
        <v>266</v>
      </c>
      <c r="K20" s="126"/>
      <c r="N20" s="85">
        <v>35.398230088495588</v>
      </c>
      <c r="O20" s="85"/>
      <c r="P20" s="85">
        <v>8.1615202608290662</v>
      </c>
      <c r="Q20" s="85">
        <v>9.8000464771139466</v>
      </c>
      <c r="R20" s="85"/>
      <c r="S20" s="126"/>
      <c r="T20" s="126">
        <v>3504.4479999999994</v>
      </c>
      <c r="U20" s="126"/>
      <c r="V20" s="126"/>
      <c r="W20" s="126"/>
      <c r="Y20" s="126"/>
      <c r="Z20" s="126"/>
    </row>
    <row r="21" spans="1:47" x14ac:dyDescent="0.25">
      <c r="A21" s="83" t="s">
        <v>86</v>
      </c>
      <c r="D21" s="128" t="s">
        <v>272</v>
      </c>
      <c r="E21" s="121" t="s">
        <v>256</v>
      </c>
      <c r="F21" s="125" t="s">
        <v>263</v>
      </c>
      <c r="G21" s="124">
        <v>2020</v>
      </c>
      <c r="H21" s="125" t="s">
        <v>235</v>
      </c>
      <c r="I21" s="121" t="s">
        <v>394</v>
      </c>
      <c r="J21" s="121" t="s">
        <v>266</v>
      </c>
      <c r="K21" s="126"/>
      <c r="N21" s="85">
        <v>36.538461538461533</v>
      </c>
      <c r="O21" s="85"/>
      <c r="P21" s="85">
        <v>3.1524188897221626</v>
      </c>
      <c r="Q21" s="85">
        <v>13.030997420943148</v>
      </c>
      <c r="R21" s="85"/>
      <c r="S21" s="126"/>
      <c r="T21" s="126">
        <v>4174.4080000000004</v>
      </c>
      <c r="U21" s="126"/>
      <c r="V21" s="126"/>
      <c r="W21" s="126"/>
      <c r="Y21" s="126"/>
      <c r="Z21" s="126"/>
    </row>
    <row r="22" spans="1:47" x14ac:dyDescent="0.25">
      <c r="A22" s="83" t="s">
        <v>87</v>
      </c>
      <c r="B22" s="121">
        <v>45</v>
      </c>
      <c r="D22" s="142">
        <v>45</v>
      </c>
      <c r="E22" s="121" t="s">
        <v>259</v>
      </c>
      <c r="F22" s="125" t="s">
        <v>221</v>
      </c>
      <c r="G22" s="124">
        <v>2016</v>
      </c>
      <c r="H22" s="125" t="s">
        <v>222</v>
      </c>
      <c r="I22" s="121" t="s">
        <v>266</v>
      </c>
      <c r="J22" s="121" t="s">
        <v>266</v>
      </c>
      <c r="K22" s="126"/>
      <c r="N22" s="85">
        <v>39.113428943937414</v>
      </c>
      <c r="O22" s="85"/>
      <c r="P22" s="85">
        <v>5.574541427671833</v>
      </c>
      <c r="Q22" s="85">
        <v>4.6209790330734641</v>
      </c>
      <c r="R22" s="85"/>
      <c r="S22" s="126"/>
      <c r="T22" s="126">
        <v>3700.7040000000006</v>
      </c>
      <c r="U22" s="126">
        <v>493.69680000000005</v>
      </c>
      <c r="V22" s="126">
        <v>106.11780894794127</v>
      </c>
      <c r="W22" s="126">
        <v>24.162466478955153</v>
      </c>
      <c r="Y22" s="126">
        <v>456.3588547295742</v>
      </c>
      <c r="Z22" s="126">
        <v>92.868221845349183</v>
      </c>
      <c r="AA22" s="121">
        <v>197.59268530961364</v>
      </c>
      <c r="AB22" s="121">
        <v>33.301667932512977</v>
      </c>
      <c r="AC22" s="121">
        <v>153.36383376118866</v>
      </c>
      <c r="AD22" s="121">
        <v>12.195807952159479</v>
      </c>
      <c r="AE22" s="121">
        <v>51.213620800121681</v>
      </c>
      <c r="AF22" s="121">
        <v>37.655029677065876</v>
      </c>
      <c r="AG22" s="121">
        <v>14.737107641801579</v>
      </c>
      <c r="AH22" s="121">
        <v>370.12246834596294</v>
      </c>
      <c r="AI22" s="121">
        <v>-1.0838792579926868</v>
      </c>
      <c r="AM22">
        <v>4.5163234885329482</v>
      </c>
      <c r="AN22">
        <v>9.2190469749490269</v>
      </c>
      <c r="AO22">
        <v>3.0681769563063961</v>
      </c>
      <c r="AP22">
        <v>1.654341220150368</v>
      </c>
      <c r="AQ22">
        <v>5.2178802947249414</v>
      </c>
      <c r="AR22">
        <v>34.006947578398602</v>
      </c>
      <c r="AS22">
        <v>6.8722215148753083</v>
      </c>
      <c r="AT22">
        <v>21.24118701540959</v>
      </c>
      <c r="AU22">
        <v>0.32353283787246923</v>
      </c>
    </row>
    <row r="23" spans="1:47" x14ac:dyDescent="0.25">
      <c r="A23" s="83" t="s">
        <v>88</v>
      </c>
      <c r="B23" s="121">
        <v>30</v>
      </c>
      <c r="D23" s="142">
        <v>30</v>
      </c>
      <c r="E23" s="121" t="s">
        <v>259</v>
      </c>
      <c r="F23" s="125" t="s">
        <v>230</v>
      </c>
      <c r="G23" s="124">
        <v>2016</v>
      </c>
      <c r="H23" s="125" t="s">
        <v>235</v>
      </c>
      <c r="I23" s="121" t="s">
        <v>394</v>
      </c>
      <c r="J23" s="121" t="s">
        <v>266</v>
      </c>
      <c r="K23" s="126"/>
      <c r="N23" s="85">
        <v>36.202531645569614</v>
      </c>
      <c r="O23" s="85"/>
      <c r="P23" s="85">
        <v>2.3931662305428496</v>
      </c>
      <c r="Q23" s="85">
        <v>11.552943765202283</v>
      </c>
      <c r="R23" s="85"/>
      <c r="S23" s="126"/>
      <c r="T23" s="126">
        <v>3874.64</v>
      </c>
      <c r="U23" s="121">
        <v>410.5800000000001</v>
      </c>
      <c r="V23" s="126">
        <v>137.87679363542887</v>
      </c>
      <c r="W23" s="126">
        <v>23.39513258695883</v>
      </c>
      <c r="Y23" s="126">
        <v>390.06032646645133</v>
      </c>
      <c r="Z23" s="126">
        <v>68.393028418305889</v>
      </c>
      <c r="AA23" s="121">
        <v>181.02458199374922</v>
      </c>
      <c r="AB23" s="121">
        <v>41.795547480194372</v>
      </c>
      <c r="AC23" s="121">
        <v>122.50809613534682</v>
      </c>
      <c r="AD23" s="121">
        <v>14.655371451913753</v>
      </c>
      <c r="AE23" s="121">
        <v>29.910314607458133</v>
      </c>
      <c r="AF23" s="121">
        <v>22.692651298884467</v>
      </c>
      <c r="AG23" s="121">
        <v>17.234283887355549</v>
      </c>
      <c r="AH23" s="121">
        <v>423.07951885230938</v>
      </c>
      <c r="AI23" s="121">
        <v>0.23487170534566548</v>
      </c>
      <c r="AM23">
        <v>5.164756249492596</v>
      </c>
      <c r="AN23">
        <v>11.247530624860239</v>
      </c>
      <c r="AO23">
        <v>3.5489033712348661</v>
      </c>
      <c r="AP23">
        <v>1.7998645939312099</v>
      </c>
      <c r="AQ23">
        <v>6.3393149023600017</v>
      </c>
      <c r="AR23">
        <v>40.74190041037442</v>
      </c>
      <c r="AS23">
        <v>8.1391794962912112</v>
      </c>
      <c r="AT23">
        <v>25.479872254661949</v>
      </c>
      <c r="AU23">
        <v>0.31943564767292032</v>
      </c>
    </row>
    <row r="24" spans="1:47" x14ac:dyDescent="0.25">
      <c r="A24" s="83" t="s">
        <v>89</v>
      </c>
      <c r="B24" s="121">
        <v>30</v>
      </c>
      <c r="D24" s="142">
        <v>30</v>
      </c>
      <c r="E24" s="121" t="s">
        <v>259</v>
      </c>
      <c r="F24" s="125" t="s">
        <v>230</v>
      </c>
      <c r="G24" s="124">
        <v>2016</v>
      </c>
      <c r="H24" s="125" t="s">
        <v>222</v>
      </c>
      <c r="I24" s="121" t="s">
        <v>266</v>
      </c>
      <c r="J24" s="121" t="s">
        <v>266</v>
      </c>
      <c r="K24" s="126"/>
      <c r="N24" s="85">
        <v>35.025380710659917</v>
      </c>
      <c r="O24" s="85"/>
      <c r="P24" s="85">
        <v>2.2282790150322929</v>
      </c>
      <c r="Q24" s="85">
        <v>4.9680983930998108</v>
      </c>
      <c r="R24" s="85"/>
      <c r="S24" s="126"/>
      <c r="T24" s="126">
        <v>4062.92</v>
      </c>
      <c r="U24" s="121">
        <v>348.87599999999992</v>
      </c>
      <c r="V24" s="126">
        <v>118.36175748929438</v>
      </c>
      <c r="W24" s="126">
        <v>23.522679962547702</v>
      </c>
      <c r="Y24" s="126">
        <v>328.13775132559289</v>
      </c>
      <c r="Z24" s="126">
        <v>58.181930703369737</v>
      </c>
      <c r="AA24" s="121">
        <v>169.38128522084486</v>
      </c>
      <c r="AB24" s="121">
        <v>37.203180610766637</v>
      </c>
      <c r="AC24" s="121">
        <v>168.21200931173817</v>
      </c>
      <c r="AD24" s="121">
        <v>12.772649158555863</v>
      </c>
      <c r="AE24" s="121">
        <v>43.80700254855487</v>
      </c>
      <c r="AF24" s="121">
        <v>31.763681756465928</v>
      </c>
      <c r="AG24" s="121">
        <v>14.515642494167116</v>
      </c>
      <c r="AH24" s="121">
        <v>479.54962945394828</v>
      </c>
      <c r="AI24" s="121">
        <v>-2.046803415323986</v>
      </c>
      <c r="AM24">
        <v>4.2219365264109836</v>
      </c>
      <c r="AN24">
        <v>8.8226648341235379</v>
      </c>
      <c r="AO24">
        <v>2.999797005607804</v>
      </c>
      <c r="AP24">
        <v>1.7870785496911989</v>
      </c>
      <c r="AQ24">
        <v>4.9848803500702781</v>
      </c>
      <c r="AR24">
        <v>33.691514788074777</v>
      </c>
      <c r="AS24">
        <v>6.7719588997614784</v>
      </c>
      <c r="AT24">
        <v>20.470512109146821</v>
      </c>
      <c r="AU24">
        <v>0.33081531442174172</v>
      </c>
    </row>
    <row r="25" spans="1:47" ht="13" x14ac:dyDescent="0.3">
      <c r="A25" s="132" t="s">
        <v>90</v>
      </c>
      <c r="B25" s="121">
        <v>0</v>
      </c>
      <c r="C25" s="127">
        <v>0</v>
      </c>
      <c r="D25" s="142">
        <v>0</v>
      </c>
      <c r="E25" s="121" t="s">
        <v>255</v>
      </c>
      <c r="F25" s="125" t="s">
        <v>226</v>
      </c>
      <c r="G25" s="124" t="s">
        <v>262</v>
      </c>
      <c r="H25" s="125" t="s">
        <v>235</v>
      </c>
      <c r="I25" s="121" t="s">
        <v>394</v>
      </c>
      <c r="J25" s="121" t="s">
        <v>266</v>
      </c>
      <c r="K25" s="126"/>
      <c r="N25" s="85">
        <v>32.233502538071065</v>
      </c>
      <c r="O25" s="85"/>
      <c r="P25" s="85">
        <v>3.0462326825458805</v>
      </c>
      <c r="Q25" s="85">
        <v>10.4374841616434</v>
      </c>
      <c r="R25" s="85"/>
      <c r="S25" s="126"/>
      <c r="T25" s="126">
        <v>3370.4479999999999</v>
      </c>
      <c r="U25" s="121">
        <v>348.87599999999992</v>
      </c>
      <c r="V25" s="126">
        <v>96.732083382345749</v>
      </c>
      <c r="W25" s="126">
        <v>15.960572471995803</v>
      </c>
      <c r="Y25" s="126">
        <v>578.6784377155733</v>
      </c>
      <c r="Z25" s="126">
        <v>97.630928619236911</v>
      </c>
      <c r="AA25" s="121">
        <v>130.1380580844166</v>
      </c>
      <c r="AB25" s="121">
        <v>24.090801305818147</v>
      </c>
      <c r="AC25" s="121">
        <v>98.814331606248871</v>
      </c>
      <c r="AD25" s="121">
        <v>1.2290989962370313</v>
      </c>
      <c r="AE25" s="121">
        <v>17.879790192062426</v>
      </c>
      <c r="AF25" s="121">
        <v>10.558201078855895</v>
      </c>
      <c r="AG25" s="121">
        <v>13.276580370288972</v>
      </c>
      <c r="AH25" s="121">
        <v>299.35021723527336</v>
      </c>
      <c r="AI25" s="121">
        <v>1.1590756709127987</v>
      </c>
      <c r="AM25">
        <v>2.8254248735309169</v>
      </c>
      <c r="AN25">
        <v>6.5949915572952413</v>
      </c>
      <c r="AO25">
        <v>1.9004179195602731</v>
      </c>
      <c r="AP25">
        <v>1.177727067782502</v>
      </c>
      <c r="AQ25">
        <v>3.8169371206099441</v>
      </c>
      <c r="AR25">
        <v>23.283619793198</v>
      </c>
      <c r="AS25">
        <v>4.9946641883924459</v>
      </c>
      <c r="AT25">
        <v>14.24730059906096</v>
      </c>
      <c r="AU25">
        <v>0.35056915895504043</v>
      </c>
    </row>
    <row r="26" spans="1:47" x14ac:dyDescent="0.25">
      <c r="A26" s="83" t="s">
        <v>91</v>
      </c>
      <c r="B26" s="121">
        <v>15</v>
      </c>
      <c r="D26" s="142">
        <v>15</v>
      </c>
      <c r="E26" s="121" t="s">
        <v>259</v>
      </c>
      <c r="F26" s="125" t="s">
        <v>228</v>
      </c>
      <c r="G26" s="124">
        <v>2016</v>
      </c>
      <c r="H26" s="125" t="s">
        <v>222</v>
      </c>
      <c r="I26" s="121" t="s">
        <v>266</v>
      </c>
      <c r="J26" s="121" t="s">
        <v>266</v>
      </c>
      <c r="K26" s="126"/>
      <c r="N26" s="85">
        <v>39.6505376344086</v>
      </c>
      <c r="O26" s="85"/>
      <c r="P26" s="85">
        <v>6.4228520531400983</v>
      </c>
      <c r="Q26" s="85">
        <v>11.165649191843931</v>
      </c>
      <c r="R26" s="85"/>
      <c r="S26" s="126"/>
      <c r="T26" s="126">
        <v>3353.3520000000003</v>
      </c>
      <c r="U26" s="121">
        <v>305.68319999999989</v>
      </c>
      <c r="V26" s="126">
        <v>84.733957960787762</v>
      </c>
      <c r="W26" s="126">
        <v>17.03368585032921</v>
      </c>
      <c r="Y26" s="126">
        <v>371.04850445539637</v>
      </c>
      <c r="Z26" s="126">
        <v>70.371747119738373</v>
      </c>
      <c r="AA26" s="121">
        <v>214.81489558832388</v>
      </c>
      <c r="AB26" s="121">
        <v>36.945311372466172</v>
      </c>
      <c r="AC26" s="121">
        <v>176.10517907397156</v>
      </c>
      <c r="AD26" s="121">
        <v>10.61163707230882</v>
      </c>
      <c r="AE26" s="121">
        <v>68.889917101545791</v>
      </c>
      <c r="AF26" s="121">
        <v>51.762447456069573</v>
      </c>
      <c r="AG26" s="121">
        <v>13.066704714283569</v>
      </c>
      <c r="AH26" s="121">
        <v>501.87023666195364</v>
      </c>
      <c r="AI26" s="121">
        <v>-1.8983302317386261</v>
      </c>
      <c r="AM26">
        <v>3.654656651837437</v>
      </c>
      <c r="AN26">
        <v>6.7841767469900329</v>
      </c>
      <c r="AO26">
        <v>2.3039907389095742</v>
      </c>
      <c r="AP26">
        <v>1.2261754984410369</v>
      </c>
      <c r="AQ26">
        <v>4.1434376007517901</v>
      </c>
      <c r="AR26">
        <v>25.942847585315089</v>
      </c>
      <c r="AS26">
        <v>5.3696130991928284</v>
      </c>
      <c r="AT26">
        <v>16.14849996060083</v>
      </c>
      <c r="AU26">
        <v>0.33251466775822092</v>
      </c>
    </row>
    <row r="27" spans="1:47" x14ac:dyDescent="0.25">
      <c r="A27" s="83" t="s">
        <v>92</v>
      </c>
      <c r="D27" s="128" t="s">
        <v>272</v>
      </c>
      <c r="E27" s="121" t="s">
        <v>256</v>
      </c>
      <c r="F27" s="125" t="s">
        <v>263</v>
      </c>
      <c r="G27" s="124">
        <v>2020</v>
      </c>
      <c r="H27" s="125" t="s">
        <v>235</v>
      </c>
      <c r="I27" s="121" t="s">
        <v>394</v>
      </c>
      <c r="J27" s="121" t="s">
        <v>266</v>
      </c>
      <c r="K27" s="126"/>
      <c r="N27" s="85">
        <v>31.692677070828339</v>
      </c>
      <c r="O27" s="85"/>
      <c r="P27" s="85">
        <v>2.871412444430252</v>
      </c>
      <c r="Q27" s="85">
        <v>7.0915524626892923</v>
      </c>
      <c r="R27" s="85"/>
      <c r="S27" s="126"/>
      <c r="T27" s="126">
        <v>3919.8960000000002</v>
      </c>
      <c r="U27" s="126"/>
      <c r="V27" s="126"/>
      <c r="W27" s="126"/>
      <c r="Y27" s="126"/>
      <c r="Z27" s="126"/>
    </row>
    <row r="28" spans="1:47" x14ac:dyDescent="0.25">
      <c r="A28" s="83" t="s">
        <v>93</v>
      </c>
      <c r="D28" s="128" t="s">
        <v>272</v>
      </c>
      <c r="E28" s="121" t="s">
        <v>256</v>
      </c>
      <c r="F28" s="125" t="s">
        <v>263</v>
      </c>
      <c r="G28" s="124">
        <v>2020</v>
      </c>
      <c r="H28" s="125" t="s">
        <v>222</v>
      </c>
      <c r="I28" s="121" t="s">
        <v>266</v>
      </c>
      <c r="J28" s="121" t="s">
        <v>266</v>
      </c>
      <c r="K28" s="126"/>
      <c r="N28" s="85">
        <v>33.075933075933087</v>
      </c>
      <c r="O28" s="85"/>
      <c r="P28" s="85">
        <v>8.1004020862968247</v>
      </c>
      <c r="Q28" s="85">
        <v>3.9661337783470061</v>
      </c>
      <c r="R28" s="85"/>
      <c r="S28" s="126"/>
      <c r="T28" s="126">
        <v>3484.4080000000004</v>
      </c>
      <c r="U28" s="126"/>
      <c r="V28" s="126"/>
      <c r="W28" s="126"/>
      <c r="Y28" s="126"/>
      <c r="Z28" s="126"/>
    </row>
    <row r="29" spans="1:47" x14ac:dyDescent="0.25">
      <c r="A29" s="83" t="s">
        <v>94</v>
      </c>
      <c r="B29" s="121">
        <v>45</v>
      </c>
      <c r="D29" s="142">
        <v>45</v>
      </c>
      <c r="E29" s="121" t="s">
        <v>259</v>
      </c>
      <c r="F29" s="125" t="s">
        <v>221</v>
      </c>
      <c r="G29" s="124">
        <v>2016</v>
      </c>
      <c r="H29" s="125" t="s">
        <v>235</v>
      </c>
      <c r="I29" s="121" t="s">
        <v>394</v>
      </c>
      <c r="J29" s="121" t="s">
        <v>266</v>
      </c>
      <c r="K29" s="126"/>
      <c r="N29" s="85">
        <v>32.342007434944229</v>
      </c>
      <c r="O29" s="85"/>
      <c r="P29" s="85">
        <v>2.1913124207103669</v>
      </c>
      <c r="Q29" s="85">
        <v>6.9560269662978671</v>
      </c>
      <c r="R29" s="85"/>
      <c r="S29" s="126"/>
      <c r="T29" s="126">
        <v>3724.9679999999994</v>
      </c>
      <c r="U29" s="121">
        <v>361.21680000000009</v>
      </c>
      <c r="V29" s="126">
        <v>116.19131531340024</v>
      </c>
      <c r="W29" s="126">
        <v>18.436247141321761</v>
      </c>
      <c r="Y29" s="126">
        <v>280.15497547949792</v>
      </c>
      <c r="Z29" s="126">
        <v>52.918083391877431</v>
      </c>
      <c r="AA29" s="121">
        <v>131.53212174572539</v>
      </c>
      <c r="AB29" s="121">
        <v>26.316725298481082</v>
      </c>
      <c r="AC29" s="121">
        <v>117.98446258384695</v>
      </c>
      <c r="AD29" s="121">
        <v>19.993873916826363</v>
      </c>
      <c r="AE29" s="121">
        <v>21.864789699000255</v>
      </c>
      <c r="AF29" s="121">
        <v>14.669618080731833</v>
      </c>
      <c r="AG29" s="121">
        <v>13.704233549612667</v>
      </c>
      <c r="AH29" s="121">
        <v>391.66425270746794</v>
      </c>
      <c r="AI29" s="121">
        <v>-1.8620810061774877</v>
      </c>
      <c r="AM29">
        <v>4.0185350917541696</v>
      </c>
      <c r="AN29">
        <v>8.1185458290292534</v>
      </c>
      <c r="AO29">
        <v>2.760685057479221</v>
      </c>
      <c r="AP29">
        <v>1.3716927170575961</v>
      </c>
      <c r="AQ29">
        <v>4.6939179684095613</v>
      </c>
      <c r="AR29">
        <v>30.493097414752299</v>
      </c>
      <c r="AS29">
        <v>6.0656106854671572</v>
      </c>
      <c r="AT29">
        <v>19.05553513547893</v>
      </c>
      <c r="AU29">
        <v>0.31831227212159369</v>
      </c>
    </row>
    <row r="30" spans="1:47" x14ac:dyDescent="0.25">
      <c r="A30" s="83" t="s">
        <v>95</v>
      </c>
      <c r="D30" s="128" t="s">
        <v>272</v>
      </c>
      <c r="E30" s="121" t="s">
        <v>256</v>
      </c>
      <c r="F30" s="125" t="s">
        <v>263</v>
      </c>
      <c r="G30" s="124">
        <v>2020</v>
      </c>
      <c r="H30" s="125" t="s">
        <v>222</v>
      </c>
      <c r="I30" s="121" t="s">
        <v>266</v>
      </c>
      <c r="J30" s="121" t="s">
        <v>266</v>
      </c>
      <c r="K30" s="126"/>
      <c r="N30" s="85">
        <v>32.192648922686935</v>
      </c>
      <c r="O30" s="85"/>
      <c r="P30" s="85">
        <v>7.410126182767403</v>
      </c>
      <c r="Q30" s="85">
        <v>9.7462829896700605</v>
      </c>
      <c r="R30" s="85"/>
      <c r="S30" s="126"/>
      <c r="T30" s="126">
        <v>3653.288</v>
      </c>
      <c r="U30" s="126"/>
      <c r="V30" s="126"/>
      <c r="W30" s="126"/>
      <c r="Y30" s="126"/>
      <c r="Z30" s="126"/>
    </row>
    <row r="31" spans="1:47" x14ac:dyDescent="0.25">
      <c r="A31" s="83" t="s">
        <v>96</v>
      </c>
      <c r="D31" s="128" t="s">
        <v>272</v>
      </c>
      <c r="E31" s="121" t="s">
        <v>256</v>
      </c>
      <c r="F31" s="125" t="s">
        <v>263</v>
      </c>
      <c r="G31" s="124">
        <v>2020</v>
      </c>
      <c r="H31" s="125" t="s">
        <v>235</v>
      </c>
      <c r="I31" s="121" t="s">
        <v>394</v>
      </c>
      <c r="J31" s="121" t="s">
        <v>266</v>
      </c>
      <c r="K31" s="126"/>
      <c r="N31" s="85">
        <v>31.531531531531549</v>
      </c>
      <c r="O31" s="85"/>
      <c r="P31" s="85">
        <v>2.5204760692896295</v>
      </c>
      <c r="Q31" s="85">
        <v>8.4339014257902019</v>
      </c>
      <c r="R31" s="85"/>
      <c r="S31" s="126"/>
      <c r="T31" s="126">
        <v>3709.1039999999998</v>
      </c>
      <c r="U31" s="126"/>
      <c r="V31" s="126"/>
      <c r="W31" s="126"/>
      <c r="Y31" s="126"/>
      <c r="Z31" s="126"/>
    </row>
    <row r="32" spans="1:47" x14ac:dyDescent="0.25">
      <c r="A32" s="83" t="s">
        <v>97</v>
      </c>
      <c r="D32" s="128" t="s">
        <v>272</v>
      </c>
      <c r="E32" s="121" t="s">
        <v>254</v>
      </c>
      <c r="F32" s="125" t="s">
        <v>224</v>
      </c>
      <c r="G32" s="124" t="s">
        <v>262</v>
      </c>
      <c r="H32" s="125" t="s">
        <v>222</v>
      </c>
      <c r="I32" s="121" t="s">
        <v>266</v>
      </c>
      <c r="J32" s="121" t="s">
        <v>266</v>
      </c>
      <c r="K32" s="126"/>
      <c r="N32" s="85">
        <v>34.777070063694275</v>
      </c>
      <c r="O32" s="85"/>
      <c r="P32" s="85">
        <v>4.3204592638728938</v>
      </c>
      <c r="Q32" s="85">
        <v>8.8632771788551512</v>
      </c>
      <c r="R32" s="85"/>
      <c r="S32" s="126"/>
      <c r="T32" s="126">
        <v>3515.8799999999997</v>
      </c>
      <c r="U32" s="121">
        <v>274.83120000000002</v>
      </c>
      <c r="V32" s="126">
        <v>102.80021443844456</v>
      </c>
      <c r="W32" s="126">
        <v>19.420349659641104</v>
      </c>
      <c r="Y32" s="126">
        <v>552.18069972226806</v>
      </c>
      <c r="Z32" s="126">
        <v>88.372671689108088</v>
      </c>
    </row>
    <row r="33" spans="1:47" x14ac:dyDescent="0.25">
      <c r="A33" s="83" t="s">
        <v>98</v>
      </c>
      <c r="B33" s="121">
        <v>15</v>
      </c>
      <c r="D33" s="142">
        <v>15</v>
      </c>
      <c r="E33" s="121" t="s">
        <v>259</v>
      </c>
      <c r="F33" s="125" t="s">
        <v>228</v>
      </c>
      <c r="G33" s="124">
        <v>2016</v>
      </c>
      <c r="H33" s="125" t="s">
        <v>235</v>
      </c>
      <c r="I33" s="121" t="s">
        <v>394</v>
      </c>
      <c r="J33" s="121" t="s">
        <v>266</v>
      </c>
      <c r="K33" s="126"/>
      <c r="N33" s="85">
        <v>34.620174346201757</v>
      </c>
      <c r="O33" s="85"/>
      <c r="P33" s="85">
        <v>3.8285585486464599</v>
      </c>
      <c r="Q33" s="85">
        <v>9.4791276714444628</v>
      </c>
      <c r="R33" s="85"/>
      <c r="S33" s="126"/>
      <c r="T33" s="126">
        <v>3940.5840000000003</v>
      </c>
      <c r="U33" s="126">
        <v>312.90479999999997</v>
      </c>
      <c r="V33" s="126">
        <v>94.024741599765449</v>
      </c>
      <c r="W33" s="126">
        <v>18.502543931887704</v>
      </c>
      <c r="Y33" s="126">
        <v>485.34740195746531</v>
      </c>
      <c r="Z33" s="126">
        <v>82.178278283455199</v>
      </c>
      <c r="AA33" s="121">
        <v>113.92619701567931</v>
      </c>
      <c r="AB33" s="121">
        <v>14.757938114167269</v>
      </c>
      <c r="AC33" s="121">
        <v>42.043084223678434</v>
      </c>
      <c r="AD33" s="121">
        <v>0</v>
      </c>
      <c r="AE33" s="121">
        <v>8.3652659994532979</v>
      </c>
      <c r="AF33" s="121">
        <v>4.3320702816740662</v>
      </c>
      <c r="AG33" s="121">
        <v>15.259362329588908</v>
      </c>
      <c r="AH33" s="121">
        <v>265.50977935354263</v>
      </c>
      <c r="AI33" s="121">
        <v>3.9504430045008041</v>
      </c>
      <c r="AM33">
        <v>3.6494708004233769</v>
      </c>
      <c r="AN33">
        <v>9.4008297339740974</v>
      </c>
      <c r="AO33">
        <v>2.690869099541032</v>
      </c>
      <c r="AP33">
        <v>1.4985846773426761</v>
      </c>
      <c r="AQ33">
        <v>9.0337217169389454</v>
      </c>
      <c r="AR33">
        <v>37.54326498923561</v>
      </c>
      <c r="AS33">
        <v>10.532306394281621</v>
      </c>
      <c r="AT33">
        <v>20.014296901357952</v>
      </c>
      <c r="AU33">
        <v>0.52623914026013163</v>
      </c>
    </row>
    <row r="34" spans="1:47" ht="16.5" customHeight="1" x14ac:dyDescent="0.25">
      <c r="A34" s="83" t="s">
        <v>83</v>
      </c>
      <c r="B34" s="121">
        <v>45</v>
      </c>
      <c r="D34" s="142">
        <v>45</v>
      </c>
      <c r="E34" s="121" t="s">
        <v>259</v>
      </c>
      <c r="F34" s="125" t="s">
        <v>221</v>
      </c>
      <c r="G34" s="124">
        <v>2016</v>
      </c>
      <c r="H34" s="125" t="s">
        <v>222</v>
      </c>
      <c r="I34" s="121" t="s">
        <v>267</v>
      </c>
      <c r="J34" s="121" t="s">
        <v>267</v>
      </c>
      <c r="K34" s="126">
        <v>1265.8364100190522</v>
      </c>
      <c r="L34" s="121">
        <v>7.5</v>
      </c>
      <c r="M34" s="121">
        <v>5.2</v>
      </c>
      <c r="N34" s="85">
        <v>31.486146095717888</v>
      </c>
      <c r="O34" s="85">
        <v>0.68444342426178151</v>
      </c>
      <c r="P34" s="85">
        <v>2.7533423755086224</v>
      </c>
      <c r="Q34" s="85">
        <v>9.4456851869792668</v>
      </c>
      <c r="R34" s="85">
        <f t="shared" si="0"/>
        <v>0.5493603013358197</v>
      </c>
      <c r="S34" s="126">
        <v>1.1941952014600776</v>
      </c>
      <c r="T34" s="126">
        <v>4833.4159999999993</v>
      </c>
      <c r="U34" s="126">
        <v>471.00600000000009</v>
      </c>
      <c r="V34" s="126">
        <v>123.95951374619406</v>
      </c>
      <c r="W34" s="126">
        <v>21.611220417463304</v>
      </c>
      <c r="X34" s="184">
        <v>98.009097770733092</v>
      </c>
      <c r="Y34" s="126">
        <v>594.74011508126068</v>
      </c>
      <c r="Z34" s="126">
        <v>102.62538990138144</v>
      </c>
      <c r="AA34" s="121">
        <v>297.09270743341</v>
      </c>
      <c r="AB34" s="121">
        <v>67.259099835735825</v>
      </c>
      <c r="AC34" s="121">
        <v>154.50602681455709</v>
      </c>
      <c r="AD34" s="121">
        <v>32.027469191416166</v>
      </c>
      <c r="AE34" s="121">
        <v>74.41582626459801</v>
      </c>
      <c r="AF34" s="121">
        <v>58.611419421717621</v>
      </c>
      <c r="AG34" s="121">
        <v>23.499117104569734</v>
      </c>
      <c r="AH34" s="121">
        <v>574.49310187421986</v>
      </c>
      <c r="AI34" s="121">
        <v>-0.15457284038217622</v>
      </c>
      <c r="AJ34" s="121">
        <v>0.25263868647596022</v>
      </c>
      <c r="AK34" s="84">
        <v>1.7784133563767672</v>
      </c>
      <c r="AL34">
        <v>0.15062013093636364</v>
      </c>
      <c r="AM34">
        <v>5.1172132431242066</v>
      </c>
      <c r="AN34">
        <v>9.6593318008552771</v>
      </c>
      <c r="AO34">
        <v>3.5438643446138962</v>
      </c>
      <c r="AP34">
        <v>1.3120266161242451</v>
      </c>
      <c r="AQ34">
        <v>5.0752840906513681</v>
      </c>
      <c r="AR34">
        <v>37.231540194682317</v>
      </c>
      <c r="AS34">
        <v>6.3873107067756134</v>
      </c>
      <c r="AT34">
        <v>23.762999043711609</v>
      </c>
      <c r="AU34">
        <v>0.2687922805966651</v>
      </c>
    </row>
    <row r="35" spans="1:47" x14ac:dyDescent="0.25">
      <c r="A35" s="83" t="s">
        <v>84</v>
      </c>
      <c r="B35" s="121">
        <v>15</v>
      </c>
      <c r="D35" s="142">
        <v>15</v>
      </c>
      <c r="E35" s="121" t="s">
        <v>259</v>
      </c>
      <c r="F35" s="125" t="s">
        <v>228</v>
      </c>
      <c r="G35" s="124">
        <v>2016</v>
      </c>
      <c r="H35" s="125" t="s">
        <v>235</v>
      </c>
      <c r="I35" s="121" t="s">
        <v>267</v>
      </c>
      <c r="J35" s="121" t="s">
        <v>267</v>
      </c>
      <c r="K35" s="126">
        <v>2583.3396122837798</v>
      </c>
      <c r="L35" s="121">
        <v>6.5</v>
      </c>
      <c r="M35" s="121">
        <v>5.5</v>
      </c>
      <c r="N35" s="85">
        <v>30.759330759330766</v>
      </c>
      <c r="O35" s="85">
        <v>0.7174246686828456</v>
      </c>
      <c r="P35" s="85">
        <v>2.7510340488856815</v>
      </c>
      <c r="Q35" s="85">
        <v>10.063398488823715</v>
      </c>
      <c r="R35" s="85">
        <f t="shared" si="0"/>
        <v>0.53187425921007503</v>
      </c>
      <c r="S35" s="126">
        <v>1.2405332130933011</v>
      </c>
      <c r="T35" s="126">
        <v>3943.0639999999999</v>
      </c>
      <c r="U35" s="126">
        <v>391.35600000000022</v>
      </c>
      <c r="V35" s="126">
        <v>114.24329542726281</v>
      </c>
      <c r="W35" s="126">
        <v>19.604082074656262</v>
      </c>
      <c r="X35" s="184">
        <v>107.75747069615235</v>
      </c>
      <c r="Y35" s="126">
        <v>588.4664356061586</v>
      </c>
      <c r="Z35" s="126">
        <v>101.48767131834393</v>
      </c>
      <c r="AA35" s="121">
        <v>259.87024306898229</v>
      </c>
      <c r="AB35" s="121">
        <v>70.363765330551999</v>
      </c>
      <c r="AC35" s="121">
        <v>97.581933666302206</v>
      </c>
      <c r="AD35" s="121">
        <v>27.673099700117771</v>
      </c>
      <c r="AE35" s="121">
        <v>61.951357946062537</v>
      </c>
      <c r="AF35" s="121">
        <v>54.538290868875563</v>
      </c>
      <c r="AG35" s="121">
        <v>20.460831222276472</v>
      </c>
      <c r="AH35" s="121">
        <v>515.80255181929397</v>
      </c>
      <c r="AI35" s="121">
        <v>-1.8529402295233588E-2</v>
      </c>
      <c r="AJ35" s="121">
        <v>0.17430294112728706</v>
      </c>
      <c r="AK35" s="84">
        <v>1.6472662017254405</v>
      </c>
      <c r="AL35">
        <v>0.13380387093636364</v>
      </c>
      <c r="AM35">
        <v>4.2834921649433539</v>
      </c>
      <c r="AN35">
        <v>9.0601999133037125</v>
      </c>
      <c r="AO35">
        <v>2.8546474309941372</v>
      </c>
      <c r="AP35">
        <v>1.4137359506578659</v>
      </c>
      <c r="AQ35">
        <v>5.7440754839274248</v>
      </c>
      <c r="AR35">
        <v>34.561798084502122</v>
      </c>
      <c r="AS35">
        <v>7.157811434585291</v>
      </c>
      <c r="AT35">
        <v>20.875978255751559</v>
      </c>
      <c r="AU35">
        <v>0.34287310261080761</v>
      </c>
    </row>
    <row r="36" spans="1:47" x14ac:dyDescent="0.25">
      <c r="A36" s="83" t="s">
        <v>100</v>
      </c>
      <c r="D36" s="128" t="s">
        <v>272</v>
      </c>
      <c r="E36" s="121" t="s">
        <v>254</v>
      </c>
      <c r="F36" s="125" t="s">
        <v>224</v>
      </c>
      <c r="G36" s="124" t="s">
        <v>262</v>
      </c>
      <c r="H36" s="125" t="s">
        <v>222</v>
      </c>
      <c r="I36" s="121" t="s">
        <v>267</v>
      </c>
      <c r="J36" s="121" t="s">
        <v>267</v>
      </c>
      <c r="K36" s="126">
        <v>1950.4214072742539</v>
      </c>
      <c r="L36" s="121">
        <v>7</v>
      </c>
      <c r="M36" s="121">
        <v>5.8</v>
      </c>
      <c r="N36" s="85">
        <v>32.908163265306122</v>
      </c>
      <c r="O36" s="85">
        <v>0.79404651180044472</v>
      </c>
      <c r="P36" s="85">
        <v>12.183220610119047</v>
      </c>
      <c r="Q36" s="85">
        <v>58.909144507153002</v>
      </c>
      <c r="R36" s="85">
        <f t="shared" si="0"/>
        <v>0.52341372472956871</v>
      </c>
      <c r="S36" s="126">
        <v>1.262953629466643</v>
      </c>
      <c r="T36" s="126">
        <v>4383.2</v>
      </c>
      <c r="U36" s="126">
        <v>365.86800000000017</v>
      </c>
      <c r="V36" s="126">
        <v>123.55364024633289</v>
      </c>
      <c r="W36" s="126">
        <v>96.044196126302097</v>
      </c>
      <c r="X36" s="184">
        <v>126.21059511458596</v>
      </c>
      <c r="Y36" s="126">
        <v>449.2824551357001</v>
      </c>
      <c r="Z36" s="126">
        <v>53.529074258609668</v>
      </c>
      <c r="AA36" s="121">
        <v>485.36033670484392</v>
      </c>
      <c r="AB36" s="121">
        <v>95.914882584689707</v>
      </c>
      <c r="AC36" s="121">
        <v>128.95435612183147</v>
      </c>
      <c r="AD36" s="121">
        <v>64.771143073080239</v>
      </c>
      <c r="AE36" s="121">
        <v>71.989275339479263</v>
      </c>
      <c r="AF36" s="121">
        <v>78.187235136336028</v>
      </c>
      <c r="AG36" s="121">
        <v>21.927492349834459</v>
      </c>
      <c r="AH36" s="121">
        <v>750.32445838227829</v>
      </c>
      <c r="AI36" s="121">
        <v>-0.42964139437914284</v>
      </c>
      <c r="AJ36" s="121">
        <v>0.31884949454148465</v>
      </c>
      <c r="AK36" s="84">
        <v>1.5063285483112427</v>
      </c>
      <c r="AL36">
        <v>0.13633436093636364</v>
      </c>
      <c r="AM36">
        <v>4.1390430832462322</v>
      </c>
      <c r="AN36">
        <v>7.3217064709049362</v>
      </c>
      <c r="AO36">
        <v>2.8452227218542498</v>
      </c>
      <c r="AP36">
        <v>1.167640918944534</v>
      </c>
      <c r="AQ36">
        <v>4.9495879330421033</v>
      </c>
      <c r="AR36">
        <v>30.67012643785845</v>
      </c>
      <c r="AS36">
        <v>6.1172288519866376</v>
      </c>
      <c r="AT36">
        <v>18.45601138909457</v>
      </c>
      <c r="AU36">
        <v>0.33144912641315522</v>
      </c>
    </row>
    <row r="37" spans="1:47" x14ac:dyDescent="0.25">
      <c r="A37" s="83" t="s">
        <v>101</v>
      </c>
      <c r="D37" s="128" t="s">
        <v>272</v>
      </c>
      <c r="E37" s="121" t="s">
        <v>254</v>
      </c>
      <c r="F37" s="125" t="s">
        <v>224</v>
      </c>
      <c r="G37" s="124" t="s">
        <v>262</v>
      </c>
      <c r="H37" s="125" t="s">
        <v>235</v>
      </c>
      <c r="I37" s="121" t="s">
        <v>267</v>
      </c>
      <c r="J37" s="121" t="s">
        <v>267</v>
      </c>
      <c r="K37" s="126">
        <v>1633.9623047694906</v>
      </c>
      <c r="L37" s="121">
        <v>8</v>
      </c>
      <c r="M37" s="121">
        <v>6.3</v>
      </c>
      <c r="N37" s="85">
        <v>34.296028880866416</v>
      </c>
      <c r="O37" s="85">
        <v>0.76849208776936906</v>
      </c>
      <c r="P37" s="85">
        <v>7.866836068418527</v>
      </c>
      <c r="Q37" s="85">
        <v>71.456630944684704</v>
      </c>
      <c r="R37" s="85">
        <f t="shared" si="0"/>
        <v>0.54183795202292373</v>
      </c>
      <c r="S37" s="126">
        <v>1.214129427139252</v>
      </c>
      <c r="T37" s="126">
        <v>4109.7439999999997</v>
      </c>
      <c r="U37" s="126">
        <v>346.75200000000007</v>
      </c>
      <c r="V37" s="126">
        <v>97.265969208600282</v>
      </c>
      <c r="W37" s="126">
        <v>94.008607399020761</v>
      </c>
      <c r="X37" s="184">
        <v>114.01919929058226</v>
      </c>
      <c r="Y37" s="126">
        <v>483.2912397313799</v>
      </c>
      <c r="Z37" s="126">
        <v>73.310887251504937</v>
      </c>
      <c r="AA37" s="121">
        <v>235.7195514827701</v>
      </c>
      <c r="AB37" s="121">
        <v>62.149251607797588</v>
      </c>
      <c r="AC37" s="121">
        <v>79.956485880314645</v>
      </c>
      <c r="AD37" s="121">
        <v>24.718949923002395</v>
      </c>
      <c r="AE37" s="121">
        <v>64.66982033415502</v>
      </c>
      <c r="AF37" s="121">
        <v>50.3169863749889</v>
      </c>
      <c r="AG37" s="121">
        <v>18.146362426001208</v>
      </c>
      <c r="AH37" s="121">
        <v>529.05097607818334</v>
      </c>
      <c r="AI37" s="121">
        <v>0.29931079959380291</v>
      </c>
      <c r="AJ37" s="121">
        <v>0.19154894303985723</v>
      </c>
      <c r="AK37" s="84">
        <v>1.4867378998128702</v>
      </c>
      <c r="AL37">
        <v>0.13408957093636364</v>
      </c>
      <c r="AM37">
        <v>3.3170535251134772</v>
      </c>
      <c r="AN37">
        <v>7.407382377659955</v>
      </c>
      <c r="AO37">
        <v>2.2371635798312228</v>
      </c>
      <c r="AP37">
        <v>1.079103753954435</v>
      </c>
      <c r="AQ37">
        <v>3.9399416828394651</v>
      </c>
      <c r="AR37">
        <v>26.030794864073631</v>
      </c>
      <c r="AS37">
        <v>5.0190454367938999</v>
      </c>
      <c r="AT37">
        <v>16.33795429644502</v>
      </c>
      <c r="AU37">
        <v>0.30720158385349361</v>
      </c>
    </row>
    <row r="38" spans="1:47" s="133" customFormat="1" ht="13" x14ac:dyDescent="0.3">
      <c r="A38" s="132" t="s">
        <v>102</v>
      </c>
      <c r="B38" s="133">
        <v>0</v>
      </c>
      <c r="C38" s="133">
        <v>0</v>
      </c>
      <c r="D38" s="141">
        <v>0</v>
      </c>
      <c r="E38" s="133" t="s">
        <v>255</v>
      </c>
      <c r="F38" s="135" t="s">
        <v>226</v>
      </c>
      <c r="G38" s="134" t="s">
        <v>262</v>
      </c>
      <c r="H38" s="135" t="s">
        <v>222</v>
      </c>
      <c r="I38" s="133" t="s">
        <v>267</v>
      </c>
      <c r="J38" s="133" t="s">
        <v>267</v>
      </c>
      <c r="K38" s="136">
        <v>2408.9641884546245</v>
      </c>
      <c r="L38" s="133">
        <v>6</v>
      </c>
      <c r="M38" s="133">
        <v>5.3</v>
      </c>
      <c r="N38" s="137">
        <v>32.266325224071693</v>
      </c>
      <c r="O38" s="137">
        <v>0.77072831417976395</v>
      </c>
      <c r="P38" s="137">
        <v>3.0757063609834807</v>
      </c>
      <c r="Q38" s="137">
        <v>9.6448424160859201</v>
      </c>
      <c r="R38" s="137">
        <f t="shared" si="0"/>
        <v>0.52593493478023823</v>
      </c>
      <c r="S38" s="136">
        <v>1.2562724228323685</v>
      </c>
      <c r="T38" s="126">
        <v>4263.3040000000001</v>
      </c>
      <c r="U38" s="136">
        <v>295.77600000000007</v>
      </c>
      <c r="V38" s="136">
        <v>131.1126631728965</v>
      </c>
      <c r="W38" s="136">
        <v>19.34269340879715</v>
      </c>
      <c r="X38" s="184">
        <v>103.96248366922516</v>
      </c>
      <c r="Y38" s="136">
        <v>636.62265678222104</v>
      </c>
      <c r="Z38" s="136">
        <v>127.03384108091363</v>
      </c>
      <c r="AA38" s="133">
        <v>330.41539072586119</v>
      </c>
      <c r="AB38" s="133">
        <v>81.026066350694634</v>
      </c>
      <c r="AC38" s="133">
        <v>114.51011502308667</v>
      </c>
      <c r="AD38" s="133">
        <v>32.743333040979252</v>
      </c>
      <c r="AE38" s="133">
        <v>110.4083121853019</v>
      </c>
      <c r="AF38" s="133">
        <v>90.47397815919804</v>
      </c>
      <c r="AG38" s="133">
        <v>19.784674549348949</v>
      </c>
      <c r="AH38" s="133">
        <v>520.78453032240111</v>
      </c>
      <c r="AI38" s="133">
        <v>1.1322432840521581</v>
      </c>
      <c r="AJ38" s="133">
        <v>0.22557942500498299</v>
      </c>
      <c r="AK38" s="84">
        <v>1.5030398178477444</v>
      </c>
      <c r="AL38">
        <v>0.12593224093636363</v>
      </c>
      <c r="AM38">
        <v>3.2160459988390331</v>
      </c>
      <c r="AN38">
        <v>7.2650370612909114</v>
      </c>
      <c r="AO38">
        <v>2.2440590864696821</v>
      </c>
      <c r="AP38">
        <v>0.98826204206483703</v>
      </c>
      <c r="AQ38">
        <v>4.0991224804645201</v>
      </c>
      <c r="AR38">
        <v>25.794372683366181</v>
      </c>
      <c r="AS38">
        <v>5.0873845225293568</v>
      </c>
      <c r="AT38">
        <v>16.082540660756869</v>
      </c>
      <c r="AU38">
        <v>0.3163296539919917</v>
      </c>
    </row>
    <row r="39" spans="1:47" x14ac:dyDescent="0.25">
      <c r="A39" s="83" t="s">
        <v>103</v>
      </c>
      <c r="C39" s="121">
        <v>12.5</v>
      </c>
      <c r="D39" s="142">
        <v>12.5</v>
      </c>
      <c r="E39" s="121" t="s">
        <v>256</v>
      </c>
      <c r="F39" s="125" t="s">
        <v>228</v>
      </c>
      <c r="G39" s="124">
        <v>2020</v>
      </c>
      <c r="H39" s="125" t="s">
        <v>235</v>
      </c>
      <c r="I39" s="121" t="s">
        <v>267</v>
      </c>
      <c r="J39" s="121" t="s">
        <v>267</v>
      </c>
      <c r="K39" s="126">
        <v>1168.9611745584104</v>
      </c>
      <c r="L39" s="121">
        <v>6.4</v>
      </c>
      <c r="M39" s="121">
        <v>5.5</v>
      </c>
      <c r="N39" s="85">
        <v>31.648616125150408</v>
      </c>
      <c r="O39" s="85">
        <v>0.82339180836285375</v>
      </c>
      <c r="P39" s="85">
        <v>3.9620823754789267</v>
      </c>
      <c r="Q39" s="85">
        <v>18.642765210952735</v>
      </c>
      <c r="R39" s="85">
        <f t="shared" si="0"/>
        <v>0.50460161896687972</v>
      </c>
      <c r="S39" s="126">
        <v>1.3128057097377688</v>
      </c>
      <c r="T39" s="126">
        <v>4611.1839999999993</v>
      </c>
      <c r="U39" s="126">
        <v>353.12400000000019</v>
      </c>
      <c r="V39" s="126">
        <v>144.74625103767559</v>
      </c>
      <c r="W39" s="126">
        <v>22.048208612707533</v>
      </c>
      <c r="X39" s="184">
        <v>107.1882226421133</v>
      </c>
      <c r="Y39" s="126">
        <v>730.04483308500062</v>
      </c>
      <c r="Z39" s="126">
        <v>130.87635107729056</v>
      </c>
      <c r="AA39" s="121">
        <v>263.02652894100174</v>
      </c>
      <c r="AB39" s="121">
        <v>109.12167065280184</v>
      </c>
      <c r="AC39" s="121">
        <v>77.147768457822224</v>
      </c>
      <c r="AD39" s="121">
        <v>28.978412139905654</v>
      </c>
      <c r="AE39" s="121">
        <v>67.319514805387811</v>
      </c>
      <c r="AF39" s="121">
        <v>65.780943732661456</v>
      </c>
      <c r="AG39" s="121">
        <v>20.531424162070394</v>
      </c>
      <c r="AH39" s="121">
        <v>544.43775162372719</v>
      </c>
      <c r="AI39" s="121">
        <v>1.0772222739484216</v>
      </c>
      <c r="AJ39" s="121">
        <v>8.9447315934065977E-2</v>
      </c>
      <c r="AK39" s="84">
        <v>1.6493602269186614</v>
      </c>
      <c r="AL39">
        <v>0.13143847093636365</v>
      </c>
      <c r="AM39">
        <v>3.3087625703581249</v>
      </c>
      <c r="AN39">
        <v>7.3186044453725163</v>
      </c>
      <c r="AO39">
        <v>2.1565694932987469</v>
      </c>
      <c r="AP39">
        <v>0.97235647195662511</v>
      </c>
      <c r="AQ39">
        <v>3.936038528028265</v>
      </c>
      <c r="AR39">
        <v>25.585090299574741</v>
      </c>
      <c r="AS39">
        <v>4.9083949999848899</v>
      </c>
      <c r="AT39">
        <v>16.014381445174639</v>
      </c>
      <c r="AU39">
        <v>0.30649919366469558</v>
      </c>
    </row>
    <row r="40" spans="1:47" x14ac:dyDescent="0.25">
      <c r="A40" s="83" t="s">
        <v>104</v>
      </c>
      <c r="C40" s="121">
        <v>12.5</v>
      </c>
      <c r="D40" s="142">
        <v>12.5</v>
      </c>
      <c r="E40" s="121" t="s">
        <v>256</v>
      </c>
      <c r="F40" s="125" t="s">
        <v>228</v>
      </c>
      <c r="G40" s="124">
        <v>2020</v>
      </c>
      <c r="H40" s="125" t="s">
        <v>222</v>
      </c>
      <c r="I40" s="121" t="s">
        <v>267</v>
      </c>
      <c r="J40" s="121" t="s">
        <v>267</v>
      </c>
      <c r="K40" s="126">
        <v>2115.1093075573449</v>
      </c>
      <c r="L40" s="121">
        <v>6.3</v>
      </c>
      <c r="M40" s="121">
        <v>5.6</v>
      </c>
      <c r="N40" s="85">
        <v>32.046332046332047</v>
      </c>
      <c r="O40" s="85">
        <v>0.69020088366906474</v>
      </c>
      <c r="P40" s="85">
        <v>1.4588340430226145</v>
      </c>
      <c r="Q40" s="85">
        <v>16.8040494448428</v>
      </c>
      <c r="R40" s="85">
        <f t="shared" si="0"/>
        <v>0.55165127729706875</v>
      </c>
      <c r="S40" s="126">
        <v>1.1881241151627677</v>
      </c>
      <c r="T40" s="126">
        <v>4706.6319999999996</v>
      </c>
      <c r="U40" s="126">
        <v>416.84400000000022</v>
      </c>
      <c r="V40" s="126">
        <v>106.60792827633757</v>
      </c>
      <c r="W40" s="126">
        <v>18.457798713458356</v>
      </c>
      <c r="X40" s="184">
        <v>84.418300480550016</v>
      </c>
      <c r="Y40" s="126">
        <v>803.28837280750133</v>
      </c>
      <c r="Z40" s="126">
        <v>143.93884233314947</v>
      </c>
      <c r="AA40" s="121">
        <v>285.55286617218104</v>
      </c>
      <c r="AB40" s="121">
        <v>60.93397115333326</v>
      </c>
      <c r="AC40" s="121">
        <v>155.9244537152469</v>
      </c>
      <c r="AD40" s="121">
        <v>24.661252801094371</v>
      </c>
      <c r="AE40" s="121">
        <v>62.312501689659527</v>
      </c>
      <c r="AF40" s="121">
        <v>56.758163256821263</v>
      </c>
      <c r="AG40" s="121">
        <v>20.120690870569636</v>
      </c>
      <c r="AH40" s="121">
        <v>528.48054369609713</v>
      </c>
      <c r="AI40" s="121">
        <v>-0.65176560683373053</v>
      </c>
      <c r="AJ40" s="121">
        <v>0.3919863428444707</v>
      </c>
      <c r="AK40" s="84">
        <v>1.5765930000082569</v>
      </c>
      <c r="AL40">
        <v>0.12703332093636363</v>
      </c>
      <c r="AM40">
        <v>4.0529478585397767</v>
      </c>
      <c r="AN40">
        <v>9.1981123203977742</v>
      </c>
      <c r="AO40">
        <v>2.793294421213</v>
      </c>
      <c r="AP40">
        <v>1.189146159884066</v>
      </c>
      <c r="AQ40">
        <v>4.9922311614985579</v>
      </c>
      <c r="AR40">
        <v>32.395293797735292</v>
      </c>
      <c r="AS40">
        <v>6.181377321382624</v>
      </c>
      <c r="AT40">
        <v>20.244778984013472</v>
      </c>
      <c r="AU40">
        <v>0.30533192415999322</v>
      </c>
    </row>
    <row r="41" spans="1:47" x14ac:dyDescent="0.25">
      <c r="A41" s="83" t="s">
        <v>105</v>
      </c>
      <c r="B41" s="121">
        <v>45</v>
      </c>
      <c r="D41" s="142">
        <v>45</v>
      </c>
      <c r="E41" s="121" t="s">
        <v>259</v>
      </c>
      <c r="F41" s="125" t="s">
        <v>221</v>
      </c>
      <c r="G41" s="124">
        <v>2016</v>
      </c>
      <c r="H41" s="125" t="s">
        <v>235</v>
      </c>
      <c r="I41" s="121" t="s">
        <v>267</v>
      </c>
      <c r="J41" s="121" t="s">
        <v>267</v>
      </c>
      <c r="K41" s="126">
        <v>994.58575072925521</v>
      </c>
      <c r="L41" s="121">
        <v>5.7</v>
      </c>
      <c r="M41" s="121">
        <v>4.8</v>
      </c>
      <c r="N41" s="85">
        <v>32.023809523809518</v>
      </c>
      <c r="O41" s="85">
        <v>0.68776326962743417</v>
      </c>
      <c r="P41" s="85">
        <v>5.7511736657021197</v>
      </c>
      <c r="Q41" s="85">
        <v>18.065877905057086</v>
      </c>
      <c r="R41" s="85">
        <f t="shared" si="0"/>
        <v>0.55235234565749369</v>
      </c>
      <c r="S41" s="126">
        <v>1.1862662840076419</v>
      </c>
      <c r="T41" s="126">
        <v>5057.7520000000004</v>
      </c>
      <c r="U41" s="126">
        <v>448.70399999999995</v>
      </c>
      <c r="V41" s="126">
        <v>172.80669919851803</v>
      </c>
      <c r="W41" s="126">
        <v>25.685333623608905</v>
      </c>
      <c r="X41" s="184">
        <v>99.503373912585658</v>
      </c>
      <c r="Y41" s="126">
        <v>478.30030479200502</v>
      </c>
      <c r="Z41" s="126">
        <v>104.81075463087865</v>
      </c>
      <c r="AA41" s="121">
        <v>321.27838886400571</v>
      </c>
      <c r="AB41" s="121">
        <v>88.187456799685563</v>
      </c>
      <c r="AC41" s="121">
        <v>155.89062162183674</v>
      </c>
      <c r="AD41" s="121">
        <v>38.711952535693626</v>
      </c>
      <c r="AE41" s="121">
        <v>82.952120783332063</v>
      </c>
      <c r="AF41" s="121">
        <v>73.904410717928201</v>
      </c>
      <c r="AG41" s="121">
        <v>23.188946282223409</v>
      </c>
      <c r="AH41" s="121">
        <v>592.94038282474764</v>
      </c>
      <c r="AI41" s="121">
        <v>-0.82307281859573544</v>
      </c>
      <c r="AJ41" s="121">
        <v>0.46186863005923007</v>
      </c>
      <c r="AK41" s="84">
        <v>1.8099020127934971</v>
      </c>
      <c r="AL41">
        <v>0.15896120093636365</v>
      </c>
      <c r="AM41">
        <v>3.9739292897621739</v>
      </c>
      <c r="AN41">
        <v>10.07700142113527</v>
      </c>
      <c r="AO41">
        <v>2.9503193100522509</v>
      </c>
      <c r="AP41">
        <v>1.2832556078132951</v>
      </c>
      <c r="AQ41">
        <v>5.3809821801732802</v>
      </c>
      <c r="AR41">
        <v>34.663969494835982</v>
      </c>
      <c r="AS41">
        <v>6.6642377879865764</v>
      </c>
      <c r="AT41">
        <v>21.461969215440138</v>
      </c>
      <c r="AU41">
        <v>0.31051380798702288</v>
      </c>
    </row>
    <row r="42" spans="1:47" x14ac:dyDescent="0.25">
      <c r="A42" s="83" t="s">
        <v>106</v>
      </c>
      <c r="B42" s="121">
        <v>30</v>
      </c>
      <c r="D42" s="142">
        <v>30</v>
      </c>
      <c r="E42" s="121" t="s">
        <v>259</v>
      </c>
      <c r="F42" s="125" t="s">
        <v>230</v>
      </c>
      <c r="G42" s="124">
        <v>2016</v>
      </c>
      <c r="H42" s="125" t="s">
        <v>222</v>
      </c>
      <c r="I42" s="121" t="s">
        <v>267</v>
      </c>
      <c r="J42" s="121" t="s">
        <v>267</v>
      </c>
      <c r="K42" s="126">
        <v>2050.5258172502504</v>
      </c>
      <c r="L42" s="121">
        <v>6.7</v>
      </c>
      <c r="M42" s="121">
        <v>5.9</v>
      </c>
      <c r="N42" s="85">
        <v>33.552631578947363</v>
      </c>
      <c r="O42" s="85">
        <v>0.74015698034600041</v>
      </c>
      <c r="P42" s="85">
        <v>3.5409962619617228</v>
      </c>
      <c r="Q42" s="85">
        <v>10.137472535511364</v>
      </c>
      <c r="R42" s="85">
        <f t="shared" si="0"/>
        <v>0.54572135256606491</v>
      </c>
      <c r="S42" s="126">
        <v>1.203838415699928</v>
      </c>
      <c r="T42" s="126">
        <v>4605.3360000000002</v>
      </c>
      <c r="U42" s="126">
        <v>404.10000000000019</v>
      </c>
      <c r="V42" s="126">
        <v>119.43764441163277</v>
      </c>
      <c r="W42" s="126">
        <v>18.797187251420453</v>
      </c>
      <c r="X42" s="184">
        <v>114.20894864192863</v>
      </c>
      <c r="Y42" s="126">
        <v>850.7021985562867</v>
      </c>
      <c r="Z42" s="126">
        <v>152.35529270362616</v>
      </c>
      <c r="AA42" s="121">
        <v>275.95564472484568</v>
      </c>
      <c r="AB42" s="121">
        <v>65.512870858196564</v>
      </c>
      <c r="AC42" s="121">
        <v>135.91430505797302</v>
      </c>
      <c r="AD42" s="121">
        <v>23.010641098418571</v>
      </c>
      <c r="AE42" s="121">
        <v>77.930720887780055</v>
      </c>
      <c r="AF42" s="121">
        <v>70.716938447745022</v>
      </c>
      <c r="AG42" s="121">
        <v>20.365080005954127</v>
      </c>
      <c r="AH42" s="121">
        <v>575.67692743360135</v>
      </c>
      <c r="AI42" s="121">
        <v>9.0118072546518935E-2</v>
      </c>
      <c r="AJ42" s="121">
        <v>0.31659557493552865</v>
      </c>
      <c r="AK42" s="84">
        <v>1.4910250679171986</v>
      </c>
      <c r="AL42">
        <v>0.12851257093636365</v>
      </c>
      <c r="AM42">
        <v>2.420702268540186</v>
      </c>
      <c r="AN42">
        <v>6.3342294033986271</v>
      </c>
      <c r="AO42">
        <v>1.92126369640643</v>
      </c>
      <c r="AP42">
        <v>0.82118713463678139</v>
      </c>
      <c r="AQ42">
        <v>3.290468174050261</v>
      </c>
      <c r="AR42">
        <v>21.552272932073379</v>
      </c>
      <c r="AS42">
        <v>4.1116553086870429</v>
      </c>
      <c r="AT42">
        <v>13.58779488666784</v>
      </c>
      <c r="AU42">
        <v>0.30259915924410552</v>
      </c>
    </row>
    <row r="43" spans="1:47" x14ac:dyDescent="0.25">
      <c r="A43" s="83" t="s">
        <v>107</v>
      </c>
      <c r="C43" s="121">
        <v>50</v>
      </c>
      <c r="D43" s="142">
        <v>50</v>
      </c>
      <c r="E43" s="121" t="s">
        <v>256</v>
      </c>
      <c r="F43" s="125" t="s">
        <v>221</v>
      </c>
      <c r="G43" s="124">
        <v>2020</v>
      </c>
      <c r="H43" s="125" t="s">
        <v>235</v>
      </c>
      <c r="I43" s="121" t="s">
        <v>267</v>
      </c>
      <c r="J43" s="121" t="s">
        <v>267</v>
      </c>
      <c r="K43" s="126">
        <v>2593.0271358298442</v>
      </c>
      <c r="L43" s="121">
        <v>6.2</v>
      </c>
      <c r="M43" s="121">
        <v>5.4</v>
      </c>
      <c r="N43" s="85">
        <v>32.782719186785251</v>
      </c>
      <c r="O43" s="85">
        <v>0.72138128516401478</v>
      </c>
      <c r="P43" s="85">
        <v>4.072541324526318</v>
      </c>
      <c r="Q43" s="85">
        <v>21.124373506767061</v>
      </c>
      <c r="R43" s="85">
        <f t="shared" si="0"/>
        <v>0.54633627129543672</v>
      </c>
      <c r="S43" s="126">
        <v>1.2022088810670926</v>
      </c>
      <c r="T43" s="126">
        <v>5601.0720000000001</v>
      </c>
      <c r="U43" s="126">
        <v>448.70399999999995</v>
      </c>
      <c r="V43" s="126">
        <v>273.57361717350233</v>
      </c>
      <c r="W43" s="126">
        <v>44.191240698709883</v>
      </c>
      <c r="X43" s="184">
        <v>128.06065129021297</v>
      </c>
      <c r="Y43" s="126">
        <v>514.98182068170843</v>
      </c>
      <c r="Z43" s="126">
        <v>98.671240995228246</v>
      </c>
      <c r="AA43" s="121">
        <v>216.01545846510695</v>
      </c>
      <c r="AB43" s="121">
        <v>70.348450977586836</v>
      </c>
      <c r="AC43" s="121">
        <v>133.63890972343762</v>
      </c>
      <c r="AD43" s="121">
        <v>25.224496369321709</v>
      </c>
      <c r="AE43" s="121">
        <v>62.123929248102222</v>
      </c>
      <c r="AF43" s="121">
        <v>48.952931076616437</v>
      </c>
      <c r="AG43" s="121">
        <v>18.295643330502255</v>
      </c>
      <c r="AH43" s="121">
        <v>537.44939096954909</v>
      </c>
      <c r="AI43" s="121">
        <v>3.9328269406097682E-2</v>
      </c>
      <c r="AJ43" s="121">
        <v>0.28017156842576024</v>
      </c>
      <c r="AK43" s="84">
        <v>1.9163444744269673</v>
      </c>
      <c r="AL43">
        <v>0.17057610093636363</v>
      </c>
      <c r="AM43">
        <v>3.942931735821035</v>
      </c>
      <c r="AN43">
        <v>10.606095244643379</v>
      </c>
      <c r="AO43">
        <v>3.1484959270406812</v>
      </c>
      <c r="AP43">
        <v>1.332029185883437</v>
      </c>
      <c r="AQ43">
        <v>5.5610506614624811</v>
      </c>
      <c r="AR43">
        <v>36.110096073285682</v>
      </c>
      <c r="AS43">
        <v>6.8930798473459181</v>
      </c>
      <c r="AT43">
        <v>22.553968777863769</v>
      </c>
      <c r="AU43">
        <v>0.30562602596627358</v>
      </c>
    </row>
    <row r="44" spans="1:47" x14ac:dyDescent="0.25">
      <c r="A44" s="83" t="s">
        <v>108</v>
      </c>
      <c r="C44" s="121">
        <v>25</v>
      </c>
      <c r="D44" s="142">
        <v>25</v>
      </c>
      <c r="E44" s="121" t="s">
        <v>256</v>
      </c>
      <c r="F44" s="125" t="s">
        <v>230</v>
      </c>
      <c r="G44" s="124">
        <v>2020</v>
      </c>
      <c r="H44" s="125" t="s">
        <v>222</v>
      </c>
      <c r="I44" s="121" t="s">
        <v>267</v>
      </c>
      <c r="J44" s="121" t="s">
        <v>267</v>
      </c>
      <c r="K44" s="126">
        <v>1433.7534848174982</v>
      </c>
      <c r="L44" s="121">
        <v>5.4</v>
      </c>
      <c r="M44" s="121">
        <v>4.5999999999999996</v>
      </c>
      <c r="N44" s="85">
        <v>29.752066115702476</v>
      </c>
      <c r="O44" s="85">
        <v>0.65687408548358595</v>
      </c>
      <c r="P44" s="85">
        <v>2.860930920656338</v>
      </c>
      <c r="Q44" s="85">
        <v>10.794703091342797</v>
      </c>
      <c r="R44" s="85">
        <f t="shared" si="0"/>
        <v>0.54551142229220217</v>
      </c>
      <c r="S44" s="126">
        <v>1.2043947309256644</v>
      </c>
      <c r="T44" s="126">
        <v>4614.0079999999998</v>
      </c>
      <c r="U44" s="126">
        <v>384.98400000000009</v>
      </c>
      <c r="V44" s="126">
        <v>174.1070174083801</v>
      </c>
      <c r="W44" s="126">
        <v>26.504587891236774</v>
      </c>
      <c r="X44" s="184">
        <v>99.740560601768635</v>
      </c>
      <c r="Y44" s="126">
        <v>400.60207291574631</v>
      </c>
      <c r="Z44" s="126">
        <v>71.853479485195606</v>
      </c>
      <c r="AA44" s="121">
        <v>199.16978978363051</v>
      </c>
      <c r="AB44" s="121">
        <v>45.381373123602884</v>
      </c>
      <c r="AC44" s="121">
        <v>106.4498864340858</v>
      </c>
      <c r="AD44" s="121">
        <v>17.960310298355392</v>
      </c>
      <c r="AE44" s="121">
        <v>53.014231177580221</v>
      </c>
      <c r="AF44" s="121">
        <v>43.833272726553403</v>
      </c>
      <c r="AG44" s="121">
        <v>17.237600166231054</v>
      </c>
      <c r="AH44" s="121">
        <v>467.26379794530919</v>
      </c>
      <c r="AI44" s="121">
        <v>1.5191681492913975</v>
      </c>
      <c r="AJ44" s="121">
        <v>0.24497123071245813</v>
      </c>
      <c r="AK44" s="84">
        <v>1.3407111121402693</v>
      </c>
      <c r="AL44">
        <v>0.12021593093636364</v>
      </c>
      <c r="AM44">
        <v>4.5382616408019647</v>
      </c>
      <c r="AN44">
        <v>9.3276863603662399</v>
      </c>
      <c r="AO44">
        <v>3.0702335922072899</v>
      </c>
      <c r="AP44">
        <v>1.2117611211730239</v>
      </c>
      <c r="AQ44">
        <v>4.9162150652068526</v>
      </c>
      <c r="AR44">
        <v>33.439207609741118</v>
      </c>
      <c r="AS44">
        <v>6.1279761863798763</v>
      </c>
      <c r="AT44">
        <v>21.395333579957668</v>
      </c>
      <c r="AU44">
        <v>0.2864164825231017</v>
      </c>
    </row>
    <row r="45" spans="1:47" x14ac:dyDescent="0.25">
      <c r="A45" s="83" t="s">
        <v>109</v>
      </c>
      <c r="B45" s="121">
        <v>30</v>
      </c>
      <c r="D45" s="142">
        <v>30</v>
      </c>
      <c r="E45" s="121" t="s">
        <v>259</v>
      </c>
      <c r="F45" s="125" t="s">
        <v>230</v>
      </c>
      <c r="G45" s="124">
        <v>2016</v>
      </c>
      <c r="H45" s="125" t="s">
        <v>235</v>
      </c>
      <c r="I45" s="121" t="s">
        <v>267</v>
      </c>
      <c r="J45" s="121" t="s">
        <v>267</v>
      </c>
      <c r="K45" s="126">
        <v>1320.7323767800824</v>
      </c>
      <c r="L45" s="121">
        <v>6.6</v>
      </c>
      <c r="M45" s="121">
        <v>4.9000000000000004</v>
      </c>
      <c r="N45" s="85">
        <v>31.392405063291147</v>
      </c>
      <c r="O45" s="85">
        <v>0.76507923322760407</v>
      </c>
      <c r="P45" s="85">
        <v>0.59672366114897768</v>
      </c>
      <c r="Q45" s="85">
        <v>4.585325392770204</v>
      </c>
      <c r="R45" s="85">
        <f t="shared" si="0"/>
        <v>0.52092060827182129</v>
      </c>
      <c r="S45" s="126">
        <v>1.2695603880796735</v>
      </c>
      <c r="T45" s="126">
        <v>4356.5360000000001</v>
      </c>
      <c r="U45" s="126">
        <v>353.12400000000019</v>
      </c>
      <c r="V45" s="126">
        <v>133.26911310613437</v>
      </c>
      <c r="W45" s="126">
        <v>18.990316124634862</v>
      </c>
      <c r="X45" s="184">
        <v>75.642392980780798</v>
      </c>
      <c r="Y45" s="126">
        <v>340.80840532294718</v>
      </c>
      <c r="Z45" s="126">
        <v>76.308493822352034</v>
      </c>
      <c r="AA45" s="121">
        <v>154.67873334837952</v>
      </c>
      <c r="AB45" s="121">
        <v>41.515429020708879</v>
      </c>
      <c r="AC45" s="121">
        <v>69.005317694376913</v>
      </c>
      <c r="AD45" s="121">
        <v>19.515884521439769</v>
      </c>
      <c r="AE45" s="121">
        <v>50.454879141746041</v>
      </c>
      <c r="AF45" s="121">
        <v>43.245668988076154</v>
      </c>
      <c r="AG45" s="121">
        <v>15.708662715883841</v>
      </c>
      <c r="AH45" s="121">
        <v>459.7911827324325</v>
      </c>
      <c r="AI45" s="121">
        <v>-1.1980716262299573E-2</v>
      </c>
      <c r="AJ45" s="121">
        <v>0.28690935772557491</v>
      </c>
      <c r="AK45" s="84">
        <v>1.3416920851271525</v>
      </c>
      <c r="AL45">
        <v>0.11465170093636365</v>
      </c>
      <c r="AM45">
        <v>4.4616899774678629</v>
      </c>
      <c r="AN45">
        <v>9.8528284152702383</v>
      </c>
      <c r="AO45">
        <v>3.0376602311622398</v>
      </c>
      <c r="AP45">
        <v>1.3854011260848229</v>
      </c>
      <c r="AQ45">
        <v>5.3751134643483338</v>
      </c>
      <c r="AR45">
        <v>35.318029389125002</v>
      </c>
      <c r="AS45">
        <v>6.7605145904331572</v>
      </c>
      <c r="AT45">
        <v>21.934477612101269</v>
      </c>
      <c r="AU45">
        <v>0.30821406873639767</v>
      </c>
    </row>
    <row r="46" spans="1:47" x14ac:dyDescent="0.25">
      <c r="A46" s="83" t="s">
        <v>110</v>
      </c>
      <c r="B46" s="121">
        <v>15</v>
      </c>
      <c r="D46" s="142">
        <v>15</v>
      </c>
      <c r="E46" s="121" t="s">
        <v>259</v>
      </c>
      <c r="F46" s="125" t="s">
        <v>228</v>
      </c>
      <c r="G46" s="124">
        <v>2016</v>
      </c>
      <c r="H46" s="125" t="s">
        <v>222</v>
      </c>
      <c r="I46" s="121" t="s">
        <v>267</v>
      </c>
      <c r="J46" s="121" t="s">
        <v>267</v>
      </c>
      <c r="K46" s="126">
        <v>962.29400557570807</v>
      </c>
      <c r="L46" s="121">
        <v>5.4</v>
      </c>
      <c r="M46" s="121">
        <v>4.4000000000000004</v>
      </c>
      <c r="N46" s="85">
        <v>30.203045685279189</v>
      </c>
      <c r="O46" s="85">
        <v>0.75249117724113024</v>
      </c>
      <c r="P46" s="85">
        <v>1.1387873285326409</v>
      </c>
      <c r="Q46" s="85">
        <v>8.8568099824696009</v>
      </c>
      <c r="R46" s="85">
        <f t="shared" si="0"/>
        <v>0.51541966655198423</v>
      </c>
      <c r="S46" s="126">
        <v>1.2841378836372417</v>
      </c>
      <c r="T46" s="126">
        <v>4199.808</v>
      </c>
      <c r="U46" s="126">
        <v>378.61200000000019</v>
      </c>
      <c r="V46" s="126">
        <v>102.96746902785974</v>
      </c>
      <c r="W46" s="126">
        <v>14.117077039605713</v>
      </c>
      <c r="X46" s="184">
        <v>87.928663480457672</v>
      </c>
      <c r="Y46" s="126">
        <v>335.97398301263132</v>
      </c>
      <c r="Z46" s="126">
        <v>63.441309863062209</v>
      </c>
      <c r="AA46" s="121">
        <v>231.49498157476805</v>
      </c>
      <c r="AB46" s="121">
        <v>56.889685474760121</v>
      </c>
      <c r="AC46" s="121">
        <v>83.670785522974569</v>
      </c>
      <c r="AD46" s="121">
        <v>18.970700476412087</v>
      </c>
      <c r="AE46" s="121">
        <v>71.612241468436906</v>
      </c>
      <c r="AF46" s="121">
        <v>50.292758079492053</v>
      </c>
      <c r="AG46" s="121">
        <v>17.462525553170682</v>
      </c>
      <c r="AH46" s="121">
        <v>453.41208902589051</v>
      </c>
      <c r="AI46" s="121">
        <v>1.1678819728613474</v>
      </c>
      <c r="AJ46" s="121">
        <v>0.21106596565495203</v>
      </c>
      <c r="AK46" s="84">
        <v>1.4101957771977753</v>
      </c>
      <c r="AL46">
        <v>0.11985448093636365</v>
      </c>
      <c r="AM46">
        <v>7.0529532785556484</v>
      </c>
      <c r="AN46">
        <v>14.933920959405199</v>
      </c>
      <c r="AO46">
        <v>4.9306322103809634</v>
      </c>
      <c r="AP46">
        <v>2.101205946804714</v>
      </c>
      <c r="AQ46">
        <v>8.1263052815292269</v>
      </c>
      <c r="AR46">
        <v>54.386268386735402</v>
      </c>
      <c r="AS46">
        <v>10.22751122833394</v>
      </c>
      <c r="AT46">
        <v>33.983782362999953</v>
      </c>
      <c r="AU46">
        <v>0.30095270500170129</v>
      </c>
    </row>
    <row r="47" spans="1:47" ht="13" x14ac:dyDescent="0.3">
      <c r="A47" s="132" t="s">
        <v>111</v>
      </c>
      <c r="C47" s="121">
        <v>25</v>
      </c>
      <c r="D47" s="142">
        <v>25</v>
      </c>
      <c r="E47" s="121" t="s">
        <v>256</v>
      </c>
      <c r="F47" s="125" t="s">
        <v>230</v>
      </c>
      <c r="G47" s="124">
        <v>2020</v>
      </c>
      <c r="H47" s="125" t="s">
        <v>235</v>
      </c>
      <c r="I47" s="121" t="s">
        <v>267</v>
      </c>
      <c r="J47" s="121" t="s">
        <v>267</v>
      </c>
      <c r="K47" s="126">
        <v>1827.7127756907744</v>
      </c>
      <c r="L47" s="121">
        <v>6.6</v>
      </c>
      <c r="M47" s="121">
        <v>6.1</v>
      </c>
      <c r="N47" s="85">
        <v>31.15384615384615</v>
      </c>
      <c r="O47" s="85">
        <v>0.6828376272422193</v>
      </c>
      <c r="P47" s="85">
        <v>2.5798512855643656</v>
      </c>
      <c r="Q47" s="85">
        <v>18.8507434271969</v>
      </c>
      <c r="R47" s="85">
        <f t="shared" si="0"/>
        <v>0.54731434598151529</v>
      </c>
      <c r="S47" s="126">
        <v>1.1996169831489842</v>
      </c>
      <c r="T47" s="126">
        <v>5390.9040000000005</v>
      </c>
      <c r="U47" s="126">
        <v>480.56400000000014</v>
      </c>
      <c r="V47" s="126">
        <v>343.06891711926818</v>
      </c>
      <c r="W47" s="126">
        <v>16.729944700326488</v>
      </c>
      <c r="X47" s="184">
        <v>112.12170577711868</v>
      </c>
      <c r="Y47" s="126">
        <v>666.25709052495483</v>
      </c>
      <c r="Z47" s="126">
        <v>112.06530631668991</v>
      </c>
      <c r="AA47" s="121">
        <v>230.00873207812313</v>
      </c>
      <c r="AB47" s="121">
        <v>82.108976324431467</v>
      </c>
      <c r="AC47" s="121">
        <v>113.39411404733548</v>
      </c>
      <c r="AD47" s="121">
        <v>40.358015054512201</v>
      </c>
      <c r="AE47" s="121">
        <v>67.458764063384081</v>
      </c>
      <c r="AF47" s="121">
        <v>58.330455858119684</v>
      </c>
      <c r="AG47" s="121">
        <v>17.988467167871843</v>
      </c>
      <c r="AH47" s="121">
        <v>532.07860534434872</v>
      </c>
      <c r="AI47" s="121">
        <v>1.6846839448814821</v>
      </c>
      <c r="AJ47" s="121">
        <v>0.29661789420968698</v>
      </c>
      <c r="AK47" s="84">
        <v>1.7178143486430404</v>
      </c>
      <c r="AL47">
        <v>0.15744134093636364</v>
      </c>
      <c r="AM47">
        <v>5.4621993138262948</v>
      </c>
      <c r="AN47">
        <v>14.014138730683619</v>
      </c>
      <c r="AO47">
        <v>4.1869628942452888</v>
      </c>
      <c r="AP47">
        <v>1.640607808052613</v>
      </c>
      <c r="AQ47">
        <v>8.2141252982574393</v>
      </c>
      <c r="AR47">
        <v>49.567926493743691</v>
      </c>
      <c r="AS47">
        <v>9.8547331063100518</v>
      </c>
      <c r="AT47">
        <v>30.469313096613401</v>
      </c>
      <c r="AU47">
        <v>0.32343141688367721</v>
      </c>
    </row>
    <row r="48" spans="1:47" x14ac:dyDescent="0.25">
      <c r="A48" s="83" t="s">
        <v>112</v>
      </c>
      <c r="C48" s="121">
        <v>50</v>
      </c>
      <c r="D48" s="142">
        <v>50</v>
      </c>
      <c r="E48" s="121" t="s">
        <v>256</v>
      </c>
      <c r="F48" s="125" t="s">
        <v>221</v>
      </c>
      <c r="G48" s="124">
        <v>2020</v>
      </c>
      <c r="H48" s="125" t="s">
        <v>222</v>
      </c>
      <c r="I48" s="121" t="s">
        <v>267</v>
      </c>
      <c r="J48" s="121" t="s">
        <v>267</v>
      </c>
      <c r="K48" s="126">
        <v>1727.6083657147778</v>
      </c>
      <c r="L48" s="121">
        <v>5.6</v>
      </c>
      <c r="M48" s="121">
        <v>4.2</v>
      </c>
      <c r="N48" s="85">
        <v>29.522613065326652</v>
      </c>
      <c r="O48" s="85">
        <v>0.70414185683747221</v>
      </c>
      <c r="P48" s="85">
        <v>2.2480973440486114</v>
      </c>
      <c r="Q48" s="85">
        <v>9.8097065466984699</v>
      </c>
      <c r="R48" s="85">
        <f t="shared" si="0"/>
        <v>0.52630604018827865</v>
      </c>
      <c r="S48" s="126">
        <v>1.2552889935010616</v>
      </c>
      <c r="T48" s="126">
        <v>5513.9120000000003</v>
      </c>
      <c r="U48" s="126">
        <v>461.44800000000009</v>
      </c>
      <c r="V48" s="126">
        <v>322.86241917303005</v>
      </c>
      <c r="W48" s="126">
        <v>50.607590193151687</v>
      </c>
      <c r="X48" s="184">
        <v>128.29783797939589</v>
      </c>
      <c r="Y48" s="126">
        <v>593.91449098747012</v>
      </c>
      <c r="Z48" s="126">
        <v>101.37194034909243</v>
      </c>
      <c r="AA48" s="121">
        <v>292.56073945572854</v>
      </c>
      <c r="AB48" s="121">
        <v>98.294261556189838</v>
      </c>
      <c r="AC48" s="121">
        <v>84.082320337280535</v>
      </c>
      <c r="AD48" s="121">
        <v>51.327899937044947</v>
      </c>
      <c r="AE48" s="121">
        <v>94.606925277974327</v>
      </c>
      <c r="AF48" s="121">
        <v>78.281752323432457</v>
      </c>
      <c r="AG48" s="121">
        <v>19.330722652837458</v>
      </c>
      <c r="AH48" s="121">
        <v>606.92622204243253</v>
      </c>
      <c r="AI48" s="121">
        <v>1.2247338424539498</v>
      </c>
      <c r="AJ48" s="121">
        <v>0.10665559521202467</v>
      </c>
      <c r="AK48" s="84">
        <v>2.059531947640703</v>
      </c>
      <c r="AL48">
        <v>0.16541169093636363</v>
      </c>
      <c r="AM48">
        <v>4.4177483528021133</v>
      </c>
      <c r="AN48">
        <v>11.300937595318119</v>
      </c>
      <c r="AO48">
        <v>3.6067419072573612</v>
      </c>
      <c r="AP48">
        <v>1.4762717750825209</v>
      </c>
      <c r="AQ48">
        <v>6.0581542403502571</v>
      </c>
      <c r="AR48">
        <v>40.721626540865131</v>
      </c>
      <c r="AS48">
        <v>7.5344260154327793</v>
      </c>
      <c r="AT48">
        <v>25.41615952165882</v>
      </c>
      <c r="AU48">
        <v>0.29644234838124089</v>
      </c>
    </row>
    <row r="49" spans="1:47" x14ac:dyDescent="0.25">
      <c r="A49" s="83" t="s">
        <v>113</v>
      </c>
      <c r="B49" s="121">
        <v>0</v>
      </c>
      <c r="C49" s="121">
        <v>0</v>
      </c>
      <c r="D49" s="142">
        <v>0</v>
      </c>
      <c r="E49" s="121" t="s">
        <v>255</v>
      </c>
      <c r="F49" s="125" t="s">
        <v>226</v>
      </c>
      <c r="G49" s="124" t="s">
        <v>262</v>
      </c>
      <c r="H49" s="125" t="s">
        <v>235</v>
      </c>
      <c r="I49" s="121" t="s">
        <v>267</v>
      </c>
      <c r="J49" s="121" t="s">
        <v>267</v>
      </c>
      <c r="K49" s="126">
        <v>1004.2732742753194</v>
      </c>
      <c r="L49" s="121">
        <v>4.3</v>
      </c>
      <c r="M49" s="121">
        <v>3.4</v>
      </c>
      <c r="N49" s="85">
        <v>30.769230769230749</v>
      </c>
      <c r="O49" s="85">
        <v>0.73575440249103319</v>
      </c>
      <c r="P49" s="85">
        <v>2.3344122902593156</v>
      </c>
      <c r="Q49" s="85">
        <v>9.8627212101401884</v>
      </c>
      <c r="R49" s="85">
        <f t="shared" si="0"/>
        <v>0.52566830309079537</v>
      </c>
      <c r="S49" s="126">
        <v>1.2569789968093923</v>
      </c>
      <c r="T49" s="126">
        <v>3652.8000000000006</v>
      </c>
      <c r="U49" s="126">
        <v>314.89200000000017</v>
      </c>
      <c r="V49" s="126">
        <v>97.521611353235954</v>
      </c>
      <c r="W49" s="126">
        <v>13.619158803660923</v>
      </c>
      <c r="X49" s="184">
        <v>76.44882772400284</v>
      </c>
      <c r="Y49" s="126">
        <v>639.21489624948538</v>
      </c>
      <c r="Z49" s="126">
        <v>127.56615227234204</v>
      </c>
      <c r="AA49" s="121">
        <v>210.5420745389153</v>
      </c>
      <c r="AB49" s="121">
        <v>37.705578243858518</v>
      </c>
      <c r="AC49" s="121">
        <v>52.951505920832787</v>
      </c>
      <c r="AD49" s="121">
        <v>21.31935766253363</v>
      </c>
      <c r="AE49" s="121">
        <v>46.631334852767409</v>
      </c>
      <c r="AF49" s="121">
        <v>37.076704946566338</v>
      </c>
      <c r="AG49" s="121">
        <v>15.60637632778454</v>
      </c>
      <c r="AH49" s="121">
        <v>602.51355919250739</v>
      </c>
      <c r="AI49" s="121">
        <v>-0.35091924449636824</v>
      </c>
      <c r="AJ49" s="121">
        <v>9.4287366237267828E-2</v>
      </c>
      <c r="AK49" s="84">
        <v>1.4433360766154597</v>
      </c>
      <c r="AL49">
        <v>0.11376480093636365</v>
      </c>
      <c r="AM49">
        <v>6.4438068847939007</v>
      </c>
      <c r="AN49">
        <v>14.45078327915501</v>
      </c>
      <c r="AO49">
        <v>4.3611034917793283</v>
      </c>
      <c r="AP49">
        <v>2.0935220069688198</v>
      </c>
      <c r="AQ49">
        <v>7.7107867856581258</v>
      </c>
      <c r="AR49">
        <v>50.860708335357003</v>
      </c>
      <c r="AS49">
        <v>9.8043087926269461</v>
      </c>
      <c r="AT49">
        <v>31.7156082546318</v>
      </c>
      <c r="AU49">
        <v>0.30913198050348312</v>
      </c>
    </row>
    <row r="50" spans="1:47" ht="14.5" x14ac:dyDescent="0.35">
      <c r="A50" s="83" t="s">
        <v>114</v>
      </c>
      <c r="C50" s="121">
        <v>50</v>
      </c>
      <c r="D50" s="142">
        <v>50</v>
      </c>
      <c r="E50" s="121" t="s">
        <v>256</v>
      </c>
      <c r="F50" s="125" t="s">
        <v>221</v>
      </c>
      <c r="G50" s="124">
        <v>2020</v>
      </c>
      <c r="H50" s="125" t="s">
        <v>222</v>
      </c>
      <c r="I50" s="121" t="s">
        <v>267</v>
      </c>
      <c r="J50" s="121" t="s">
        <v>267</v>
      </c>
      <c r="K50" s="126">
        <v>1830.9419502061291</v>
      </c>
      <c r="L50" s="121">
        <v>6.2</v>
      </c>
      <c r="M50" s="121">
        <v>5.4</v>
      </c>
      <c r="N50">
        <v>30.580479715333801</v>
      </c>
      <c r="O50">
        <v>0.70244433867965006</v>
      </c>
      <c r="P50">
        <v>3.0943196302454279</v>
      </c>
      <c r="Q50" s="185">
        <v>13.717260221372495</v>
      </c>
      <c r="R50" s="85">
        <f t="shared" si="0"/>
        <v>0.53567455806862818</v>
      </c>
      <c r="S50" s="126">
        <v>1.2304624211181352</v>
      </c>
      <c r="T50" s="126">
        <v>4653.5280000000002</v>
      </c>
      <c r="U50" s="126">
        <v>413.65800000000007</v>
      </c>
      <c r="V50">
        <v>273.06648800563289</v>
      </c>
      <c r="W50">
        <v>42.549814285073879</v>
      </c>
      <c r="X50" s="184">
        <v>118.003935668856</v>
      </c>
      <c r="Y50">
        <v>399.11156610728688</v>
      </c>
      <c r="Z50">
        <v>79.386529977138281</v>
      </c>
      <c r="AA50" s="186">
        <v>180.26161728426325</v>
      </c>
      <c r="AB50" s="186">
        <v>100.94891276391814</v>
      </c>
      <c r="AC50" s="186">
        <v>115.58343003672653</v>
      </c>
      <c r="AD50" s="186">
        <v>17.275387935460401</v>
      </c>
      <c r="AE50" s="186">
        <v>40.772026451002432</v>
      </c>
      <c r="AF50" s="186">
        <v>37.378809174525458</v>
      </c>
      <c r="AG50" s="186">
        <v>17.373984685708766</v>
      </c>
      <c r="AH50" s="186">
        <v>528.42403616426998</v>
      </c>
      <c r="AI50" s="186">
        <v>1.5440939427351941</v>
      </c>
      <c r="AJ50" s="121">
        <v>0.24666219706268669</v>
      </c>
      <c r="AK50" s="84">
        <v>1.7763117457900408</v>
      </c>
      <c r="AL50">
        <v>0.16690587093636364</v>
      </c>
      <c r="AM50">
        <v>4.4336603183749528</v>
      </c>
      <c r="AN50">
        <v>11.00262225257174</v>
      </c>
      <c r="AO50">
        <v>3.9482995451154279</v>
      </c>
      <c r="AP50">
        <v>1.343037874060294</v>
      </c>
      <c r="AQ50">
        <v>5.4018415402711204</v>
      </c>
      <c r="AR50">
        <v>40.450541591894719</v>
      </c>
      <c r="AS50">
        <v>6.7448794143314137</v>
      </c>
      <c r="AT50">
        <v>25.81747791264576</v>
      </c>
      <c r="AU50">
        <v>0.26125245220129262</v>
      </c>
    </row>
    <row r="51" spans="1:47" x14ac:dyDescent="0.25">
      <c r="A51" s="83" t="s">
        <v>115</v>
      </c>
      <c r="C51" s="121">
        <v>12.5</v>
      </c>
      <c r="D51" s="142">
        <v>12.5</v>
      </c>
      <c r="E51" s="121" t="s">
        <v>256</v>
      </c>
      <c r="F51" s="125" t="s">
        <v>228</v>
      </c>
      <c r="G51" s="124">
        <v>2020</v>
      </c>
      <c r="H51" s="125" t="s">
        <v>235</v>
      </c>
      <c r="I51" s="121" t="s">
        <v>267</v>
      </c>
      <c r="J51" s="121" t="s">
        <v>267</v>
      </c>
      <c r="K51" s="126">
        <v>1617.8164321927172</v>
      </c>
      <c r="L51" s="121">
        <v>6</v>
      </c>
      <c r="M51" s="121">
        <v>5.0999999999999996</v>
      </c>
      <c r="N51" s="85">
        <v>30.16241299303946</v>
      </c>
      <c r="O51" s="85">
        <v>0.74518464354896519</v>
      </c>
      <c r="P51" s="85">
        <v>2.4617549754577981</v>
      </c>
      <c r="Q51" s="85">
        <v>10.701366957922374</v>
      </c>
      <c r="R51" s="85">
        <f t="shared" si="0"/>
        <v>0.51752013617705284</v>
      </c>
      <c r="S51" s="126">
        <v>1.27857163913081</v>
      </c>
      <c r="T51" s="126">
        <v>4091.84</v>
      </c>
      <c r="U51" s="126">
        <v>410.47200000000021</v>
      </c>
      <c r="V51" s="126">
        <v>160.79914138688869</v>
      </c>
      <c r="W51" s="126">
        <v>24.659743962086694</v>
      </c>
      <c r="X51" s="184">
        <v>106.33435056105466</v>
      </c>
      <c r="Y51" s="126">
        <v>537.5229486924693</v>
      </c>
      <c r="Z51" s="126">
        <v>106.89735937020161</v>
      </c>
      <c r="AA51" s="121">
        <v>206.47158735427283</v>
      </c>
      <c r="AB51" s="121">
        <v>46.043161329695529</v>
      </c>
      <c r="AC51" s="121">
        <v>101.14763796152459</v>
      </c>
      <c r="AD51" s="121">
        <v>11.128974961350375</v>
      </c>
      <c r="AE51" s="121">
        <v>41.091781276941006</v>
      </c>
      <c r="AF51" s="121">
        <v>41.77971625016751</v>
      </c>
      <c r="AG51" s="121">
        <v>18.468229224414042</v>
      </c>
      <c r="AH51" s="121">
        <v>444.51582786146196</v>
      </c>
      <c r="AI51" s="121">
        <v>0.96692598708810262</v>
      </c>
      <c r="AJ51" s="121">
        <v>0.27821575896057343</v>
      </c>
      <c r="AK51" s="84">
        <v>1.4783754838921541</v>
      </c>
      <c r="AL51">
        <v>0.14433773093636365</v>
      </c>
      <c r="AM51">
        <v>5.9192268275003919</v>
      </c>
      <c r="AN51">
        <v>13.798810629049621</v>
      </c>
      <c r="AO51">
        <v>4.3653470492622768</v>
      </c>
      <c r="AP51">
        <v>2.0465971070680662</v>
      </c>
      <c r="AQ51">
        <v>6.9973258267340022</v>
      </c>
      <c r="AR51">
        <v>49.140328617108018</v>
      </c>
      <c r="AS51">
        <v>9.0439229338020688</v>
      </c>
      <c r="AT51">
        <v>30.655349857045131</v>
      </c>
      <c r="AU51">
        <v>0.2950194003975336</v>
      </c>
    </row>
    <row r="52" spans="1:47" x14ac:dyDescent="0.25">
      <c r="A52" s="83" t="s">
        <v>116</v>
      </c>
      <c r="B52" s="121">
        <v>15</v>
      </c>
      <c r="D52" s="142">
        <v>15</v>
      </c>
      <c r="E52" s="121" t="s">
        <v>259</v>
      </c>
      <c r="F52" s="125" t="s">
        <v>228</v>
      </c>
      <c r="G52" s="124">
        <v>2016</v>
      </c>
      <c r="H52" s="125" t="s">
        <v>222</v>
      </c>
      <c r="I52" s="121" t="s">
        <v>267</v>
      </c>
      <c r="J52" s="121" t="s">
        <v>267</v>
      </c>
      <c r="K52" s="126">
        <v>794.37693077726237</v>
      </c>
      <c r="L52" s="121">
        <v>5.4</v>
      </c>
      <c r="M52" s="121">
        <v>5.0999999999999996</v>
      </c>
      <c r="N52" s="85">
        <v>29.654403567447048</v>
      </c>
      <c r="O52" s="85">
        <v>0.73161518801863445</v>
      </c>
      <c r="P52" s="85">
        <v>1.9755326138720246</v>
      </c>
      <c r="Q52" s="85">
        <v>7.5396506142174795</v>
      </c>
      <c r="R52" s="85">
        <f t="shared" si="0"/>
        <v>0.51786756089813046</v>
      </c>
      <c r="S52" s="126">
        <v>1.2776509636199544</v>
      </c>
      <c r="T52" s="126">
        <v>3769</v>
      </c>
      <c r="U52" s="126">
        <v>461.44800000000009</v>
      </c>
      <c r="V52" s="126">
        <v>141.02449686720479</v>
      </c>
      <c r="W52" s="126">
        <v>18.74878893490412</v>
      </c>
      <c r="X52" s="184">
        <v>72.558966021402455</v>
      </c>
      <c r="Y52" s="126">
        <v>333.5694975752175</v>
      </c>
      <c r="Z52" s="126">
        <v>74.798393482278854</v>
      </c>
      <c r="AA52" s="121">
        <v>197.37178422891822</v>
      </c>
      <c r="AB52" s="121">
        <v>102.26822268320397</v>
      </c>
      <c r="AC52" s="121">
        <v>186.70624537745749</v>
      </c>
      <c r="AD52" s="121">
        <v>32.473578288697745</v>
      </c>
      <c r="AE52" s="121">
        <v>61.683370944010839</v>
      </c>
      <c r="AF52" s="121">
        <v>46.416484433936603</v>
      </c>
      <c r="AG52" s="121">
        <v>17.800288671870359</v>
      </c>
      <c r="AH52" s="121">
        <v>370.49829217832678</v>
      </c>
      <c r="AI52" s="121">
        <v>3.3474761900466299</v>
      </c>
      <c r="AJ52" s="121">
        <v>0.23917189332603939</v>
      </c>
      <c r="AK52" s="84">
        <v>1.5012497495266881</v>
      </c>
      <c r="AL52">
        <v>0.13764325093636365</v>
      </c>
      <c r="AM52">
        <v>4.7632638121082156</v>
      </c>
      <c r="AN52">
        <v>10.493097249636239</v>
      </c>
      <c r="AO52">
        <v>3.283354541499186</v>
      </c>
      <c r="AP52">
        <v>1.4471363008253899</v>
      </c>
      <c r="AQ52">
        <v>5.3520900132919706</v>
      </c>
      <c r="AR52">
        <v>37.246247175907321</v>
      </c>
      <c r="AS52">
        <v>6.7992263141173606</v>
      </c>
      <c r="AT52">
        <v>23.47895939054078</v>
      </c>
      <c r="AU52">
        <v>0.28958806057037773</v>
      </c>
    </row>
    <row r="53" spans="1:47" x14ac:dyDescent="0.25">
      <c r="A53" s="83" t="s">
        <v>117</v>
      </c>
      <c r="B53" s="121">
        <v>0</v>
      </c>
      <c r="C53" s="121">
        <v>0</v>
      </c>
      <c r="D53" s="142">
        <v>0</v>
      </c>
      <c r="E53" s="121" t="s">
        <v>255</v>
      </c>
      <c r="F53" s="125" t="s">
        <v>226</v>
      </c>
      <c r="G53" s="124" t="s">
        <v>262</v>
      </c>
      <c r="H53" s="125" t="s">
        <v>235</v>
      </c>
      <c r="I53" s="121" t="s">
        <v>267</v>
      </c>
      <c r="J53" s="121" t="s">
        <v>267</v>
      </c>
      <c r="K53" s="126">
        <v>1543.5454183395586</v>
      </c>
      <c r="L53" s="121">
        <v>5</v>
      </c>
      <c r="M53" s="121">
        <v>4.5</v>
      </c>
      <c r="N53" s="85">
        <v>30.76009501187648</v>
      </c>
      <c r="O53" s="85">
        <v>0.75302292151207417</v>
      </c>
      <c r="P53" s="85">
        <v>2.6443501267688196</v>
      </c>
      <c r="Q53" s="85">
        <v>13.661014825610481</v>
      </c>
      <c r="R53" s="85">
        <f t="shared" si="0"/>
        <v>0.51980645496476441</v>
      </c>
      <c r="S53" s="126">
        <v>1.2725128943433743</v>
      </c>
      <c r="T53" s="126">
        <v>3528.32</v>
      </c>
      <c r="U53" s="126">
        <v>334.00800000000004</v>
      </c>
      <c r="V53" s="126">
        <v>108.84175790789664</v>
      </c>
      <c r="W53" s="126">
        <v>15.31533647035646</v>
      </c>
      <c r="X53" s="184">
        <v>63.166373129757588</v>
      </c>
      <c r="Y53" s="126">
        <v>561.74833910776886</v>
      </c>
      <c r="Z53" s="126">
        <v>105.8134456690067</v>
      </c>
      <c r="AA53" s="121">
        <v>204.8498788894064</v>
      </c>
      <c r="AB53" s="121">
        <v>35.592171137398786</v>
      </c>
      <c r="AC53" s="121">
        <v>75.169657932246707</v>
      </c>
      <c r="AD53" s="121">
        <v>10.206249043956884</v>
      </c>
      <c r="AE53" s="121">
        <v>53.112805818316041</v>
      </c>
      <c r="AF53" s="121">
        <v>44.024687536371964</v>
      </c>
      <c r="AG53" s="121">
        <v>16.148022182961526</v>
      </c>
      <c r="AH53" s="121">
        <v>395.29302530824691</v>
      </c>
      <c r="AI53" s="121">
        <v>2.1366499276000197</v>
      </c>
      <c r="AJ53" s="121">
        <v>4.7279988660907109E-2</v>
      </c>
      <c r="AK53" s="84">
        <v>1.4700317541918202</v>
      </c>
      <c r="AL53">
        <v>0.12094348093636363</v>
      </c>
      <c r="AM53">
        <v>5.0422388865943608</v>
      </c>
      <c r="AN53">
        <v>11.41762847387626</v>
      </c>
      <c r="AO53">
        <v>3.6077899431169609</v>
      </c>
      <c r="AP53">
        <v>1.7478518101593961</v>
      </c>
      <c r="AQ53">
        <v>5.946791967968827</v>
      </c>
      <c r="AR53">
        <v>40.597190710581643</v>
      </c>
      <c r="AS53">
        <v>7.6946437781282233</v>
      </c>
      <c r="AT53">
        <v>25.357656332745599</v>
      </c>
      <c r="AU53">
        <v>0.30344459587109979</v>
      </c>
    </row>
    <row r="54" spans="1:47" x14ac:dyDescent="0.25">
      <c r="A54" s="83" t="s">
        <v>118</v>
      </c>
      <c r="C54" s="121">
        <v>12.5</v>
      </c>
      <c r="D54" s="142">
        <v>12.5</v>
      </c>
      <c r="E54" s="121" t="s">
        <v>256</v>
      </c>
      <c r="F54" s="125" t="s">
        <v>228</v>
      </c>
      <c r="G54" s="124">
        <v>2020</v>
      </c>
      <c r="H54" s="125" t="s">
        <v>222</v>
      </c>
      <c r="I54" s="121" t="s">
        <v>267</v>
      </c>
      <c r="J54" s="121" t="s">
        <v>267</v>
      </c>
      <c r="K54" s="126">
        <v>1420.8367867560792</v>
      </c>
      <c r="L54" s="121">
        <v>6.3</v>
      </c>
      <c r="M54" s="121">
        <v>5.6</v>
      </c>
      <c r="N54" s="85">
        <v>33.333333333333329</v>
      </c>
      <c r="O54" s="85">
        <v>0.78892742398627458</v>
      </c>
      <c r="P54" s="85">
        <v>1.800380198019802</v>
      </c>
      <c r="Q54" s="85">
        <v>9.3813263036303649</v>
      </c>
      <c r="R54" s="85">
        <f t="shared" si="0"/>
        <v>0.52822703006508909</v>
      </c>
      <c r="S54" s="126">
        <v>1.2501983703275137</v>
      </c>
      <c r="T54" s="126">
        <v>3755.752</v>
      </c>
      <c r="U54" s="126">
        <v>334.00800000000004</v>
      </c>
      <c r="V54" s="126">
        <v>123.44554554455446</v>
      </c>
      <c r="W54" s="126">
        <v>17.725981683168317</v>
      </c>
      <c r="X54" s="184">
        <v>81.145124169825266</v>
      </c>
      <c r="Y54" s="126">
        <v>487.403315731573</v>
      </c>
      <c r="Z54" s="126">
        <v>89.010075907590746</v>
      </c>
      <c r="AA54" s="121">
        <v>174.95811183551757</v>
      </c>
      <c r="AB54" s="121">
        <v>36.703075619696058</v>
      </c>
      <c r="AC54" s="121">
        <v>67.142896958414241</v>
      </c>
      <c r="AD54" s="121">
        <v>9.1429603494762954</v>
      </c>
      <c r="AE54" s="121">
        <v>46.199184944386943</v>
      </c>
      <c r="AF54" s="121">
        <v>32.36054690193393</v>
      </c>
      <c r="AG54" s="121">
        <v>16.119952113928015</v>
      </c>
      <c r="AH54" s="121">
        <v>455.4228038681257</v>
      </c>
      <c r="AI54" s="121">
        <v>1.8647045114248768</v>
      </c>
      <c r="AJ54" s="121">
        <v>0.18737653815556868</v>
      </c>
      <c r="AK54" s="84">
        <v>1.4543306046971587</v>
      </c>
      <c r="AL54">
        <v>0.13653708093636366</v>
      </c>
      <c r="AM54">
        <v>4.9765714500850544</v>
      </c>
      <c r="AN54">
        <v>11.14723701388694</v>
      </c>
      <c r="AO54">
        <v>3.546730471310096</v>
      </c>
      <c r="AP54">
        <v>1.445200767201146</v>
      </c>
      <c r="AQ54">
        <v>5.4244214609385262</v>
      </c>
      <c r="AR54">
        <v>39.002299615725882</v>
      </c>
      <c r="AS54">
        <v>6.8696222281396722</v>
      </c>
      <c r="AT54">
        <v>24.91564780998679</v>
      </c>
      <c r="AU54">
        <v>0.27571517628316128</v>
      </c>
    </row>
    <row r="55" spans="1:47" x14ac:dyDescent="0.25">
      <c r="A55" s="83" t="s">
        <v>119</v>
      </c>
      <c r="C55" s="121">
        <v>50</v>
      </c>
      <c r="D55" s="142">
        <v>50</v>
      </c>
      <c r="E55" s="121" t="s">
        <v>256</v>
      </c>
      <c r="F55" s="125" t="s">
        <v>221</v>
      </c>
      <c r="G55" s="124">
        <v>2020</v>
      </c>
      <c r="H55" s="125" t="s">
        <v>235</v>
      </c>
      <c r="I55" s="121" t="s">
        <v>267</v>
      </c>
      <c r="J55" s="121" t="s">
        <v>267</v>
      </c>
      <c r="K55" s="126">
        <v>1818.0252521447103</v>
      </c>
      <c r="L55" s="121">
        <v>7.5</v>
      </c>
      <c r="M55" s="121">
        <v>5.4</v>
      </c>
      <c r="N55" s="85">
        <v>34.040047114252062</v>
      </c>
      <c r="O55" s="85">
        <v>0.70896527541100796</v>
      </c>
      <c r="P55" s="85">
        <v>14.157530500835785</v>
      </c>
      <c r="Q55" s="85">
        <v>25.447592421723108</v>
      </c>
      <c r="R55" s="85">
        <f t="shared" si="0"/>
        <v>0.55992948292514289</v>
      </c>
      <c r="S55" s="126">
        <v>1.1661868702483715</v>
      </c>
      <c r="T55" s="126">
        <v>6701.48</v>
      </c>
      <c r="U55" s="126">
        <v>495.3599999999999</v>
      </c>
      <c r="V55" s="126">
        <v>205.60699952303875</v>
      </c>
      <c r="W55" s="126">
        <v>44.511583667029896</v>
      </c>
      <c r="X55" s="184">
        <v>144.28422083032683</v>
      </c>
      <c r="Y55" s="126">
        <v>2155.9142318993736</v>
      </c>
      <c r="Z55" s="126">
        <v>314.45357895614347</v>
      </c>
      <c r="AA55" s="121">
        <v>234.88904002200971</v>
      </c>
      <c r="AB55" s="121">
        <v>84.006529180637784</v>
      </c>
      <c r="AC55" s="121">
        <v>110.3183998041096</v>
      </c>
      <c r="AD55" s="121">
        <v>34.869452413721149</v>
      </c>
      <c r="AE55" s="121">
        <v>133.72102121180782</v>
      </c>
      <c r="AF55" s="121">
        <v>64.029126268429138</v>
      </c>
      <c r="AG55" s="121">
        <v>17.332297862056581</v>
      </c>
      <c r="AH55" s="121">
        <v>530.13307608153139</v>
      </c>
      <c r="AI55" s="121">
        <v>1.6978932500193098</v>
      </c>
      <c r="AJ55" s="121">
        <v>0.2681976471631205</v>
      </c>
      <c r="AK55" s="84">
        <v>2.2205499956896069</v>
      </c>
      <c r="AL55">
        <v>0.21519363093636368</v>
      </c>
      <c r="AM55">
        <v>5.1128718639493744</v>
      </c>
      <c r="AN55">
        <v>17.524577561475041</v>
      </c>
      <c r="AO55">
        <v>4.5512146703209684</v>
      </c>
      <c r="AP55">
        <v>1.5263045527200181</v>
      </c>
      <c r="AQ55">
        <v>10.162066163464329</v>
      </c>
      <c r="AR55">
        <v>56.73460237938334</v>
      </c>
      <c r="AS55">
        <v>11.68837071618435</v>
      </c>
      <c r="AT55">
        <v>34.983821640764418</v>
      </c>
      <c r="AU55">
        <v>0.33410788667424007</v>
      </c>
    </row>
    <row r="56" spans="1:47" x14ac:dyDescent="0.25">
      <c r="A56" s="83" t="s">
        <v>120</v>
      </c>
      <c r="B56" s="121">
        <v>45</v>
      </c>
      <c r="D56" s="142">
        <v>45</v>
      </c>
      <c r="E56" s="121" t="s">
        <v>259</v>
      </c>
      <c r="F56" s="125" t="s">
        <v>221</v>
      </c>
      <c r="G56" s="124">
        <v>2016</v>
      </c>
      <c r="H56" s="125" t="s">
        <v>222</v>
      </c>
      <c r="I56" s="121" t="s">
        <v>267</v>
      </c>
      <c r="J56" s="121" t="s">
        <v>267</v>
      </c>
      <c r="K56" s="126">
        <v>1640.4206538002002</v>
      </c>
      <c r="L56" s="121">
        <v>5.3</v>
      </c>
      <c r="M56" s="121">
        <v>4.2</v>
      </c>
      <c r="N56" s="85">
        <v>29.223744292237448</v>
      </c>
      <c r="O56" s="85">
        <v>0.77162982236022382</v>
      </c>
      <c r="P56" s="85">
        <v>2.5160103279620172</v>
      </c>
      <c r="Q56" s="85">
        <v>7.6111077126338547</v>
      </c>
      <c r="R56" s="85">
        <f t="shared" si="0"/>
        <v>0.50090533456374842</v>
      </c>
      <c r="S56" s="126">
        <v>1.3226008634060669</v>
      </c>
      <c r="T56" s="126">
        <v>4642.6639999999989</v>
      </c>
      <c r="U56" s="126">
        <v>483.11999999999995</v>
      </c>
      <c r="V56" s="126">
        <v>94.916988830765504</v>
      </c>
      <c r="W56" s="126">
        <v>14.731223829937665</v>
      </c>
      <c r="X56" s="184">
        <v>74.978270251068551</v>
      </c>
      <c r="Y56" s="126">
        <v>515.34392319361348</v>
      </c>
      <c r="Z56" s="126">
        <v>86.873662995795101</v>
      </c>
      <c r="AA56" s="121">
        <v>311.48584903884296</v>
      </c>
      <c r="AB56" s="121">
        <v>30.741443109053606</v>
      </c>
      <c r="AC56" s="121">
        <v>92.082790412054962</v>
      </c>
      <c r="AD56" s="121">
        <v>10.82412055494725</v>
      </c>
      <c r="AE56" s="121">
        <v>44.773616310100131</v>
      </c>
      <c r="AF56" s="121">
        <v>33.564417970996487</v>
      </c>
      <c r="AG56" s="121">
        <v>16.928594725125283</v>
      </c>
      <c r="AH56" s="121">
        <v>429.29703785159398</v>
      </c>
      <c r="AI56" s="121">
        <v>0.701069920871213</v>
      </c>
      <c r="AJ56" s="121">
        <v>0.27622226558492791</v>
      </c>
      <c r="AK56" s="84">
        <v>1.5568594772677993</v>
      </c>
      <c r="AL56">
        <v>0.14470324093636364</v>
      </c>
      <c r="AM56">
        <v>5.3209721289163712</v>
      </c>
      <c r="AN56">
        <v>13.0441352555967</v>
      </c>
      <c r="AO56">
        <v>4.2388517442394731</v>
      </c>
      <c r="AP56">
        <v>1.62458690224236</v>
      </c>
      <c r="AQ56">
        <v>6.4645958035211919</v>
      </c>
      <c r="AR56">
        <v>45.235857252015023</v>
      </c>
      <c r="AS56">
        <v>8.0891827057635517</v>
      </c>
      <c r="AT56">
        <v>28.665408367197429</v>
      </c>
      <c r="AU56">
        <v>0.28219317869618121</v>
      </c>
    </row>
    <row r="57" spans="1:47" ht="13" x14ac:dyDescent="0.3">
      <c r="A57" s="83" t="s">
        <v>121</v>
      </c>
      <c r="C57" s="121">
        <v>25</v>
      </c>
      <c r="D57" s="142">
        <v>25</v>
      </c>
      <c r="E57" s="121" t="s">
        <v>256</v>
      </c>
      <c r="F57" s="125" t="s">
        <v>230</v>
      </c>
      <c r="G57" s="124">
        <v>2020</v>
      </c>
      <c r="H57" s="125" t="s">
        <v>235</v>
      </c>
      <c r="I57" s="121" t="s">
        <v>267</v>
      </c>
      <c r="J57" s="121" t="s">
        <v>267</v>
      </c>
      <c r="K57" s="126">
        <v>1191.5653961658934</v>
      </c>
      <c r="L57" s="121">
        <v>6.4</v>
      </c>
      <c r="M57" s="121">
        <v>6</v>
      </c>
      <c r="N57" s="85">
        <v>30.229885057471279</v>
      </c>
      <c r="O57" s="85">
        <v>0.68915962865014935</v>
      </c>
      <c r="P57" s="85">
        <v>3.3106609384929264</v>
      </c>
      <c r="Q57" s="85">
        <v>18.360288826005888</v>
      </c>
      <c r="R57" s="85">
        <f t="shared" si="0"/>
        <v>0.53755484197240744</v>
      </c>
      <c r="S57" s="126">
        <v>1.2254796687731204</v>
      </c>
      <c r="T57" s="126">
        <v>4765.2719999999999</v>
      </c>
      <c r="U57" s="126">
        <v>538.19999999999993</v>
      </c>
      <c r="V57" s="136">
        <v>190.39707452019022</v>
      </c>
      <c r="W57" s="126">
        <v>28.986149479427969</v>
      </c>
      <c r="X57" s="184">
        <v>151.5895708571617</v>
      </c>
      <c r="Y57" s="126">
        <v>751.67034974940327</v>
      </c>
      <c r="Z57" s="126">
        <v>128.04527785845062</v>
      </c>
      <c r="AA57" s="121">
        <v>243.31365255571751</v>
      </c>
      <c r="AB57" s="121">
        <v>48.048422546736361</v>
      </c>
      <c r="AC57" s="121">
        <v>100.11113155444593</v>
      </c>
      <c r="AD57" s="121">
        <v>21.063647281717643</v>
      </c>
      <c r="AE57" s="121">
        <v>43.100543652885953</v>
      </c>
      <c r="AF57" s="121">
        <v>38.587165584899672</v>
      </c>
      <c r="AG57" s="121">
        <v>17.026422258381935</v>
      </c>
      <c r="AH57" s="121">
        <v>512.70695397858265</v>
      </c>
      <c r="AI57" s="121">
        <v>2.9077461535616766</v>
      </c>
      <c r="AJ57" s="121">
        <v>0.30191940141955831</v>
      </c>
      <c r="AK57" s="84">
        <v>1.6479345414331692</v>
      </c>
      <c r="AL57">
        <v>0.15635476093636363</v>
      </c>
      <c r="AM57">
        <v>5.4582744522664344</v>
      </c>
      <c r="AN57">
        <v>12.85650344172115</v>
      </c>
      <c r="AO57">
        <v>4.2621245994087564</v>
      </c>
      <c r="AP57">
        <v>1.5794415361020711</v>
      </c>
      <c r="AQ57">
        <v>6.9365571164219251</v>
      </c>
      <c r="AR57">
        <v>46.002535096812537</v>
      </c>
      <c r="AS57">
        <v>8.5159986525239955</v>
      </c>
      <c r="AT57">
        <v>29.369971848191909</v>
      </c>
      <c r="AU57">
        <v>0.28995596919675842</v>
      </c>
    </row>
    <row r="58" spans="1:47" x14ac:dyDescent="0.25">
      <c r="A58" s="83" t="s">
        <v>122</v>
      </c>
      <c r="B58" s="121">
        <v>0</v>
      </c>
      <c r="C58" s="121">
        <v>0</v>
      </c>
      <c r="D58" s="142">
        <v>0</v>
      </c>
      <c r="E58" s="121" t="s">
        <v>255</v>
      </c>
      <c r="F58" s="125" t="s">
        <v>226</v>
      </c>
      <c r="G58" s="124" t="s">
        <v>262</v>
      </c>
      <c r="H58" s="125" t="s">
        <v>222</v>
      </c>
      <c r="I58" s="121" t="s">
        <v>267</v>
      </c>
      <c r="J58" s="121" t="s">
        <v>267</v>
      </c>
      <c r="K58" s="126">
        <v>1411.1492632100149</v>
      </c>
      <c r="L58" s="121">
        <v>6</v>
      </c>
      <c r="M58" s="121">
        <v>5.2</v>
      </c>
      <c r="N58" s="85">
        <v>30.558722919042186</v>
      </c>
      <c r="O58" s="85">
        <v>0.75703795691660547</v>
      </c>
      <c r="P58" s="85">
        <v>2.8330515245853265</v>
      </c>
      <c r="Q58" s="85">
        <v>9.3894499678959065</v>
      </c>
      <c r="R58" s="85">
        <f t="shared" si="0"/>
        <v>0.51683900777281733</v>
      </c>
      <c r="S58" s="126">
        <v>1.280376629402034</v>
      </c>
      <c r="T58" s="126">
        <v>4037.096</v>
      </c>
      <c r="U58" s="126">
        <v>372.96000000000004</v>
      </c>
      <c r="V58" s="126">
        <v>97.391145660311054</v>
      </c>
      <c r="W58" s="126">
        <v>13.646559218792996</v>
      </c>
      <c r="X58" s="184">
        <v>85.224735223772058</v>
      </c>
      <c r="Y58" s="126">
        <v>634.76463659380522</v>
      </c>
      <c r="Z58" s="126">
        <v>114.72840257355854</v>
      </c>
      <c r="AA58" s="121">
        <v>229.71374788792045</v>
      </c>
      <c r="AB58" s="121">
        <v>53.232583883559172</v>
      </c>
      <c r="AC58" s="121">
        <v>137.96102234916813</v>
      </c>
      <c r="AD58" s="121">
        <v>18.848330153292629</v>
      </c>
      <c r="AE58" s="121">
        <v>56.802856069745758</v>
      </c>
      <c r="AF58" s="121">
        <v>50.814200814856754</v>
      </c>
      <c r="AG58" s="121">
        <v>17.919706468893491</v>
      </c>
      <c r="AH58" s="121">
        <v>577.84905798890463</v>
      </c>
      <c r="AI58" s="121">
        <v>0.13813323569143776</v>
      </c>
      <c r="AJ58" s="121">
        <v>0.22333902565632457</v>
      </c>
      <c r="AK58" s="84">
        <v>1.4352112171964029</v>
      </c>
      <c r="AL58">
        <v>0.12478534093636363</v>
      </c>
      <c r="AM58">
        <v>4.978403568245132</v>
      </c>
      <c r="AN58">
        <v>11.7614416944156</v>
      </c>
      <c r="AO58">
        <v>3.5133892950631962</v>
      </c>
      <c r="AP58">
        <v>1.527648408983721</v>
      </c>
      <c r="AQ58">
        <v>5.7797898864363031</v>
      </c>
      <c r="AR58">
        <v>40.365404551530652</v>
      </c>
      <c r="AS58">
        <v>7.3074382954200239</v>
      </c>
      <c r="AT58">
        <v>25.691567381240819</v>
      </c>
      <c r="AU58">
        <v>0.2844294467123748</v>
      </c>
    </row>
    <row r="59" spans="1:47" x14ac:dyDescent="0.25">
      <c r="A59" s="83" t="s">
        <v>123</v>
      </c>
      <c r="B59" s="121">
        <v>30</v>
      </c>
      <c r="D59" s="142">
        <v>30</v>
      </c>
      <c r="E59" s="121" t="s">
        <v>259</v>
      </c>
      <c r="F59" s="125" t="s">
        <v>230</v>
      </c>
      <c r="G59" s="124">
        <v>2016</v>
      </c>
      <c r="H59" s="125" t="s">
        <v>235</v>
      </c>
      <c r="I59" s="121" t="s">
        <v>267</v>
      </c>
      <c r="J59" s="121" t="s">
        <v>267</v>
      </c>
      <c r="K59" s="126">
        <v>1097.9193352206064</v>
      </c>
      <c r="L59" s="121">
        <v>5.5</v>
      </c>
      <c r="M59" s="121">
        <v>5</v>
      </c>
      <c r="N59" s="85">
        <v>28.993435448577664</v>
      </c>
      <c r="O59" s="85">
        <v>0.76813620841832697</v>
      </c>
      <c r="P59" s="85">
        <v>3.1101281723552621</v>
      </c>
      <c r="Q59" s="85">
        <v>12.735798177940755</v>
      </c>
      <c r="R59" s="85">
        <f t="shared" si="0"/>
        <v>0.50006177534438356</v>
      </c>
      <c r="S59" s="126">
        <v>1.3248362953373836</v>
      </c>
      <c r="T59" s="126">
        <v>4003.9759999999997</v>
      </c>
      <c r="U59" s="126">
        <v>330.11999999999989</v>
      </c>
      <c r="V59" s="126">
        <v>103.84099115459927</v>
      </c>
      <c r="W59" s="126">
        <v>16.580077418825024</v>
      </c>
      <c r="X59" s="184">
        <v>74.741083561885617</v>
      </c>
      <c r="Y59" s="126">
        <v>640.51538171792879</v>
      </c>
      <c r="Z59" s="126">
        <v>107.06698511856071</v>
      </c>
      <c r="AA59" s="121">
        <v>227.58454410829776</v>
      </c>
      <c r="AB59" s="121">
        <v>65.547691472838977</v>
      </c>
      <c r="AC59" s="121">
        <v>142.63899836714526</v>
      </c>
      <c r="AD59" s="121">
        <v>27.603636364139867</v>
      </c>
      <c r="AE59" s="121">
        <v>66.89000087836358</v>
      </c>
      <c r="AF59" s="121">
        <v>58.221000090364292</v>
      </c>
      <c r="AG59" s="121">
        <v>19.610408370672797</v>
      </c>
      <c r="AH59" s="121">
        <v>578.50375851617798</v>
      </c>
      <c r="AI59" s="121">
        <v>0.36783125374966641</v>
      </c>
      <c r="AJ59" s="121">
        <v>0.20422145850808865</v>
      </c>
      <c r="AK59" s="84">
        <v>1.5888905843446388</v>
      </c>
      <c r="AL59">
        <v>0.14047008093636365</v>
      </c>
      <c r="AM59">
        <v>4.8252007189591719</v>
      </c>
      <c r="AN59">
        <v>10.127653237507459</v>
      </c>
      <c r="AO59">
        <v>3.1185912207539892</v>
      </c>
      <c r="AP59">
        <v>1.4552013291407759</v>
      </c>
      <c r="AQ59">
        <v>5.7491963605430749</v>
      </c>
      <c r="AR59">
        <v>36.892030202035407</v>
      </c>
      <c r="AS59">
        <v>7.2043976896838506</v>
      </c>
      <c r="AT59">
        <v>22.768258241303649</v>
      </c>
      <c r="AU59">
        <v>0.31642287316534518</v>
      </c>
    </row>
    <row r="60" spans="1:47" x14ac:dyDescent="0.25">
      <c r="A60" s="83" t="s">
        <v>124</v>
      </c>
      <c r="B60" s="121">
        <v>30</v>
      </c>
      <c r="D60" s="142">
        <v>30</v>
      </c>
      <c r="E60" s="121" t="s">
        <v>259</v>
      </c>
      <c r="F60" s="125" t="s">
        <v>230</v>
      </c>
      <c r="G60" s="124">
        <v>2016</v>
      </c>
      <c r="H60" s="125" t="s">
        <v>222</v>
      </c>
      <c r="I60" s="121" t="s">
        <v>267</v>
      </c>
      <c r="J60" s="121" t="s">
        <v>267</v>
      </c>
      <c r="K60" s="126">
        <v>1207.7112687426672</v>
      </c>
      <c r="L60" s="121">
        <v>6.8</v>
      </c>
      <c r="M60" s="121">
        <v>5.3</v>
      </c>
      <c r="N60" s="85">
        <v>28.358208955223862</v>
      </c>
      <c r="O60" s="85">
        <v>0.71717617889765117</v>
      </c>
      <c r="P60" s="85">
        <v>2.4327785029226492</v>
      </c>
      <c r="Q60" s="85">
        <v>5.7003806321292778</v>
      </c>
      <c r="R60" s="85">
        <f t="shared" si="0"/>
        <v>0.51168281111900837</v>
      </c>
      <c r="S60" s="126">
        <v>1.2940405505346277</v>
      </c>
      <c r="T60" s="126">
        <v>4103.1200000000008</v>
      </c>
      <c r="U60" s="126">
        <v>379.07999999999981</v>
      </c>
      <c r="V60" s="126">
        <v>91.486076063361892</v>
      </c>
      <c r="W60" s="126">
        <v>14.5146447686709</v>
      </c>
      <c r="X60" s="184">
        <v>91.723650507384903</v>
      </c>
      <c r="Y60" s="126">
        <v>491.26298471993636</v>
      </c>
      <c r="Z60" s="126">
        <v>91.216449040444132</v>
      </c>
      <c r="AA60" s="121">
        <v>131.76589918401919</v>
      </c>
      <c r="AB60" s="121">
        <v>50.844723255424157</v>
      </c>
      <c r="AC60" s="121">
        <v>86.780293828278204</v>
      </c>
      <c r="AD60" s="121">
        <v>6.7957742682374382</v>
      </c>
      <c r="AE60" s="121">
        <v>26.649513575390753</v>
      </c>
      <c r="AF60" s="121">
        <v>22.3960182728799</v>
      </c>
      <c r="AG60" s="121">
        <v>14.776444703430263</v>
      </c>
      <c r="AH60" s="121">
        <v>378.31432680995056</v>
      </c>
      <c r="AI60" s="121">
        <v>-0.30536765280767053</v>
      </c>
      <c r="AJ60" s="121">
        <v>0.36362352370091233</v>
      </c>
      <c r="AK60" s="84">
        <v>1.5143364191518152</v>
      </c>
      <c r="AL60">
        <v>0.13956942093636365</v>
      </c>
      <c r="AM60">
        <v>6.1763738891361113</v>
      </c>
      <c r="AN60">
        <v>14.307095626131529</v>
      </c>
      <c r="AO60">
        <v>4.4326972071127591</v>
      </c>
      <c r="AP60">
        <v>1.7796169535089781</v>
      </c>
      <c r="AQ60">
        <v>6.7030518037259972</v>
      </c>
      <c r="AR60">
        <v>48.641334022657361</v>
      </c>
      <c r="AS60">
        <v>8.4826687572349755</v>
      </c>
      <c r="AT60">
        <v>31.285815156580171</v>
      </c>
      <c r="AU60">
        <v>0.27113465686544092</v>
      </c>
    </row>
    <row r="61" spans="1:47" x14ac:dyDescent="0.25">
      <c r="A61" s="83" t="s">
        <v>125</v>
      </c>
      <c r="D61" s="128" t="s">
        <v>272</v>
      </c>
      <c r="E61" s="121" t="s">
        <v>254</v>
      </c>
      <c r="F61" s="125" t="s">
        <v>224</v>
      </c>
      <c r="G61" s="124" t="s">
        <v>262</v>
      </c>
      <c r="H61" s="125" t="s">
        <v>235</v>
      </c>
      <c r="I61" s="121" t="s">
        <v>267</v>
      </c>
      <c r="J61" s="121" t="s">
        <v>267</v>
      </c>
      <c r="K61" s="126">
        <v>1575.8371634931059</v>
      </c>
      <c r="L61" s="121">
        <v>5.8</v>
      </c>
      <c r="M61" s="121">
        <v>4.9000000000000004</v>
      </c>
      <c r="N61" s="85">
        <v>29.663962920046334</v>
      </c>
      <c r="O61" s="85">
        <v>0.67498954994594285</v>
      </c>
      <c r="P61" s="85">
        <v>11.304881408885825</v>
      </c>
      <c r="Q61" s="85">
        <v>67.185888782595313</v>
      </c>
      <c r="R61" s="85">
        <f t="shared" si="0"/>
        <v>0.53802157312445487</v>
      </c>
      <c r="S61" s="126">
        <v>1.2242428312201947</v>
      </c>
      <c r="T61" s="126">
        <v>3870.712</v>
      </c>
      <c r="U61" s="126">
        <v>379.07999999999981</v>
      </c>
      <c r="V61" s="126">
        <v>118.37885394721914</v>
      </c>
      <c r="W61" s="126">
        <v>48.151608952149886</v>
      </c>
      <c r="X61" s="184">
        <v>109.84471356096235</v>
      </c>
      <c r="Y61" s="126">
        <v>693.64657877856996</v>
      </c>
      <c r="Z61" s="126">
        <v>90.392535726129481</v>
      </c>
      <c r="AA61" s="121">
        <v>184.24693141940671</v>
      </c>
      <c r="AB61" s="121">
        <v>52.12838306367216</v>
      </c>
      <c r="AC61" s="121">
        <v>124.57139291957434</v>
      </c>
      <c r="AD61" s="121">
        <v>16.216810782699032</v>
      </c>
      <c r="AE61" s="121">
        <v>42.763866927187991</v>
      </c>
      <c r="AF61" s="121">
        <v>34.330339125713252</v>
      </c>
      <c r="AG61" s="121">
        <v>17.114934884035701</v>
      </c>
      <c r="AH61" s="121">
        <v>412.23235438040359</v>
      </c>
      <c r="AI61" s="121">
        <v>-0.71124700444974565</v>
      </c>
      <c r="AJ61" s="121">
        <v>0.28828552722772272</v>
      </c>
      <c r="AK61" s="84">
        <v>1.5752831156250049</v>
      </c>
      <c r="AL61">
        <v>0.15309332093636363</v>
      </c>
      <c r="AM61">
        <v>3.672641661224207</v>
      </c>
      <c r="AN61">
        <v>8.0440782197208094</v>
      </c>
      <c r="AO61">
        <v>2.400072542215296</v>
      </c>
      <c r="AP61">
        <v>1.1429137567061729</v>
      </c>
      <c r="AQ61">
        <v>4.807792317595899</v>
      </c>
      <c r="AR61">
        <v>28.981623290490852</v>
      </c>
      <c r="AS61">
        <v>5.9507060743020723</v>
      </c>
      <c r="AT61">
        <v>17.76429090867434</v>
      </c>
      <c r="AU61">
        <v>0.33498134571734201</v>
      </c>
    </row>
    <row r="62" spans="1:47" x14ac:dyDescent="0.25">
      <c r="A62" s="83" t="s">
        <v>126</v>
      </c>
      <c r="C62" s="121">
        <v>25</v>
      </c>
      <c r="D62" s="142">
        <v>25</v>
      </c>
      <c r="E62" s="121" t="s">
        <v>256</v>
      </c>
      <c r="F62" s="125" t="s">
        <v>230</v>
      </c>
      <c r="G62" s="124">
        <v>2020</v>
      </c>
      <c r="H62" s="125" t="s">
        <v>222</v>
      </c>
      <c r="I62" s="121" t="s">
        <v>267</v>
      </c>
      <c r="J62" s="121" t="s">
        <v>267</v>
      </c>
      <c r="K62" s="126">
        <v>1801.8793795679367</v>
      </c>
      <c r="L62" s="121">
        <v>5.8</v>
      </c>
      <c r="M62" s="121">
        <v>5.0999999999999996</v>
      </c>
      <c r="N62" s="85">
        <v>28.190899001109887</v>
      </c>
      <c r="O62" s="85">
        <v>0.62543974087925547</v>
      </c>
      <c r="P62" s="85">
        <v>3.077367940291857</v>
      </c>
      <c r="Q62" s="85">
        <v>8.2703176812966479</v>
      </c>
      <c r="R62" s="85">
        <f t="shared" si="0"/>
        <v>0.54430572308196012</v>
      </c>
      <c r="S62" s="126">
        <v>1.2075898338328055</v>
      </c>
      <c r="T62" s="126">
        <v>4802.1999999999989</v>
      </c>
      <c r="U62" s="126">
        <v>415.7999999999999</v>
      </c>
      <c r="V62" s="126">
        <v>203.05558474434667</v>
      </c>
      <c r="W62" s="126">
        <v>29.796309276484344</v>
      </c>
      <c r="X62" s="184">
        <v>107.85234537182555</v>
      </c>
      <c r="Y62" s="126">
        <v>611.48023461190962</v>
      </c>
      <c r="Z62" s="126">
        <v>117.46891179722671</v>
      </c>
      <c r="AA62" s="121">
        <v>295.24489471577488</v>
      </c>
      <c r="AB62" s="121">
        <v>35.418682014562258</v>
      </c>
      <c r="AC62" s="121">
        <v>112.57500702306746</v>
      </c>
      <c r="AD62" s="121">
        <v>12.633383523603589</v>
      </c>
      <c r="AE62" s="121">
        <v>60.693098552089793</v>
      </c>
      <c r="AF62" s="121">
        <v>48.076388416317798</v>
      </c>
      <c r="AG62" s="121">
        <v>16.640972554943769</v>
      </c>
      <c r="AH62" s="121">
        <v>420.98788407786066</v>
      </c>
      <c r="AI62" s="121">
        <v>0.47778832444444275</v>
      </c>
      <c r="AJ62" s="121">
        <v>0.29901324999999995</v>
      </c>
      <c r="AK62" s="84">
        <v>1.4462179928527277</v>
      </c>
      <c r="AL62">
        <v>0.13818235093636363</v>
      </c>
      <c r="AM62">
        <v>7.2978593187784746</v>
      </c>
      <c r="AN62">
        <v>17.521084412342329</v>
      </c>
      <c r="AO62">
        <v>5.2596370585420784</v>
      </c>
      <c r="AP62">
        <v>2.1553874246296019</v>
      </c>
      <c r="AQ62">
        <v>9.3418520260834903</v>
      </c>
      <c r="AR62">
        <v>60.262033182572779</v>
      </c>
      <c r="AS62">
        <v>11.49723945071309</v>
      </c>
      <c r="AT62">
        <v>38.513719958964693</v>
      </c>
      <c r="AU62">
        <v>0.2985232136226541</v>
      </c>
    </row>
    <row r="63" spans="1:47" x14ac:dyDescent="0.25">
      <c r="A63" s="83" t="s">
        <v>127</v>
      </c>
      <c r="B63" s="121">
        <v>45</v>
      </c>
      <c r="D63" s="142">
        <v>45</v>
      </c>
      <c r="E63" s="121" t="s">
        <v>259</v>
      </c>
      <c r="F63" s="125" t="s">
        <v>221</v>
      </c>
      <c r="G63" s="124">
        <v>2016</v>
      </c>
      <c r="H63" s="125" t="s">
        <v>235</v>
      </c>
      <c r="I63" s="121" t="s">
        <v>267</v>
      </c>
      <c r="J63" s="121" t="s">
        <v>267</v>
      </c>
      <c r="K63" s="126">
        <v>1566.1496399470416</v>
      </c>
      <c r="L63" s="121">
        <v>6.3</v>
      </c>
      <c r="M63" s="121">
        <v>5.2</v>
      </c>
      <c r="N63" s="85">
        <v>29.871645274212373</v>
      </c>
      <c r="O63" s="85">
        <v>0.65196174985364319</v>
      </c>
      <c r="P63" s="85">
        <v>3.1770726941994392</v>
      </c>
      <c r="Q63" s="85">
        <v>22.795537236902355</v>
      </c>
      <c r="R63" s="85">
        <f t="shared" si="0"/>
        <v>0.54836543548377326</v>
      </c>
      <c r="S63" s="126">
        <v>1.1968315959680009</v>
      </c>
      <c r="T63" s="126">
        <v>4010.5839999999998</v>
      </c>
      <c r="U63" s="126">
        <v>446.39999999999992</v>
      </c>
      <c r="V63" s="126">
        <v>157.72454428334615</v>
      </c>
      <c r="W63" s="126">
        <v>22.307221052015649</v>
      </c>
      <c r="X63" s="184">
        <v>82.141308264393658</v>
      </c>
      <c r="Y63" s="126">
        <v>272.37564118849423</v>
      </c>
      <c r="Z63" s="126">
        <v>86.712532350003826</v>
      </c>
      <c r="AA63" s="121">
        <v>184.18834138339616</v>
      </c>
      <c r="AB63" s="121">
        <v>149.97741005786929</v>
      </c>
      <c r="AC63" s="121">
        <v>121.41142484616452</v>
      </c>
      <c r="AD63" s="121">
        <v>21.54730352087439</v>
      </c>
      <c r="AE63" s="121">
        <v>51.98425316664563</v>
      </c>
      <c r="AF63" s="121">
        <v>49.398512669320056</v>
      </c>
      <c r="AG63" s="121">
        <v>18.020008392716001</v>
      </c>
      <c r="AH63" s="121">
        <v>401.08060861695884</v>
      </c>
      <c r="AI63" s="121">
        <v>0.71922444107576045</v>
      </c>
      <c r="AJ63" s="121">
        <v>0.26425714032386249</v>
      </c>
      <c r="AK63" s="84">
        <v>1.7400755025288652</v>
      </c>
      <c r="AL63">
        <v>0.15712777093636365</v>
      </c>
      <c r="AM63">
        <v>1.500551169940141</v>
      </c>
      <c r="AN63">
        <v>3.3730495822496809</v>
      </c>
      <c r="AO63">
        <v>1.1316526754590139</v>
      </c>
      <c r="AP63">
        <v>0.46652932801956742</v>
      </c>
      <c r="AQ63">
        <v>1.5090593035818349</v>
      </c>
      <c r="AR63">
        <v>11.830063520980071</v>
      </c>
      <c r="AS63">
        <v>1.9755886316014031</v>
      </c>
      <c r="AT63">
        <v>7.6312286676902863</v>
      </c>
      <c r="AU63">
        <v>0.25888211684257473</v>
      </c>
    </row>
    <row r="64" spans="1:47" x14ac:dyDescent="0.25">
      <c r="A64" s="83" t="s">
        <v>128</v>
      </c>
      <c r="D64" s="128" t="s">
        <v>272</v>
      </c>
      <c r="E64" s="121" t="s">
        <v>254</v>
      </c>
      <c r="F64" s="125" t="s">
        <v>224</v>
      </c>
      <c r="G64" s="124" t="s">
        <v>262</v>
      </c>
      <c r="H64" s="125" t="s">
        <v>222</v>
      </c>
      <c r="I64" s="121" t="s">
        <v>267</v>
      </c>
      <c r="J64" s="121" t="s">
        <v>267</v>
      </c>
      <c r="K64" s="126">
        <v>1055.9400665209951</v>
      </c>
      <c r="L64" s="121">
        <v>5.9</v>
      </c>
      <c r="M64" s="121">
        <v>4.8</v>
      </c>
      <c r="N64" s="85">
        <v>31.242873432155076</v>
      </c>
      <c r="O64" s="85">
        <v>0.75821352870618286</v>
      </c>
      <c r="P64" s="85">
        <v>9.0128320604529186</v>
      </c>
      <c r="Q64" s="85">
        <v>19.180513357695382</v>
      </c>
      <c r="R64" s="85">
        <f t="shared" si="0"/>
        <v>0.52197857439303363</v>
      </c>
      <c r="S64" s="126">
        <v>1.266756777858461</v>
      </c>
      <c r="T64" s="126">
        <v>3736.2640000000001</v>
      </c>
      <c r="U64" s="126">
        <v>397.43999999999977</v>
      </c>
      <c r="V64" s="126">
        <v>107.59895441040527</v>
      </c>
      <c r="W64" s="126">
        <v>35.834196412161447</v>
      </c>
      <c r="X64" s="184">
        <v>89.683844980411521</v>
      </c>
      <c r="Y64" s="126">
        <v>355.1440373437606</v>
      </c>
      <c r="Z64" s="126">
        <v>88.30395369720344</v>
      </c>
      <c r="AA64" s="121">
        <v>192.63124468433685</v>
      </c>
      <c r="AB64" s="121">
        <v>35.176957394249094</v>
      </c>
      <c r="AC64" s="121">
        <v>84.41554049504667</v>
      </c>
      <c r="AD64" s="121">
        <v>12.248231949611442</v>
      </c>
      <c r="AE64" s="121">
        <v>73.195785484426949</v>
      </c>
      <c r="AF64" s="121">
        <v>38.318365686945796</v>
      </c>
      <c r="AG64" s="121">
        <v>17.246363523984868</v>
      </c>
      <c r="AH64" s="121">
        <v>462.61052154013686</v>
      </c>
      <c r="AI64" s="121">
        <v>0.53130301171765915</v>
      </c>
      <c r="AJ64" s="121">
        <v>0.15332176063829783</v>
      </c>
      <c r="AK64" s="84">
        <v>1.4745753822144296</v>
      </c>
      <c r="AL64">
        <v>0.13533876093636363</v>
      </c>
      <c r="AM64">
        <v>4.7362470740522387</v>
      </c>
      <c r="AN64">
        <v>11.955455773961971</v>
      </c>
      <c r="AO64">
        <v>3.9018222951580421</v>
      </c>
      <c r="AP64">
        <v>1.493518790666486</v>
      </c>
      <c r="AQ64">
        <v>5.6271554435741216</v>
      </c>
      <c r="AR64">
        <v>41.261352044362617</v>
      </c>
      <c r="AS64">
        <v>7.1206742342406084</v>
      </c>
      <c r="AT64">
        <v>26.410978614476239</v>
      </c>
      <c r="AU64">
        <v>0.26961038961038958</v>
      </c>
    </row>
    <row r="65" spans="1:47" x14ac:dyDescent="0.25">
      <c r="A65" s="83" t="s">
        <v>129</v>
      </c>
      <c r="B65" s="121">
        <v>15</v>
      </c>
      <c r="D65" s="142">
        <v>15</v>
      </c>
      <c r="E65" s="121" t="s">
        <v>259</v>
      </c>
      <c r="F65" s="125" t="s">
        <v>228</v>
      </c>
      <c r="G65" s="124">
        <v>2016</v>
      </c>
      <c r="H65" s="125" t="s">
        <v>235</v>
      </c>
      <c r="I65" s="121" t="s">
        <v>267</v>
      </c>
      <c r="J65" s="121" t="s">
        <v>267</v>
      </c>
      <c r="K65" s="126">
        <v>1340.107423872211</v>
      </c>
      <c r="L65" s="121">
        <v>6.4</v>
      </c>
      <c r="M65" s="121">
        <v>5</v>
      </c>
      <c r="N65" s="85">
        <v>30.635838150289018</v>
      </c>
      <c r="O65" s="85">
        <v>0.66145779147767514</v>
      </c>
      <c r="P65" s="85">
        <v>4.8037202780044401</v>
      </c>
      <c r="Q65" s="85">
        <v>15.549197178728551</v>
      </c>
      <c r="R65" s="85">
        <f t="shared" si="0"/>
        <v>0.55103887655965855</v>
      </c>
      <c r="S65" s="126">
        <v>1.1897469771169047</v>
      </c>
      <c r="T65" s="126">
        <v>3908.384</v>
      </c>
      <c r="U65" s="126">
        <v>372.96000000000004</v>
      </c>
      <c r="V65" s="126">
        <v>92.951987379385898</v>
      </c>
      <c r="W65" s="126">
        <v>12.073378589178827</v>
      </c>
      <c r="X65" s="184">
        <v>58.327764670425381</v>
      </c>
      <c r="Y65" s="126">
        <v>555.41153259077089</v>
      </c>
      <c r="Z65" s="126">
        <v>97.708022513680504</v>
      </c>
      <c r="AA65" s="121">
        <v>186.55611514571765</v>
      </c>
      <c r="AB65" s="121">
        <v>35.412507065591925</v>
      </c>
      <c r="AC65" s="121">
        <v>85.692201600199851</v>
      </c>
      <c r="AD65" s="121">
        <v>10.671190449465305</v>
      </c>
      <c r="AE65" s="121">
        <v>56.26670643578462</v>
      </c>
      <c r="AF65" s="121">
        <v>51.557388900722252</v>
      </c>
      <c r="AG65" s="121">
        <v>16.733511250315015</v>
      </c>
      <c r="AH65" s="121">
        <v>524.15204404040526</v>
      </c>
      <c r="AI65" s="121">
        <v>1.0668547806777227</v>
      </c>
      <c r="AJ65" s="121">
        <v>4.1820095003933896E-2</v>
      </c>
      <c r="AK65" s="84">
        <v>1.4594300478487936</v>
      </c>
      <c r="AL65">
        <v>0.12252278093636365</v>
      </c>
      <c r="AM65">
        <v>5.9764827300095584</v>
      </c>
      <c r="AN65">
        <v>13.17938176743429</v>
      </c>
      <c r="AO65">
        <v>4.0197521412965127</v>
      </c>
      <c r="AP65">
        <v>1.670652064510378</v>
      </c>
      <c r="AQ65">
        <v>7.677021859853304</v>
      </c>
      <c r="AR65">
        <v>47.457403571064383</v>
      </c>
      <c r="AS65">
        <v>9.3476739243636828</v>
      </c>
      <c r="AT65">
        <v>29.35898298442331</v>
      </c>
      <c r="AU65">
        <v>0.31839229340209713</v>
      </c>
    </row>
    <row r="66" spans="1:47" x14ac:dyDescent="0.25">
      <c r="A66" s="83" t="s">
        <v>131</v>
      </c>
      <c r="B66" s="121">
        <v>45</v>
      </c>
      <c r="D66" s="142">
        <v>45</v>
      </c>
      <c r="E66" s="121" t="s">
        <v>259</v>
      </c>
      <c r="F66" s="125" t="s">
        <v>221</v>
      </c>
      <c r="G66" s="124">
        <v>2016</v>
      </c>
      <c r="H66" s="125" t="s">
        <v>235</v>
      </c>
      <c r="I66" s="121" t="s">
        <v>394</v>
      </c>
      <c r="J66" s="121" t="s">
        <v>266</v>
      </c>
      <c r="K66" s="126"/>
      <c r="N66" s="85">
        <v>33.709273182957403</v>
      </c>
      <c r="O66" s="85">
        <v>0.80306840957622361</v>
      </c>
      <c r="P66" s="85">
        <v>7.392061455722641</v>
      </c>
      <c r="Q66" s="85">
        <v>13.395772599956926</v>
      </c>
      <c r="R66" s="85">
        <f t="shared" si="0"/>
        <v>0.52659432817810581</v>
      </c>
      <c r="S66" s="126">
        <v>1.2545250303280198</v>
      </c>
      <c r="T66" s="126">
        <v>4565.0599999999995</v>
      </c>
      <c r="U66" s="121">
        <v>441.43199999999996</v>
      </c>
      <c r="V66" s="126">
        <v>144.45273951543948</v>
      </c>
      <c r="W66" s="126">
        <v>24.633078575959601</v>
      </c>
      <c r="Y66" s="126">
        <v>828.00952047406417</v>
      </c>
      <c r="Z66" s="126">
        <v>158.77746021898452</v>
      </c>
      <c r="AA66" s="121">
        <v>445.08601671198676</v>
      </c>
      <c r="AB66" s="121">
        <v>81.57614703585233</v>
      </c>
      <c r="AC66" s="121">
        <v>278.51744269740681</v>
      </c>
      <c r="AD66" s="121">
        <v>31.633929646831273</v>
      </c>
      <c r="AE66" s="121">
        <v>126.6482767802285</v>
      </c>
      <c r="AF66" s="121">
        <v>128.607031247441</v>
      </c>
      <c r="AG66" s="121">
        <v>27.747396664294278</v>
      </c>
      <c r="AH66" s="121">
        <v>700.06143651194634</v>
      </c>
      <c r="AI66" s="121">
        <v>0.47959159175490829</v>
      </c>
      <c r="AM66">
        <v>7.5328317970281642</v>
      </c>
      <c r="AN66">
        <v>18.190476396821921</v>
      </c>
      <c r="AO66">
        <v>5.7005487499372292</v>
      </c>
      <c r="AP66">
        <v>2.6596480247707128</v>
      </c>
      <c r="AQ66">
        <v>10.039249071400571</v>
      </c>
      <c r="AR66">
        <v>64.268949366136752</v>
      </c>
      <c r="AS66">
        <v>12.698897096171279</v>
      </c>
      <c r="AT66">
        <v>39.911137951960526</v>
      </c>
      <c r="AU66">
        <v>0.31817927896359272</v>
      </c>
    </row>
    <row r="67" spans="1:47" x14ac:dyDescent="0.25">
      <c r="A67" s="83" t="s">
        <v>133</v>
      </c>
      <c r="B67" s="121">
        <v>45</v>
      </c>
      <c r="D67" s="142">
        <v>45</v>
      </c>
      <c r="E67" s="121" t="s">
        <v>259</v>
      </c>
      <c r="F67" s="125" t="s">
        <v>221</v>
      </c>
      <c r="G67" s="124">
        <v>2016</v>
      </c>
      <c r="H67" s="125" t="s">
        <v>222</v>
      </c>
      <c r="I67" s="121" t="s">
        <v>266</v>
      </c>
      <c r="J67" s="121" t="s">
        <v>266</v>
      </c>
      <c r="K67" s="126"/>
      <c r="N67" s="85">
        <v>33.458177278401998</v>
      </c>
      <c r="O67" s="85">
        <v>0.72867255671766162</v>
      </c>
      <c r="P67" s="85">
        <v>8.3859567589673425</v>
      </c>
      <c r="Q67" s="85">
        <v>8.7193836698386011</v>
      </c>
      <c r="R67" s="85">
        <f t="shared" ref="R67:R129" si="1">1-S67/2.65</f>
        <v>0.54889734016479885</v>
      </c>
      <c r="S67" s="126">
        <v>1.1954220485632829</v>
      </c>
      <c r="T67" s="126">
        <v>4268.4799999999996</v>
      </c>
      <c r="U67" s="126">
        <v>397.27440000000013</v>
      </c>
      <c r="V67" s="126">
        <v>139.15955261358133</v>
      </c>
      <c r="W67" s="126">
        <v>23.168319926745554</v>
      </c>
      <c r="Y67" s="126">
        <v>652.03687189309778</v>
      </c>
      <c r="Z67" s="126">
        <v>123.97044235125857</v>
      </c>
      <c r="AA67" s="121">
        <v>156.09368872167968</v>
      </c>
      <c r="AB67" s="121">
        <v>37.172529424529714</v>
      </c>
      <c r="AC67" s="121">
        <v>120.30528315338108</v>
      </c>
      <c r="AD67" s="121">
        <v>11.259948443596526</v>
      </c>
      <c r="AE67" s="121">
        <v>62.478149102795378</v>
      </c>
      <c r="AF67" s="121">
        <v>46.957107983887838</v>
      </c>
      <c r="AG67" s="121">
        <v>18.615117185036627</v>
      </c>
      <c r="AH67" s="121">
        <v>462.44069273041816</v>
      </c>
      <c r="AI67" s="121">
        <v>-0.43390606934516729</v>
      </c>
      <c r="AM67">
        <v>7.1322023397539036</v>
      </c>
      <c r="AN67">
        <v>16.051869430447081</v>
      </c>
      <c r="AO67">
        <v>4.6964546413398294</v>
      </c>
      <c r="AP67">
        <v>2.3452845433360521</v>
      </c>
      <c r="AQ67">
        <v>9.5016830522794997</v>
      </c>
      <c r="AR67">
        <v>56.867101133601857</v>
      </c>
      <c r="AS67">
        <v>11.846967595615549</v>
      </c>
      <c r="AT67">
        <v>35.112129230127437</v>
      </c>
      <c r="AU67">
        <v>0.33740385033244968</v>
      </c>
    </row>
    <row r="68" spans="1:47" x14ac:dyDescent="0.25">
      <c r="A68" s="83" t="s">
        <v>134</v>
      </c>
      <c r="B68" s="121">
        <v>0</v>
      </c>
      <c r="C68" s="127">
        <v>0</v>
      </c>
      <c r="D68" s="142">
        <v>0</v>
      </c>
      <c r="E68" s="121" t="s">
        <v>255</v>
      </c>
      <c r="F68" s="125" t="s">
        <v>226</v>
      </c>
      <c r="G68" s="124" t="s">
        <v>262</v>
      </c>
      <c r="H68" s="125" t="s">
        <v>235</v>
      </c>
      <c r="I68" s="121" t="s">
        <v>394</v>
      </c>
      <c r="J68" s="121" t="s">
        <v>266</v>
      </c>
      <c r="K68" s="126"/>
      <c r="N68" s="85">
        <v>33.580246913580226</v>
      </c>
      <c r="O68" s="85">
        <v>0.90356171031577692</v>
      </c>
      <c r="P68" s="85">
        <v>9.4856151171579715</v>
      </c>
      <c r="Q68" s="85">
        <v>14.738342777777774</v>
      </c>
      <c r="R68" s="85">
        <f t="shared" si="1"/>
        <v>0.49618465618233643</v>
      </c>
      <c r="S68" s="126">
        <v>1.3351106611168084</v>
      </c>
      <c r="T68" s="126">
        <v>4010.712</v>
      </c>
      <c r="U68" s="126">
        <v>421.38000000000011</v>
      </c>
      <c r="V68" s="126">
        <v>175.01433518633036</v>
      </c>
      <c r="W68" s="126">
        <v>26.733412956091527</v>
      </c>
      <c r="Y68" s="126">
        <v>672.16449317055674</v>
      </c>
      <c r="Z68" s="126">
        <v>144.79723486905667</v>
      </c>
      <c r="AA68" s="121">
        <v>440.95519101952834</v>
      </c>
      <c r="AB68" s="121">
        <v>119.95071896414397</v>
      </c>
      <c r="AC68" s="121">
        <v>313.32937008925376</v>
      </c>
      <c r="AD68" s="121">
        <v>35.52538825954241</v>
      </c>
      <c r="AE68" s="121">
        <v>128.6679480468496</v>
      </c>
      <c r="AF68" s="121">
        <v>131.55259645554509</v>
      </c>
      <c r="AG68" s="121">
        <v>26.977417038540889</v>
      </c>
      <c r="AH68" s="121">
        <v>794.09795373836141</v>
      </c>
      <c r="AI68" s="121">
        <v>1.1117361028649935</v>
      </c>
      <c r="AM68">
        <v>9.3543639548951543</v>
      </c>
      <c r="AN68">
        <v>23.10011005606885</v>
      </c>
      <c r="AO68">
        <v>5.9823130349079809</v>
      </c>
      <c r="AP68">
        <v>2.9493510342491298</v>
      </c>
      <c r="AQ68">
        <v>15.072683105120589</v>
      </c>
      <c r="AR68">
        <v>79.613381592892182</v>
      </c>
      <c r="AS68">
        <v>18.022034139369719</v>
      </c>
      <c r="AT68">
        <v>47.861859040261777</v>
      </c>
      <c r="AU68">
        <v>0.3765427106416705</v>
      </c>
    </row>
    <row r="69" spans="1:47" x14ac:dyDescent="0.25">
      <c r="A69" s="83" t="s">
        <v>135</v>
      </c>
      <c r="B69" s="121">
        <v>0</v>
      </c>
      <c r="C69" s="127">
        <v>0</v>
      </c>
      <c r="D69" s="142">
        <v>0</v>
      </c>
      <c r="E69" s="121" t="s">
        <v>255</v>
      </c>
      <c r="F69" s="125" t="s">
        <v>226</v>
      </c>
      <c r="G69" s="124" t="s">
        <v>262</v>
      </c>
      <c r="H69" s="125" t="s">
        <v>222</v>
      </c>
      <c r="I69" s="121" t="s">
        <v>266</v>
      </c>
      <c r="J69" s="121" t="s">
        <v>266</v>
      </c>
      <c r="K69" s="126"/>
      <c r="N69" s="85">
        <v>35.152284263959402</v>
      </c>
      <c r="O69" s="85">
        <v>0.77813247923182138</v>
      </c>
      <c r="P69" s="85">
        <v>7.0202406372078894</v>
      </c>
      <c r="Q69" s="85">
        <v>12.317129008792605</v>
      </c>
      <c r="R69" s="85">
        <f t="shared" si="1"/>
        <v>0.54486340408372735</v>
      </c>
      <c r="S69" s="126">
        <v>1.2061119791781225</v>
      </c>
      <c r="T69" s="126">
        <v>3251.9760000000001</v>
      </c>
      <c r="U69" s="126">
        <v>361.11600000000004</v>
      </c>
      <c r="V69" s="126">
        <v>151.97457028307682</v>
      </c>
      <c r="W69" s="126">
        <v>24.736406191884612</v>
      </c>
      <c r="Y69" s="126">
        <v>519.73846146985909</v>
      </c>
      <c r="Z69" s="126">
        <v>103.92961583165689</v>
      </c>
      <c r="AA69" s="121">
        <v>229.7766682125766</v>
      </c>
      <c r="AB69" s="121">
        <v>39.456736931465088</v>
      </c>
      <c r="AC69" s="121">
        <v>233.6382598232031</v>
      </c>
      <c r="AD69" s="121">
        <v>17.511466145169379</v>
      </c>
      <c r="AE69" s="121">
        <v>0</v>
      </c>
      <c r="AF69" s="121">
        <v>45.97059036216541</v>
      </c>
      <c r="AG69" s="121">
        <v>19.800357642996474</v>
      </c>
      <c r="AH69" s="121">
        <v>623.92630671442475</v>
      </c>
      <c r="AI69" s="121">
        <v>1.6968964605715029</v>
      </c>
      <c r="AM69">
        <v>5.6423202640362309</v>
      </c>
      <c r="AN69">
        <v>10.54761150455934</v>
      </c>
      <c r="AO69">
        <v>3.3816527586195431</v>
      </c>
      <c r="AP69">
        <v>1.8030918421212261</v>
      </c>
      <c r="AQ69">
        <v>6.1080758643989954</v>
      </c>
      <c r="AR69">
        <v>39.61560215443977</v>
      </c>
      <c r="AS69">
        <v>7.9111677065202208</v>
      </c>
      <c r="AT69">
        <v>24.62060894763512</v>
      </c>
      <c r="AU69">
        <v>0.3213229909685118</v>
      </c>
    </row>
    <row r="70" spans="1:47" x14ac:dyDescent="0.25">
      <c r="A70" s="83" t="s">
        <v>136</v>
      </c>
      <c r="D70" s="128" t="s">
        <v>272</v>
      </c>
      <c r="E70" s="121" t="s">
        <v>256</v>
      </c>
      <c r="F70" s="125" t="s">
        <v>263</v>
      </c>
      <c r="G70" s="124">
        <v>2020</v>
      </c>
      <c r="H70" s="125" t="s">
        <v>235</v>
      </c>
      <c r="I70" s="121" t="s">
        <v>394</v>
      </c>
      <c r="J70" s="121" t="s">
        <v>266</v>
      </c>
      <c r="K70" s="126"/>
      <c r="N70" s="85">
        <v>30.372148859543806</v>
      </c>
      <c r="O70" s="85">
        <v>0.7946154519045967</v>
      </c>
      <c r="P70" s="85">
        <v>4.6676928720393267</v>
      </c>
      <c r="Q70" s="85">
        <v>12.904999371856407</v>
      </c>
      <c r="R70" s="85">
        <f t="shared" si="1"/>
        <v>0.50320307523400032</v>
      </c>
      <c r="S70" s="126">
        <v>1.3165118506298992</v>
      </c>
      <c r="T70" s="126">
        <v>0</v>
      </c>
      <c r="U70" s="126"/>
      <c r="V70" s="126"/>
      <c r="W70" s="126"/>
      <c r="X70" s="126"/>
      <c r="Y70" s="126"/>
      <c r="Z70" s="126"/>
    </row>
    <row r="71" spans="1:47" x14ac:dyDescent="0.25">
      <c r="A71" s="83" t="s">
        <v>137</v>
      </c>
      <c r="B71" s="121">
        <v>15</v>
      </c>
      <c r="D71" s="142">
        <v>15</v>
      </c>
      <c r="E71" s="121" t="s">
        <v>259</v>
      </c>
      <c r="F71" s="125" t="s">
        <v>228</v>
      </c>
      <c r="G71" s="124">
        <v>2016</v>
      </c>
      <c r="H71" s="125" t="s">
        <v>222</v>
      </c>
      <c r="I71" s="121" t="s">
        <v>266</v>
      </c>
      <c r="J71" s="121" t="s">
        <v>266</v>
      </c>
      <c r="K71" s="126"/>
      <c r="N71" s="85">
        <v>34.324659231722421</v>
      </c>
      <c r="O71" s="85">
        <v>0.81151704334470565</v>
      </c>
      <c r="P71" s="85">
        <v>8.4747314715249829</v>
      </c>
      <c r="Q71" s="85">
        <v>9.1824386852073747</v>
      </c>
      <c r="R71" s="85">
        <f t="shared" si="1"/>
        <v>0.52849493267784131</v>
      </c>
      <c r="S71" s="126">
        <v>1.2494884284037204</v>
      </c>
      <c r="T71" s="126">
        <v>4060.9120000000003</v>
      </c>
      <c r="U71" s="126">
        <v>373.1688000000002</v>
      </c>
      <c r="V71" s="126">
        <v>147.23462767075966</v>
      </c>
      <c r="W71" s="126">
        <v>22.71115753940213</v>
      </c>
      <c r="X71" s="126"/>
      <c r="Y71" s="126">
        <v>483.55980283856917</v>
      </c>
      <c r="Z71" s="126">
        <v>114.29249617133119</v>
      </c>
      <c r="AA71" s="121">
        <v>251.88134069034896</v>
      </c>
      <c r="AB71" s="121">
        <v>49.607400689720883</v>
      </c>
      <c r="AC71" s="121">
        <v>238.31643738396244</v>
      </c>
      <c r="AD71" s="121">
        <v>19.008981501213853</v>
      </c>
      <c r="AE71" s="121">
        <v>65.132855261686615</v>
      </c>
      <c r="AF71" s="121">
        <v>56.017505884400599</v>
      </c>
      <c r="AG71" s="121">
        <v>20.540287225029317</v>
      </c>
      <c r="AH71" s="121">
        <v>595.19282094559378</v>
      </c>
      <c r="AI71" s="121">
        <v>0.85190926723887017</v>
      </c>
      <c r="AM71">
        <v>5.8651018696770381</v>
      </c>
      <c r="AN71">
        <v>14.99248010532027</v>
      </c>
      <c r="AO71">
        <v>4.5877073069348784</v>
      </c>
      <c r="AP71">
        <v>2.21853447789867</v>
      </c>
      <c r="AQ71">
        <v>8.2734499974610891</v>
      </c>
      <c r="AR71">
        <v>51.864131375008682</v>
      </c>
      <c r="AS71">
        <v>10.491984475359761</v>
      </c>
      <c r="AT71">
        <v>32.275316069576917</v>
      </c>
      <c r="AU71">
        <v>0.3250776677985695</v>
      </c>
    </row>
    <row r="72" spans="1:47" x14ac:dyDescent="0.25">
      <c r="A72" s="83" t="s">
        <v>138</v>
      </c>
      <c r="B72" s="121">
        <v>30</v>
      </c>
      <c r="D72" s="142">
        <v>30</v>
      </c>
      <c r="E72" s="121" t="s">
        <v>259</v>
      </c>
      <c r="F72" s="125" t="s">
        <v>230</v>
      </c>
      <c r="G72" s="124">
        <v>2016</v>
      </c>
      <c r="H72" s="125" t="s">
        <v>235</v>
      </c>
      <c r="I72" s="121" t="s">
        <v>394</v>
      </c>
      <c r="J72" s="121" t="s">
        <v>266</v>
      </c>
      <c r="K72" s="126"/>
      <c r="N72" s="85">
        <v>31.296758104738124</v>
      </c>
      <c r="O72" s="85">
        <v>0.73785979873633256</v>
      </c>
      <c r="P72" s="85">
        <v>5.0330966488736824</v>
      </c>
      <c r="Q72" s="85">
        <v>15.823488457703876</v>
      </c>
      <c r="R72" s="85">
        <f t="shared" si="1"/>
        <v>0.52919311392264212</v>
      </c>
      <c r="S72" s="126">
        <v>1.2476382481049983</v>
      </c>
      <c r="T72" s="126">
        <v>3866.056</v>
      </c>
      <c r="U72" s="126">
        <v>343.03680000000014</v>
      </c>
      <c r="V72" s="126">
        <v>95.914519959141387</v>
      </c>
      <c r="W72" s="126">
        <v>15.651268706462147</v>
      </c>
      <c r="X72" s="126"/>
      <c r="Y72" s="126">
        <v>635.63860392922641</v>
      </c>
      <c r="Z72" s="126">
        <v>104.21341399857789</v>
      </c>
      <c r="AA72" s="121">
        <v>291.5342649622865</v>
      </c>
      <c r="AB72" s="121">
        <v>67.472286351841518</v>
      </c>
      <c r="AC72" s="121">
        <v>247.03859733286566</v>
      </c>
      <c r="AD72" s="121">
        <v>28.138581954132192</v>
      </c>
      <c r="AE72" s="121">
        <v>110.26143913430026</v>
      </c>
      <c r="AF72" s="121">
        <v>90.156179048327829</v>
      </c>
      <c r="AG72" s="121">
        <v>20.047499856789596</v>
      </c>
      <c r="AH72" s="121">
        <v>580.90836496366273</v>
      </c>
      <c r="AI72" s="121">
        <v>1.0387529152913455</v>
      </c>
      <c r="AM72">
        <v>6.4182447951982908</v>
      </c>
      <c r="AN72">
        <v>15.017076306466519</v>
      </c>
      <c r="AO72">
        <v>4.1729595608842152</v>
      </c>
      <c r="AP72">
        <v>2.0164687738964</v>
      </c>
      <c r="AQ72">
        <v>9.3374571169116916</v>
      </c>
      <c r="AR72">
        <v>52.807461839693602</v>
      </c>
      <c r="AS72">
        <v>11.353925890808091</v>
      </c>
      <c r="AT72">
        <v>32.213031743477487</v>
      </c>
      <c r="AU72">
        <v>0.35246374762931287</v>
      </c>
    </row>
    <row r="73" spans="1:47" x14ac:dyDescent="0.25">
      <c r="A73" s="83" t="s">
        <v>139</v>
      </c>
      <c r="D73" s="128" t="s">
        <v>272</v>
      </c>
      <c r="E73" s="121" t="s">
        <v>256</v>
      </c>
      <c r="F73" s="125" t="s">
        <v>263</v>
      </c>
      <c r="G73" s="124">
        <v>2020</v>
      </c>
      <c r="H73" s="125" t="s">
        <v>222</v>
      </c>
      <c r="I73" s="121" t="s">
        <v>266</v>
      </c>
      <c r="J73" s="121" t="s">
        <v>266</v>
      </c>
      <c r="K73" s="126"/>
      <c r="N73" s="85">
        <v>33.54922279792747</v>
      </c>
      <c r="O73" s="85">
        <v>0.76144643186515004</v>
      </c>
      <c r="P73" s="85">
        <v>5.8296361489823694</v>
      </c>
      <c r="Q73" s="85">
        <v>4.376276838792891</v>
      </c>
      <c r="R73" s="85">
        <f t="shared" si="1"/>
        <v>0.53865734857438663</v>
      </c>
      <c r="S73" s="126">
        <v>1.2225580262778752</v>
      </c>
      <c r="T73" s="126">
        <v>0</v>
      </c>
      <c r="U73" s="126"/>
      <c r="V73" s="126"/>
      <c r="W73" s="126"/>
      <c r="X73" s="126"/>
      <c r="Y73" s="126"/>
      <c r="Z73" s="126"/>
    </row>
    <row r="74" spans="1:47" x14ac:dyDescent="0.25">
      <c r="A74" s="83" t="s">
        <v>140</v>
      </c>
      <c r="B74" s="121">
        <v>15</v>
      </c>
      <c r="D74" s="142">
        <v>15</v>
      </c>
      <c r="E74" s="121" t="s">
        <v>259</v>
      </c>
      <c r="F74" s="125" t="s">
        <v>228</v>
      </c>
      <c r="G74" s="124">
        <v>2016</v>
      </c>
      <c r="H74" s="125" t="s">
        <v>235</v>
      </c>
      <c r="I74" s="121" t="s">
        <v>394</v>
      </c>
      <c r="J74" s="121" t="s">
        <v>266</v>
      </c>
      <c r="K74" s="126"/>
      <c r="N74" s="85">
        <v>36.01583113456465</v>
      </c>
      <c r="O74" s="85">
        <v>1.0662424310594492</v>
      </c>
      <c r="P74" s="85">
        <v>3.0550450438908059</v>
      </c>
      <c r="Q74" s="85">
        <v>5.1525217490517807</v>
      </c>
      <c r="R74" s="85">
        <f t="shared" si="1"/>
        <v>0.47233013031830806</v>
      </c>
      <c r="S74" s="126">
        <v>1.3983251546564837</v>
      </c>
      <c r="T74" s="126">
        <v>2809.0399999999995</v>
      </c>
      <c r="U74" s="126">
        <v>294.82560000000018</v>
      </c>
      <c r="V74" s="126">
        <v>114.75469844463545</v>
      </c>
      <c r="W74" s="126">
        <v>15.621331479364343</v>
      </c>
      <c r="X74" s="126"/>
      <c r="Y74" s="126">
        <v>598.14939166025374</v>
      </c>
      <c r="Z74" s="126">
        <v>94.196902915142076</v>
      </c>
      <c r="AA74" s="121">
        <v>207.22414551063878</v>
      </c>
      <c r="AB74" s="121">
        <v>37.78043775406659</v>
      </c>
      <c r="AC74" s="121">
        <v>214.78718721976838</v>
      </c>
      <c r="AD74" s="121">
        <v>14.728220503219474</v>
      </c>
      <c r="AE74" s="121">
        <v>42.661411051270704</v>
      </c>
      <c r="AF74" s="121">
        <v>32.989677521306604</v>
      </c>
      <c r="AG74" s="121">
        <v>17.98311172351606</v>
      </c>
      <c r="AH74" s="121">
        <v>600.20297194694012</v>
      </c>
      <c r="AI74" s="121">
        <v>0.99947255393239631</v>
      </c>
      <c r="AM74">
        <v>4.3763664265987643</v>
      </c>
      <c r="AN74">
        <v>11.44632730893702</v>
      </c>
      <c r="AO74">
        <v>3.2968775708885651</v>
      </c>
      <c r="AP74">
        <v>1.6827719708592701</v>
      </c>
      <c r="AQ74">
        <v>6.3001395236502526</v>
      </c>
      <c r="AR74">
        <v>39.914557472547621</v>
      </c>
      <c r="AS74">
        <v>7.9829114945095228</v>
      </c>
      <c r="AT74">
        <v>24.227189993809869</v>
      </c>
      <c r="AU74">
        <v>0.32950216251035241</v>
      </c>
    </row>
    <row r="75" spans="1:47" x14ac:dyDescent="0.25">
      <c r="A75" s="83" t="s">
        <v>141</v>
      </c>
      <c r="D75" s="128" t="s">
        <v>272</v>
      </c>
      <c r="E75" s="121" t="s">
        <v>254</v>
      </c>
      <c r="F75" s="125" t="s">
        <v>224</v>
      </c>
      <c r="G75" s="124" t="s">
        <v>262</v>
      </c>
      <c r="H75" s="125" t="s">
        <v>222</v>
      </c>
      <c r="I75" s="121" t="s">
        <v>266</v>
      </c>
      <c r="J75" s="121" t="s">
        <v>266</v>
      </c>
      <c r="K75" s="126"/>
      <c r="N75" s="85">
        <v>32.496863237139266</v>
      </c>
      <c r="O75" s="85">
        <v>0.78290383825136889</v>
      </c>
      <c r="P75" s="85">
        <v>7.0402433225288776</v>
      </c>
      <c r="Q75" s="85">
        <v>2.7602831335689628</v>
      </c>
      <c r="R75" s="85">
        <f t="shared" si="1"/>
        <v>0.52380160319890257</v>
      </c>
      <c r="S75" s="126">
        <v>1.2619257515229083</v>
      </c>
      <c r="T75" s="126">
        <v>2499.6880000000001</v>
      </c>
      <c r="U75" s="126">
        <v>264.6936</v>
      </c>
      <c r="V75" s="126">
        <v>121.95034197445523</v>
      </c>
      <c r="W75" s="126">
        <v>19.365332111216688</v>
      </c>
      <c r="X75" s="126"/>
      <c r="Y75" s="126">
        <v>473.28152545560681</v>
      </c>
      <c r="Z75" s="126">
        <v>83.047100603567671</v>
      </c>
    </row>
    <row r="76" spans="1:47" x14ac:dyDescent="0.25">
      <c r="A76" s="83" t="s">
        <v>142</v>
      </c>
      <c r="D76" s="128" t="s">
        <v>272</v>
      </c>
      <c r="E76" s="121" t="s">
        <v>256</v>
      </c>
      <c r="F76" s="125" t="s">
        <v>263</v>
      </c>
      <c r="G76" s="124">
        <v>2020</v>
      </c>
      <c r="H76" s="125" t="s">
        <v>235</v>
      </c>
      <c r="I76" s="121" t="s">
        <v>394</v>
      </c>
      <c r="J76" s="121" t="s">
        <v>266</v>
      </c>
      <c r="K76" s="126"/>
      <c r="N76" s="85">
        <v>32.631578947368425</v>
      </c>
      <c r="O76" s="85">
        <v>0.7851484925320964</v>
      </c>
      <c r="P76" s="85">
        <v>1.777287787714412</v>
      </c>
      <c r="Q76" s="85">
        <v>7.8875355314470053</v>
      </c>
      <c r="R76" s="85">
        <f t="shared" si="1"/>
        <v>0.52411935784333163</v>
      </c>
      <c r="S76" s="126">
        <v>1.2610837017151713</v>
      </c>
      <c r="T76" s="126">
        <v>0</v>
      </c>
      <c r="U76" s="126"/>
      <c r="V76" s="126"/>
      <c r="W76" s="126"/>
      <c r="X76" s="126"/>
      <c r="Y76" s="126"/>
      <c r="Z76" s="126"/>
    </row>
    <row r="77" spans="1:47" x14ac:dyDescent="0.25">
      <c r="A77" s="83" t="s">
        <v>143</v>
      </c>
      <c r="B77" s="121">
        <v>30</v>
      </c>
      <c r="D77" s="142">
        <v>30</v>
      </c>
      <c r="E77" s="121" t="s">
        <v>259</v>
      </c>
      <c r="F77" s="125" t="s">
        <v>230</v>
      </c>
      <c r="G77" s="124">
        <v>2016</v>
      </c>
      <c r="H77" s="125" t="s">
        <v>222</v>
      </c>
      <c r="I77" s="121" t="s">
        <v>266</v>
      </c>
      <c r="J77" s="121" t="s">
        <v>266</v>
      </c>
      <c r="K77" s="126"/>
      <c r="N77" s="85">
        <v>34.11458333333335</v>
      </c>
      <c r="O77" s="85">
        <v>0.75751970123569257</v>
      </c>
      <c r="P77" s="85">
        <v>6.0401160083982486</v>
      </c>
      <c r="Q77" s="85">
        <v>5.3408122416752892</v>
      </c>
      <c r="R77" s="85">
        <f t="shared" si="1"/>
        <v>0.54409022116220396</v>
      </c>
      <c r="S77" s="126">
        <v>1.2081609139201595</v>
      </c>
      <c r="T77" s="126">
        <v>3147.576</v>
      </c>
      <c r="U77" s="126">
        <v>252.64079999999993</v>
      </c>
      <c r="V77" s="126">
        <v>131.93513353327353</v>
      </c>
      <c r="W77" s="126">
        <v>18.582032091536334</v>
      </c>
      <c r="X77" s="126"/>
      <c r="Y77" s="126">
        <v>424.21870260349061</v>
      </c>
      <c r="Z77" s="126">
        <v>83.895908302087861</v>
      </c>
      <c r="AA77" s="121">
        <v>131.91681139112279</v>
      </c>
      <c r="AB77" s="121">
        <v>27.025650794298478</v>
      </c>
      <c r="AC77" s="121">
        <v>184.62088322600431</v>
      </c>
      <c r="AD77" s="121">
        <v>9.5471352433655241</v>
      </c>
      <c r="AE77" s="121">
        <v>35.122651814916523</v>
      </c>
      <c r="AF77" s="121">
        <v>35.442302165963312</v>
      </c>
      <c r="AG77" s="121">
        <v>13.978825982339419</v>
      </c>
      <c r="AH77" s="121">
        <v>546.28638267240433</v>
      </c>
      <c r="AI77" s="121">
        <v>0.86337937690586664</v>
      </c>
      <c r="AM77">
        <v>6.1939711748330311</v>
      </c>
      <c r="AN77">
        <v>15.86575485522682</v>
      </c>
      <c r="AO77">
        <v>4.4026031818414761</v>
      </c>
      <c r="AP77">
        <v>2.2469659627989031</v>
      </c>
      <c r="AQ77">
        <v>8.5228541406194847</v>
      </c>
      <c r="AR77">
        <v>53.309842629339862</v>
      </c>
      <c r="AS77">
        <v>10.76982010341839</v>
      </c>
      <c r="AT77">
        <v>33.842876889583799</v>
      </c>
      <c r="AU77">
        <v>0.31823004109716019</v>
      </c>
    </row>
    <row r="78" spans="1:47" x14ac:dyDescent="0.25">
      <c r="A78" s="83" t="s">
        <v>144</v>
      </c>
      <c r="D78" s="128" t="s">
        <v>272</v>
      </c>
      <c r="E78" s="121" t="s">
        <v>256</v>
      </c>
      <c r="F78" s="125" t="s">
        <v>263</v>
      </c>
      <c r="G78" s="124">
        <v>2020</v>
      </c>
      <c r="H78" s="125" t="s">
        <v>235</v>
      </c>
      <c r="I78" s="121" t="s">
        <v>394</v>
      </c>
      <c r="J78" s="121" t="s">
        <v>266</v>
      </c>
      <c r="K78" s="126"/>
      <c r="N78" s="85">
        <v>32.460732984293188</v>
      </c>
      <c r="O78" s="85">
        <v>0.80709681601616257</v>
      </c>
      <c r="P78" s="85">
        <v>2.7569667818155401</v>
      </c>
      <c r="Q78" s="85">
        <v>7.3997601206016492</v>
      </c>
      <c r="R78" s="85">
        <f t="shared" si="1"/>
        <v>0.51592767027142639</v>
      </c>
      <c r="S78" s="126">
        <v>1.2827916737807199</v>
      </c>
      <c r="T78" s="126">
        <v>0</v>
      </c>
      <c r="U78" s="126"/>
      <c r="V78" s="126"/>
      <c r="W78" s="126"/>
      <c r="X78" s="126"/>
      <c r="Y78" s="126"/>
      <c r="Z78" s="126"/>
    </row>
    <row r="79" spans="1:47" x14ac:dyDescent="0.25">
      <c r="A79" s="83" t="s">
        <v>145</v>
      </c>
      <c r="D79" s="128" t="s">
        <v>272</v>
      </c>
      <c r="E79" s="121" t="s">
        <v>256</v>
      </c>
      <c r="F79" s="125" t="s">
        <v>263</v>
      </c>
      <c r="G79" s="124">
        <v>2020</v>
      </c>
      <c r="H79" s="125" t="s">
        <v>222</v>
      </c>
      <c r="I79" s="121" t="s">
        <v>266</v>
      </c>
      <c r="J79" s="121" t="s">
        <v>266</v>
      </c>
      <c r="K79" s="126"/>
      <c r="N79" s="85">
        <v>33.496932515337456</v>
      </c>
      <c r="O79" s="85">
        <v>0.81380090726644427</v>
      </c>
      <c r="P79" s="85">
        <v>6.9495767689161569</v>
      </c>
      <c r="Q79" s="85">
        <v>3.1601538977505124</v>
      </c>
      <c r="R79" s="85">
        <f t="shared" si="1"/>
        <v>0.52170705946449991</v>
      </c>
      <c r="S79" s="126">
        <v>1.267476292419075</v>
      </c>
      <c r="T79" s="126">
        <v>0</v>
      </c>
      <c r="U79" s="126"/>
      <c r="V79" s="126"/>
      <c r="W79" s="126"/>
      <c r="X79" s="126"/>
      <c r="Y79" s="126"/>
      <c r="Z79" s="126"/>
    </row>
    <row r="80" spans="1:47" x14ac:dyDescent="0.25">
      <c r="A80" s="83" t="s">
        <v>146</v>
      </c>
      <c r="D80" s="128" t="s">
        <v>272</v>
      </c>
      <c r="E80" s="121" t="s">
        <v>254</v>
      </c>
      <c r="F80" s="125" t="s">
        <v>224</v>
      </c>
      <c r="G80" s="124" t="s">
        <v>262</v>
      </c>
      <c r="H80" s="125" t="s">
        <v>235</v>
      </c>
      <c r="I80" s="121" t="s">
        <v>394</v>
      </c>
      <c r="J80" s="121" t="s">
        <v>266</v>
      </c>
      <c r="K80" s="126"/>
      <c r="N80" s="85">
        <v>35.805626598465473</v>
      </c>
      <c r="O80" s="85">
        <v>0.90433525432405382</v>
      </c>
      <c r="P80" s="85">
        <v>2.4947196615702198</v>
      </c>
      <c r="Q80" s="85">
        <v>5.9698455882352937</v>
      </c>
      <c r="R80" s="85">
        <f t="shared" si="1"/>
        <v>0.51201009773115513</v>
      </c>
      <c r="S80" s="126">
        <v>1.2931732410124388</v>
      </c>
      <c r="T80" s="126">
        <v>2755.2159999999999</v>
      </c>
      <c r="U80" s="126">
        <v>258.66720000000009</v>
      </c>
      <c r="V80" s="126">
        <v>137.92324940383273</v>
      </c>
      <c r="W80" s="126">
        <v>15.889136815933044</v>
      </c>
      <c r="X80" s="126"/>
      <c r="Y80" s="126">
        <v>477.89127028112648</v>
      </c>
      <c r="Z80" s="126">
        <v>88.37016418115347</v>
      </c>
    </row>
    <row r="81" spans="1:47" x14ac:dyDescent="0.25">
      <c r="A81" s="83" t="s">
        <v>147</v>
      </c>
      <c r="D81" s="128" t="s">
        <v>272</v>
      </c>
      <c r="E81" s="121" t="s">
        <v>256</v>
      </c>
      <c r="F81" s="125" t="s">
        <v>263</v>
      </c>
      <c r="G81" s="124">
        <v>2020</v>
      </c>
      <c r="H81" s="125" t="s">
        <v>222</v>
      </c>
      <c r="I81" s="121" t="s">
        <v>266</v>
      </c>
      <c r="J81" s="121" t="s">
        <v>266</v>
      </c>
      <c r="K81" s="126"/>
      <c r="N81" s="85">
        <v>32.057416267942557</v>
      </c>
      <c r="O81" s="85">
        <v>0.77937142365084833</v>
      </c>
      <c r="P81" s="85">
        <v>6.0168514635519266</v>
      </c>
      <c r="Q81" s="85">
        <v>3.1269950851393182</v>
      </c>
      <c r="R81" s="85">
        <f t="shared" si="1"/>
        <v>0.52153306245355413</v>
      </c>
      <c r="S81" s="126">
        <v>1.2679373844980815</v>
      </c>
      <c r="T81" s="126">
        <v>0</v>
      </c>
      <c r="U81" s="126"/>
      <c r="V81" s="126"/>
      <c r="W81" s="126"/>
      <c r="X81" s="126"/>
      <c r="Y81" s="126"/>
      <c r="Z81" s="126"/>
    </row>
    <row r="82" spans="1:47" x14ac:dyDescent="0.25">
      <c r="A82" s="83" t="s">
        <v>164</v>
      </c>
      <c r="B82" s="121">
        <v>15</v>
      </c>
      <c r="D82" s="142">
        <v>15</v>
      </c>
      <c r="E82" s="121" t="s">
        <v>259</v>
      </c>
      <c r="F82" s="125" t="s">
        <v>228</v>
      </c>
      <c r="G82" s="124">
        <v>2016</v>
      </c>
      <c r="H82" s="125" t="s">
        <v>235</v>
      </c>
      <c r="I82" s="121" t="s">
        <v>394</v>
      </c>
      <c r="J82" s="121" t="s">
        <v>266</v>
      </c>
      <c r="K82" s="126"/>
      <c r="N82" s="85">
        <v>31.51041666666665</v>
      </c>
      <c r="O82" s="85">
        <v>0.85247987470971887</v>
      </c>
      <c r="P82" s="85">
        <v>3.4914746320480923</v>
      </c>
      <c r="Q82" s="85">
        <v>11.699771516441229</v>
      </c>
      <c r="R82" s="85">
        <f t="shared" si="1"/>
        <v>0.49482851204441058</v>
      </c>
      <c r="S82" s="126">
        <v>1.3387044430823118</v>
      </c>
      <c r="T82" s="126">
        <v>2726.2</v>
      </c>
      <c r="U82" s="126">
        <v>397.27440000000013</v>
      </c>
      <c r="V82" s="126">
        <v>112.4696144126803</v>
      </c>
      <c r="W82" s="126">
        <v>15.338326215120102</v>
      </c>
      <c r="X82" s="126"/>
      <c r="Y82" s="126">
        <v>395.20927471423681</v>
      </c>
      <c r="Z82" s="126">
        <v>79.684227151160187</v>
      </c>
      <c r="AA82" s="121">
        <v>248.56785574849781</v>
      </c>
      <c r="AB82" s="121">
        <v>61.159141441815805</v>
      </c>
      <c r="AC82" s="121">
        <v>211.09641678065248</v>
      </c>
      <c r="AD82" s="121">
        <v>17.747746502686436</v>
      </c>
      <c r="AE82" s="121">
        <v>88.414564152014776</v>
      </c>
      <c r="AF82" s="121">
        <v>75.057897481583979</v>
      </c>
      <c r="AG82" s="121">
        <v>19.804183720555063</v>
      </c>
      <c r="AH82" s="121">
        <v>595.92482595715933</v>
      </c>
      <c r="AI82" s="121">
        <v>0.89171267555069433</v>
      </c>
      <c r="AM82">
        <v>5.2057120029818513</v>
      </c>
      <c r="AN82">
        <v>11.5074877399508</v>
      </c>
      <c r="AO82">
        <v>3.1123214127998349</v>
      </c>
      <c r="AP82">
        <v>1.5645997557838649</v>
      </c>
      <c r="AQ82">
        <v>6.4224541431594</v>
      </c>
      <c r="AR82">
        <v>39.524625351693437</v>
      </c>
      <c r="AS82">
        <v>7.9870538989432651</v>
      </c>
      <c r="AT82">
        <v>24.678818456440691</v>
      </c>
      <c r="AU82">
        <v>0.32364004431738908</v>
      </c>
    </row>
    <row r="83" spans="1:47" x14ac:dyDescent="0.25">
      <c r="A83" s="83" t="s">
        <v>149</v>
      </c>
      <c r="D83" s="128" t="s">
        <v>272</v>
      </c>
      <c r="E83" s="121" t="s">
        <v>254</v>
      </c>
      <c r="F83" s="125" t="s">
        <v>224</v>
      </c>
      <c r="G83" s="124" t="s">
        <v>262</v>
      </c>
      <c r="H83" s="125" t="s">
        <v>222</v>
      </c>
      <c r="I83" s="121" t="s">
        <v>266</v>
      </c>
      <c r="J83" s="121" t="s">
        <v>266</v>
      </c>
      <c r="K83" s="126"/>
      <c r="N83" s="85">
        <v>31.73575129533678</v>
      </c>
      <c r="O83" s="85">
        <v>0.75171179261466725</v>
      </c>
      <c r="P83" s="85">
        <v>9.8678769961861637</v>
      </c>
      <c r="Q83" s="85">
        <v>5.0574352115558474</v>
      </c>
      <c r="R83" s="85">
        <f t="shared" si="1"/>
        <v>0.52802947851464088</v>
      </c>
      <c r="S83" s="126">
        <v>1.2507218819362016</v>
      </c>
      <c r="T83" s="126">
        <v>2658.88</v>
      </c>
      <c r="U83" s="126">
        <v>397.27440000000013</v>
      </c>
      <c r="V83" s="126">
        <v>88.07553012655174</v>
      </c>
      <c r="W83" s="126">
        <v>19.115634583260526</v>
      </c>
      <c r="X83" s="126"/>
      <c r="Y83" s="126">
        <v>501.77467849247114</v>
      </c>
      <c r="Z83" s="126">
        <v>86.315155854571941</v>
      </c>
    </row>
    <row r="84" spans="1:47" x14ac:dyDescent="0.25">
      <c r="A84" s="83" t="s">
        <v>150</v>
      </c>
      <c r="B84" s="121">
        <v>0</v>
      </c>
      <c r="C84" s="127">
        <v>0</v>
      </c>
      <c r="D84" s="142">
        <v>0</v>
      </c>
      <c r="E84" s="121" t="s">
        <v>255</v>
      </c>
      <c r="F84" s="125" t="s">
        <v>226</v>
      </c>
      <c r="G84" s="124" t="s">
        <v>262</v>
      </c>
      <c r="H84" s="125" t="s">
        <v>235</v>
      </c>
      <c r="I84" s="121" t="s">
        <v>394</v>
      </c>
      <c r="J84" s="121" t="s">
        <v>266</v>
      </c>
      <c r="K84" s="126"/>
      <c r="N84" s="85">
        <v>29.898074745186872</v>
      </c>
      <c r="O84" s="85">
        <v>0.71299030140908415</v>
      </c>
      <c r="P84" s="85">
        <v>3.869183460315599</v>
      </c>
      <c r="Q84" s="85">
        <v>7.763632096169137</v>
      </c>
      <c r="R84" s="85">
        <f t="shared" si="1"/>
        <v>0.52634333489199736</v>
      </c>
      <c r="S84" s="126">
        <v>1.255190162536207</v>
      </c>
      <c r="T84" s="126">
        <v>2130.4960000000001</v>
      </c>
      <c r="U84" s="126">
        <v>391.2480000000001</v>
      </c>
      <c r="V84" s="126">
        <v>124.52265172914976</v>
      </c>
      <c r="W84" s="126">
        <v>15.763584420834349</v>
      </c>
      <c r="X84" s="126"/>
      <c r="Y84" s="126">
        <v>300.32751072586126</v>
      </c>
      <c r="Z84" s="126">
        <v>60.70168276198266</v>
      </c>
      <c r="AA84" s="121">
        <v>182.98819552165486</v>
      </c>
      <c r="AB84" s="121">
        <v>32.239891920272918</v>
      </c>
      <c r="AC84" s="121">
        <v>214.44318504015391</v>
      </c>
      <c r="AD84" s="121">
        <v>10.000523488916128</v>
      </c>
      <c r="AE84" s="121">
        <v>54.746742387378738</v>
      </c>
      <c r="AF84" s="121">
        <v>39.326758697036333</v>
      </c>
      <c r="AG84" s="121">
        <v>14.648458362931242</v>
      </c>
      <c r="AH84" s="121">
        <v>350.31758878070241</v>
      </c>
      <c r="AI84" s="121">
        <v>-0.97513872460023165</v>
      </c>
      <c r="AM84">
        <v>5.1790071348504654</v>
      </c>
      <c r="AN84">
        <v>9.5983560219332809</v>
      </c>
      <c r="AO84">
        <v>3.0680459427251021</v>
      </c>
      <c r="AP84">
        <v>1.4325588683529169</v>
      </c>
      <c r="AQ84">
        <v>5.1017716862612739</v>
      </c>
      <c r="AR84">
        <v>35.082879996834841</v>
      </c>
      <c r="AS84">
        <v>6.5343305546141908</v>
      </c>
      <c r="AT84">
        <v>22.492867064890699</v>
      </c>
      <c r="AU84">
        <v>0.29050678758572668</v>
      </c>
    </row>
    <row r="85" spans="1:47" x14ac:dyDescent="0.25">
      <c r="A85" s="83" t="s">
        <v>151</v>
      </c>
      <c r="B85" s="121">
        <v>45</v>
      </c>
      <c r="D85" s="142">
        <v>45</v>
      </c>
      <c r="E85" s="121" t="s">
        <v>259</v>
      </c>
      <c r="F85" s="125" t="s">
        <v>221</v>
      </c>
      <c r="G85" s="124">
        <v>2016</v>
      </c>
      <c r="H85" s="125" t="s">
        <v>222</v>
      </c>
      <c r="I85" s="121" t="s">
        <v>266</v>
      </c>
      <c r="J85" s="121" t="s">
        <v>266</v>
      </c>
      <c r="K85" s="126"/>
      <c r="N85" s="85">
        <v>34.120734908136477</v>
      </c>
      <c r="O85" s="85">
        <v>0.76702288392797413</v>
      </c>
      <c r="P85" s="85">
        <v>12.738769686234818</v>
      </c>
      <c r="Q85" s="85">
        <v>7.3898920559210541</v>
      </c>
      <c r="R85" s="85">
        <f t="shared" si="1"/>
        <v>0.54104079579818753</v>
      </c>
      <c r="S85" s="126">
        <v>1.216241891134803</v>
      </c>
      <c r="T85" s="126">
        <v>4556.5680000000002</v>
      </c>
      <c r="U85" s="126">
        <v>487.67040000000003</v>
      </c>
      <c r="V85" s="126">
        <v>156.36193669660929</v>
      </c>
      <c r="W85" s="126">
        <v>30.430135662322868</v>
      </c>
      <c r="X85" s="126"/>
      <c r="Y85" s="126">
        <v>431.96913336426002</v>
      </c>
      <c r="Z85" s="126">
        <v>82.584047601308285</v>
      </c>
      <c r="AA85" s="121">
        <v>264.457745096905</v>
      </c>
      <c r="AB85" s="121">
        <v>50.546492961840912</v>
      </c>
      <c r="AC85" s="121">
        <v>280.04843499858009</v>
      </c>
      <c r="AD85" s="121">
        <v>13.920987807118399</v>
      </c>
      <c r="AE85" s="121">
        <v>61.943593733273474</v>
      </c>
      <c r="AF85" s="121">
        <v>53.195181179976451</v>
      </c>
      <c r="AG85" s="121">
        <v>19.883195462750621</v>
      </c>
      <c r="AH85" s="121">
        <v>618.32266602994821</v>
      </c>
      <c r="AI85" s="121">
        <v>5.7973542985111592E-2</v>
      </c>
    </row>
    <row r="86" spans="1:47" x14ac:dyDescent="0.25">
      <c r="A86" s="83" t="s">
        <v>152</v>
      </c>
      <c r="D86" s="128" t="s">
        <v>272</v>
      </c>
      <c r="E86" s="121" t="s">
        <v>256</v>
      </c>
      <c r="F86" s="125" t="s">
        <v>263</v>
      </c>
      <c r="G86" s="124">
        <v>2020</v>
      </c>
      <c r="H86" s="125" t="s">
        <v>235</v>
      </c>
      <c r="I86" s="121" t="s">
        <v>394</v>
      </c>
      <c r="J86" s="121" t="s">
        <v>266</v>
      </c>
      <c r="K86" s="126"/>
      <c r="N86" s="85">
        <v>34.270414993306552</v>
      </c>
      <c r="O86" s="85">
        <v>0.73072728446253199</v>
      </c>
      <c r="P86" s="85">
        <v>3.1380663056460683</v>
      </c>
      <c r="Q86" s="85">
        <v>4.2053035854035326</v>
      </c>
      <c r="R86" s="85">
        <f t="shared" si="1"/>
        <v>0.55413369950080504</v>
      </c>
      <c r="S86" s="126">
        <v>1.1815456963228665</v>
      </c>
      <c r="T86" s="126">
        <v>0</v>
      </c>
      <c r="U86" s="126"/>
      <c r="V86" s="126"/>
      <c r="W86" s="126"/>
      <c r="X86" s="126"/>
      <c r="Y86" s="126"/>
      <c r="Z86" s="126"/>
    </row>
    <row r="87" spans="1:47" x14ac:dyDescent="0.25">
      <c r="A87" s="83" t="s">
        <v>153</v>
      </c>
      <c r="B87" s="121">
        <v>15</v>
      </c>
      <c r="D87" s="142">
        <v>15</v>
      </c>
      <c r="E87" s="121" t="s">
        <v>259</v>
      </c>
      <c r="F87" s="125" t="s">
        <v>228</v>
      </c>
      <c r="G87" s="124">
        <v>2016</v>
      </c>
      <c r="H87" s="125" t="s">
        <v>222</v>
      </c>
      <c r="I87" s="121" t="s">
        <v>266</v>
      </c>
      <c r="J87" s="121" t="s">
        <v>266</v>
      </c>
      <c r="K87" s="126"/>
      <c r="N87" s="85">
        <v>33.032258064516149</v>
      </c>
      <c r="O87" s="85">
        <v>0.76071307535216204</v>
      </c>
      <c r="P87" s="85">
        <v>6.9394043481436407</v>
      </c>
      <c r="Q87" s="85">
        <v>5.5366928290322592</v>
      </c>
      <c r="R87" s="85">
        <f t="shared" si="1"/>
        <v>0.53503575932642566</v>
      </c>
      <c r="S87" s="126">
        <v>1.2321552377849718</v>
      </c>
      <c r="T87" s="126">
        <v>2665.04</v>
      </c>
      <c r="U87" s="126">
        <v>391.2480000000001</v>
      </c>
      <c r="V87" s="126">
        <v>111.15002917468047</v>
      </c>
      <c r="W87" s="126">
        <v>17.950019362751068</v>
      </c>
      <c r="X87" s="126"/>
      <c r="Y87" s="126">
        <v>453.69800708460133</v>
      </c>
      <c r="Z87" s="126">
        <v>77.335671864475557</v>
      </c>
      <c r="AA87" s="121">
        <v>173.79360835834581</v>
      </c>
      <c r="AB87" s="121">
        <v>30.478357574505864</v>
      </c>
      <c r="AC87" s="121">
        <v>189.48563866329104</v>
      </c>
      <c r="AD87" s="121">
        <v>11.633758993723067</v>
      </c>
      <c r="AE87" s="121">
        <v>57.630971110967273</v>
      </c>
      <c r="AF87" s="121">
        <v>39.752900530555522</v>
      </c>
      <c r="AG87" s="121">
        <v>16.723486719764562</v>
      </c>
      <c r="AH87" s="121">
        <v>564.56172732541518</v>
      </c>
      <c r="AI87" s="121">
        <v>0.47827921640424975</v>
      </c>
      <c r="AM87">
        <v>6.0607771586372063</v>
      </c>
      <c r="AN87">
        <v>11.20441383266874</v>
      </c>
      <c r="AO87">
        <v>3.5839422664973108</v>
      </c>
      <c r="AP87">
        <v>1.86633387524371</v>
      </c>
      <c r="AQ87">
        <v>6.1554400744527511</v>
      </c>
      <c r="AR87">
        <v>41.205292820828937</v>
      </c>
      <c r="AS87">
        <v>8.0217739496964615</v>
      </c>
      <c r="AT87">
        <v>26.107946707511029</v>
      </c>
      <c r="AU87">
        <v>0.30725411077190029</v>
      </c>
    </row>
    <row r="88" spans="1:47" x14ac:dyDescent="0.25">
      <c r="A88" s="83" t="s">
        <v>154</v>
      </c>
      <c r="B88" s="121">
        <v>45</v>
      </c>
      <c r="D88" s="142">
        <v>45</v>
      </c>
      <c r="E88" s="121" t="s">
        <v>259</v>
      </c>
      <c r="F88" s="125" t="s">
        <v>221</v>
      </c>
      <c r="G88" s="124">
        <v>2016</v>
      </c>
      <c r="H88" s="125" t="s">
        <v>235</v>
      </c>
      <c r="I88" s="121" t="s">
        <v>394</v>
      </c>
      <c r="J88" s="121" t="s">
        <v>266</v>
      </c>
      <c r="K88" s="126"/>
      <c r="N88" s="85">
        <v>31.295843520782373</v>
      </c>
      <c r="O88" s="85">
        <v>0.8525195278468416</v>
      </c>
      <c r="P88" s="85">
        <v>4.8267597593472704</v>
      </c>
      <c r="Q88" s="85">
        <v>8.2356332686602016</v>
      </c>
      <c r="R88" s="85">
        <f t="shared" si="1"/>
        <v>0.49310891421544034</v>
      </c>
      <c r="S88" s="126">
        <v>1.3432613773290831</v>
      </c>
      <c r="T88" s="126">
        <v>2570.136</v>
      </c>
      <c r="U88" s="126">
        <v>347.89679999999998</v>
      </c>
      <c r="V88" s="126">
        <v>130.58824375017167</v>
      </c>
      <c r="W88" s="126">
        <v>17.73809980838438</v>
      </c>
      <c r="X88" s="126"/>
      <c r="Y88" s="126">
        <v>420.1553293865552</v>
      </c>
      <c r="Z88" s="126">
        <v>82.036548423578083</v>
      </c>
      <c r="AA88" s="121">
        <v>335.0746440956126</v>
      </c>
      <c r="AB88" s="121">
        <v>77.560781204577239</v>
      </c>
      <c r="AC88" s="121">
        <v>312.11253481083708</v>
      </c>
      <c r="AD88" s="121">
        <v>37.525676480302678</v>
      </c>
      <c r="AE88" s="121">
        <v>74.744794118855197</v>
      </c>
      <c r="AF88" s="121">
        <v>67.978333252436911</v>
      </c>
      <c r="AG88" s="121">
        <v>17.444508493956587</v>
      </c>
      <c r="AH88" s="121">
        <v>683.24720106320297</v>
      </c>
      <c r="AI88" s="121">
        <v>1.148338734541551</v>
      </c>
      <c r="AM88">
        <v>11.30391493932064</v>
      </c>
      <c r="AN88">
        <v>24.54416498012132</v>
      </c>
      <c r="AO88">
        <v>6.9124575068631566</v>
      </c>
      <c r="AP88">
        <v>3.7762063643687429</v>
      </c>
      <c r="AQ88">
        <v>8.5793996932527232</v>
      </c>
      <c r="AR88">
        <v>80.977863332612699</v>
      </c>
      <c r="AS88">
        <v>12.35560605762147</v>
      </c>
      <c r="AT88">
        <v>54.25738004280845</v>
      </c>
      <c r="AU88">
        <v>0.2277221282685053</v>
      </c>
    </row>
    <row r="89" spans="1:47" x14ac:dyDescent="0.25">
      <c r="A89" s="83" t="s">
        <v>155</v>
      </c>
      <c r="B89" s="121">
        <v>0</v>
      </c>
      <c r="C89" s="127">
        <v>0</v>
      </c>
      <c r="D89" s="142">
        <v>0</v>
      </c>
      <c r="E89" s="121" t="s">
        <v>255</v>
      </c>
      <c r="F89" s="125" t="s">
        <v>226</v>
      </c>
      <c r="G89" s="124" t="s">
        <v>262</v>
      </c>
      <c r="H89" s="125" t="s">
        <v>222</v>
      </c>
      <c r="I89" s="121" t="s">
        <v>266</v>
      </c>
      <c r="J89" s="121" t="s">
        <v>266</v>
      </c>
      <c r="K89" s="126"/>
      <c r="N89" s="85">
        <v>32.608695652173914</v>
      </c>
      <c r="O89" s="85">
        <v>0.7837676495899224</v>
      </c>
      <c r="P89" s="85">
        <v>7.3090263990636792</v>
      </c>
      <c r="Q89" s="85">
        <v>6.6319311752243273</v>
      </c>
      <c r="R89" s="85">
        <f t="shared" si="1"/>
        <v>0.52438342090290313</v>
      </c>
      <c r="S89" s="126">
        <v>1.2603839346073067</v>
      </c>
      <c r="T89" s="126">
        <v>2359.136</v>
      </c>
      <c r="U89" s="126">
        <v>324.02159999999992</v>
      </c>
      <c r="V89" s="126">
        <v>120.54422210271359</v>
      </c>
      <c r="W89" s="126">
        <v>21.845008974435387</v>
      </c>
      <c r="X89" s="126"/>
      <c r="Y89" s="126">
        <v>296.45057511643813</v>
      </c>
      <c r="Z89" s="126">
        <v>65.25636128550741</v>
      </c>
      <c r="AA89" s="121">
        <v>259.4201924098561</v>
      </c>
      <c r="AB89" s="121">
        <v>70.199371802382231</v>
      </c>
      <c r="AC89" s="121">
        <v>199.66660398711144</v>
      </c>
      <c r="AD89" s="121">
        <v>22.616534317640451</v>
      </c>
      <c r="AE89" s="121">
        <v>60.183728076452283</v>
      </c>
      <c r="AF89" s="121">
        <v>57.655944710152347</v>
      </c>
      <c r="AG89" s="121">
        <v>16.641626643749909</v>
      </c>
      <c r="AH89" s="121">
        <v>580.61902345975932</v>
      </c>
      <c r="AI89" s="121">
        <v>0.89500625750609775</v>
      </c>
      <c r="AM89">
        <v>5.5903036624046942</v>
      </c>
      <c r="AN89">
        <v>10.76923175987916</v>
      </c>
      <c r="AO89">
        <v>3.1026325454275709</v>
      </c>
      <c r="AP89">
        <v>1.7958395099703679</v>
      </c>
      <c r="AQ89">
        <v>5.7142167887754063</v>
      </c>
      <c r="AR89">
        <v>38.430685257506561</v>
      </c>
      <c r="AS89">
        <v>7.5100562987457744</v>
      </c>
      <c r="AT89">
        <v>24.306790861568619</v>
      </c>
      <c r="AU89">
        <v>0.30896947036393441</v>
      </c>
    </row>
    <row r="90" spans="1:47" x14ac:dyDescent="0.25">
      <c r="A90" s="83" t="s">
        <v>156</v>
      </c>
      <c r="B90" s="121">
        <v>30</v>
      </c>
      <c r="D90" s="142">
        <v>30</v>
      </c>
      <c r="E90" s="121" t="s">
        <v>259</v>
      </c>
      <c r="F90" s="125" t="s">
        <v>230</v>
      </c>
      <c r="G90" s="124">
        <v>2016</v>
      </c>
      <c r="H90" s="125" t="s">
        <v>235</v>
      </c>
      <c r="I90" s="121" t="s">
        <v>394</v>
      </c>
      <c r="J90" s="121" t="s">
        <v>266</v>
      </c>
      <c r="K90" s="126"/>
      <c r="N90" s="85">
        <v>32.741116751269033</v>
      </c>
      <c r="O90" s="85">
        <v>0.74754587795574823</v>
      </c>
      <c r="P90" s="85">
        <v>2.3397281091370554</v>
      </c>
      <c r="Q90" s="85">
        <v>3.3654071851325753</v>
      </c>
      <c r="R90" s="85">
        <f t="shared" si="1"/>
        <v>0.53717644754885618</v>
      </c>
      <c r="S90" s="126">
        <v>1.226482413995531</v>
      </c>
      <c r="T90" s="126">
        <v>2849.8240000000001</v>
      </c>
      <c r="U90" s="126">
        <v>282.24</v>
      </c>
      <c r="V90" s="126">
        <v>111.76580449582272</v>
      </c>
      <c r="W90" s="126">
        <v>13.107682314800124</v>
      </c>
      <c r="X90" s="126"/>
      <c r="Y90" s="126">
        <v>342.67359728978658</v>
      </c>
      <c r="Z90" s="126">
        <v>64.159234507680779</v>
      </c>
      <c r="AA90" s="121">
        <v>144.79052403318107</v>
      </c>
      <c r="AB90" s="121">
        <v>24.888047913520669</v>
      </c>
      <c r="AC90" s="121">
        <v>172.93679676122736</v>
      </c>
      <c r="AD90" s="121">
        <v>12.225180058181145</v>
      </c>
      <c r="AE90" s="121">
        <v>34.880127743580374</v>
      </c>
      <c r="AF90" s="121">
        <v>30.086393490758201</v>
      </c>
      <c r="AG90" s="121">
        <v>12.972720205550187</v>
      </c>
      <c r="AH90" s="121">
        <v>457.85421070671106</v>
      </c>
      <c r="AI90" s="121">
        <v>1.4451954020475859</v>
      </c>
      <c r="AM90">
        <v>4.6064450715085261</v>
      </c>
      <c r="AN90">
        <v>9.5314172466377265</v>
      </c>
      <c r="AO90">
        <v>2.7852709595501461</v>
      </c>
      <c r="AP90">
        <v>1.362946176041643</v>
      </c>
      <c r="AQ90">
        <v>5.4315315357282632</v>
      </c>
      <c r="AR90">
        <v>35.140628138313801</v>
      </c>
      <c r="AS90">
        <v>6.7944777117699058</v>
      </c>
      <c r="AT90">
        <v>21.134871714299251</v>
      </c>
      <c r="AU90">
        <v>0.32148185253345812</v>
      </c>
    </row>
    <row r="91" spans="1:47" x14ac:dyDescent="0.25">
      <c r="A91" s="83" t="s">
        <v>157</v>
      </c>
      <c r="D91" s="128" t="s">
        <v>272</v>
      </c>
      <c r="E91" s="121" t="s">
        <v>256</v>
      </c>
      <c r="F91" s="125" t="s">
        <v>263</v>
      </c>
      <c r="G91" s="124">
        <v>2020</v>
      </c>
      <c r="H91" s="125" t="s">
        <v>222</v>
      </c>
      <c r="I91" s="121" t="s">
        <v>266</v>
      </c>
      <c r="J91" s="121" t="s">
        <v>266</v>
      </c>
      <c r="K91" s="126"/>
      <c r="N91" s="85">
        <v>31.604938271604944</v>
      </c>
      <c r="O91" s="85">
        <v>0.8866282385673061</v>
      </c>
      <c r="P91" s="85">
        <v>6.7703228760679659</v>
      </c>
      <c r="Q91" s="85">
        <v>5.0086145462945195</v>
      </c>
      <c r="R91" s="85">
        <f t="shared" si="1"/>
        <v>0.48576193627054387</v>
      </c>
      <c r="S91" s="126">
        <v>1.3627308688830586</v>
      </c>
      <c r="T91" s="126">
        <v>2959.4960000000005</v>
      </c>
      <c r="U91" s="126"/>
      <c r="V91" s="126"/>
      <c r="W91" s="126"/>
      <c r="X91" s="126"/>
      <c r="Y91" s="126"/>
      <c r="Z91" s="126"/>
    </row>
    <row r="92" spans="1:47" x14ac:dyDescent="0.25">
      <c r="A92" s="83" t="s">
        <v>158</v>
      </c>
      <c r="D92" s="128" t="s">
        <v>272</v>
      </c>
      <c r="E92" s="121" t="s">
        <v>256</v>
      </c>
      <c r="F92" s="125" t="s">
        <v>263</v>
      </c>
      <c r="G92" s="124">
        <v>2020</v>
      </c>
      <c r="H92" s="125" t="s">
        <v>235</v>
      </c>
      <c r="I92" s="121" t="s">
        <v>394</v>
      </c>
      <c r="J92" s="121" t="s">
        <v>266</v>
      </c>
      <c r="K92" s="126"/>
      <c r="N92" s="85">
        <v>31.203007518796994</v>
      </c>
      <c r="O92" s="85">
        <v>0.77438302689086846</v>
      </c>
      <c r="P92" s="85">
        <v>1.9017936070461405</v>
      </c>
      <c r="Q92" s="85">
        <v>5.9928225136511575</v>
      </c>
      <c r="R92" s="85">
        <f t="shared" si="1"/>
        <v>0.51639227326668413</v>
      </c>
      <c r="S92" s="126">
        <v>1.2815604758432868</v>
      </c>
      <c r="T92" s="126">
        <v>0</v>
      </c>
      <c r="U92" s="126"/>
      <c r="V92" s="126"/>
      <c r="W92" s="126"/>
      <c r="X92" s="126"/>
      <c r="Y92" s="126"/>
      <c r="Z92" s="126"/>
    </row>
    <row r="93" spans="1:47" x14ac:dyDescent="0.25">
      <c r="A93" s="83" t="s">
        <v>159</v>
      </c>
      <c r="B93" s="121">
        <v>30</v>
      </c>
      <c r="D93" s="142">
        <v>30</v>
      </c>
      <c r="E93" s="121" t="s">
        <v>259</v>
      </c>
      <c r="F93" s="125" t="s">
        <v>230</v>
      </c>
      <c r="G93" s="124">
        <v>2016</v>
      </c>
      <c r="H93" s="125" t="s">
        <v>222</v>
      </c>
      <c r="I93" s="121" t="s">
        <v>266</v>
      </c>
      <c r="J93" s="121" t="s">
        <v>266</v>
      </c>
      <c r="K93" s="126"/>
      <c r="N93" s="85">
        <v>30.982367758186413</v>
      </c>
      <c r="O93" s="85">
        <v>0.84032554559178918</v>
      </c>
      <c r="P93" s="85">
        <v>6.4873083053037508</v>
      </c>
      <c r="Q93" s="85">
        <v>7.5049042745742796</v>
      </c>
      <c r="R93" s="85">
        <f t="shared" si="1"/>
        <v>0.49419366668158526</v>
      </c>
      <c r="S93" s="126">
        <v>1.340386783293799</v>
      </c>
      <c r="T93" s="126">
        <v>0</v>
      </c>
      <c r="U93" s="126">
        <v>312.08400000000012</v>
      </c>
      <c r="V93" s="126">
        <v>156.90319760981816</v>
      </c>
      <c r="W93" s="126">
        <v>24.668144127362403</v>
      </c>
      <c r="X93" s="126"/>
      <c r="Y93" s="126">
        <v>360.87652587352596</v>
      </c>
      <c r="Z93" s="126">
        <v>77.896528456288294</v>
      </c>
      <c r="AA93" s="121">
        <v>222.2281410352098</v>
      </c>
      <c r="AB93" s="121">
        <v>40.048864716224671</v>
      </c>
      <c r="AC93" s="121">
        <v>190.46938707507212</v>
      </c>
      <c r="AD93" s="121">
        <v>10.181359656922524</v>
      </c>
      <c r="AE93" s="121">
        <v>51.27775441653764</v>
      </c>
      <c r="AF93" s="121">
        <v>47.273404707913166</v>
      </c>
      <c r="AG93" s="121">
        <v>15.925541599330437</v>
      </c>
      <c r="AH93" s="121">
        <v>561.14932329671706</v>
      </c>
      <c r="AI93" s="121">
        <v>1.8406805057317093</v>
      </c>
      <c r="AM93">
        <v>6.7972956987327189</v>
      </c>
      <c r="AN93">
        <v>13.815764265458959</v>
      </c>
      <c r="AO93">
        <v>4.0075015683598876</v>
      </c>
      <c r="AP93">
        <v>1.760272129783667</v>
      </c>
      <c r="AQ93">
        <v>7.5896223650390553</v>
      </c>
      <c r="AR93">
        <v>48.682221741011553</v>
      </c>
      <c r="AS93">
        <v>9.3498944948227223</v>
      </c>
      <c r="AT93">
        <v>30.81591516441555</v>
      </c>
      <c r="AU93">
        <v>0.30341122257564629</v>
      </c>
    </row>
    <row r="94" spans="1:47" x14ac:dyDescent="0.25">
      <c r="A94" s="83" t="s">
        <v>160</v>
      </c>
      <c r="D94" s="128" t="s">
        <v>272</v>
      </c>
      <c r="E94" s="121" t="s">
        <v>254</v>
      </c>
      <c r="F94" s="125" t="s">
        <v>224</v>
      </c>
      <c r="G94" s="124" t="s">
        <v>262</v>
      </c>
      <c r="H94" s="125" t="s">
        <v>235</v>
      </c>
      <c r="I94" s="121" t="s">
        <v>394</v>
      </c>
      <c r="J94" s="121" t="s">
        <v>266</v>
      </c>
      <c r="K94" s="126"/>
      <c r="N94" s="85">
        <v>31.585677749360595</v>
      </c>
      <c r="O94" s="85">
        <v>0.85478610128190713</v>
      </c>
      <c r="P94" s="85">
        <v>2.6511526594574297</v>
      </c>
      <c r="Q94" s="85">
        <v>7.7330973868019752</v>
      </c>
      <c r="R94" s="85">
        <f t="shared" si="1"/>
        <v>0.49474950584580124</v>
      </c>
      <c r="S94" s="126">
        <v>1.3389138095086266</v>
      </c>
      <c r="T94" s="126">
        <v>2417.1759999999999</v>
      </c>
      <c r="U94" s="126">
        <v>276.27119999999996</v>
      </c>
      <c r="V94" s="126">
        <v>103.42935158562383</v>
      </c>
      <c r="W94" s="126">
        <v>10.760240010718752</v>
      </c>
      <c r="X94" s="126"/>
      <c r="Y94" s="126">
        <v>674.32310263092779</v>
      </c>
      <c r="Z94" s="126">
        <v>110.34568436105766</v>
      </c>
    </row>
    <row r="95" spans="1:47" x14ac:dyDescent="0.25">
      <c r="A95" s="83" t="s">
        <v>161</v>
      </c>
      <c r="D95" s="128" t="s">
        <v>272</v>
      </c>
      <c r="E95" s="121" t="s">
        <v>256</v>
      </c>
      <c r="F95" s="125" t="s">
        <v>263</v>
      </c>
      <c r="G95" s="124">
        <v>2020</v>
      </c>
      <c r="H95" s="125" t="s">
        <v>222</v>
      </c>
      <c r="I95" s="121" t="s">
        <v>266</v>
      </c>
      <c r="J95" s="121" t="s">
        <v>266</v>
      </c>
      <c r="K95" s="126"/>
      <c r="N95" s="85">
        <v>31.038647342995144</v>
      </c>
      <c r="O95" s="85">
        <v>0.67553402754179681</v>
      </c>
      <c r="P95" s="85">
        <v>7.9623927349996313</v>
      </c>
      <c r="Q95" s="85">
        <v>5.1451712033043657</v>
      </c>
      <c r="R95" s="85">
        <f t="shared" si="1"/>
        <v>0.54906021969002006</v>
      </c>
      <c r="S95" s="126">
        <v>1.1949904178214468</v>
      </c>
      <c r="T95" s="126">
        <v>0</v>
      </c>
      <c r="U95" s="126"/>
      <c r="V95" s="126"/>
      <c r="W95" s="126"/>
      <c r="X95" s="126"/>
      <c r="Y95" s="126"/>
      <c r="Z95" s="126"/>
    </row>
    <row r="96" spans="1:47" x14ac:dyDescent="0.25">
      <c r="A96" s="83" t="s">
        <v>162</v>
      </c>
      <c r="D96" s="128" t="s">
        <v>272</v>
      </c>
      <c r="E96" s="121" t="s">
        <v>256</v>
      </c>
      <c r="F96" s="125" t="s">
        <v>263</v>
      </c>
      <c r="G96" s="124">
        <v>2020</v>
      </c>
      <c r="H96" s="125" t="s">
        <v>235</v>
      </c>
      <c r="I96" s="121" t="s">
        <v>394</v>
      </c>
      <c r="J96" s="121" t="s">
        <v>266</v>
      </c>
      <c r="K96" s="126"/>
      <c r="N96" s="85">
        <v>30.393801037237751</v>
      </c>
      <c r="O96" s="85">
        <v>0.78014207772056265</v>
      </c>
      <c r="P96" s="85">
        <v>4.1209932375959273</v>
      </c>
      <c r="Q96" s="85">
        <v>4.4373809569941489</v>
      </c>
      <c r="R96" s="85">
        <f t="shared" si="1"/>
        <v>0.50797616165008375</v>
      </c>
      <c r="S96" s="126">
        <v>1.3038631716272782</v>
      </c>
      <c r="T96" s="126">
        <v>0</v>
      </c>
      <c r="U96" s="126"/>
      <c r="V96" s="126"/>
      <c r="W96" s="126"/>
      <c r="X96" s="126"/>
      <c r="Y96" s="126"/>
      <c r="Z96" s="126"/>
    </row>
    <row r="97" spans="1:47" x14ac:dyDescent="0.25">
      <c r="A97" s="83" t="s">
        <v>163</v>
      </c>
      <c r="D97" s="128" t="s">
        <v>272</v>
      </c>
      <c r="E97" s="121" t="s">
        <v>256</v>
      </c>
      <c r="F97" s="125" t="s">
        <v>263</v>
      </c>
      <c r="G97" s="124">
        <v>2020</v>
      </c>
      <c r="H97" s="125" t="s">
        <v>222</v>
      </c>
      <c r="I97" s="121" t="s">
        <v>266</v>
      </c>
      <c r="J97" s="121" t="s">
        <v>266</v>
      </c>
      <c r="K97" s="126"/>
      <c r="N97" s="85">
        <v>30.769230769230777</v>
      </c>
      <c r="O97" s="85">
        <v>0.81969497805177449</v>
      </c>
      <c r="P97" s="85">
        <v>6.0481949458483761</v>
      </c>
      <c r="Q97" s="85">
        <v>5.4344205324909751</v>
      </c>
      <c r="R97" s="85">
        <f t="shared" si="1"/>
        <v>0.49868191044507504</v>
      </c>
      <c r="S97" s="126">
        <v>1.3284929373205512</v>
      </c>
      <c r="T97" s="126">
        <v>0</v>
      </c>
      <c r="U97" s="126"/>
      <c r="V97" s="126"/>
      <c r="W97" s="126"/>
      <c r="X97" s="126"/>
      <c r="Y97" s="126"/>
      <c r="Z97" s="126"/>
    </row>
    <row r="98" spans="1:47" x14ac:dyDescent="0.25">
      <c r="A98" s="83" t="s">
        <v>165</v>
      </c>
      <c r="B98" s="121">
        <v>45</v>
      </c>
      <c r="D98" s="142">
        <v>45</v>
      </c>
      <c r="E98" s="121" t="s">
        <v>259</v>
      </c>
      <c r="F98" s="125" t="s">
        <v>221</v>
      </c>
      <c r="G98" s="124">
        <v>2016</v>
      </c>
      <c r="H98" s="125" t="s">
        <v>222</v>
      </c>
      <c r="I98" s="121" t="s">
        <v>267</v>
      </c>
      <c r="J98" s="121" t="s">
        <v>267</v>
      </c>
      <c r="K98" s="126">
        <v>1046.252542974931</v>
      </c>
      <c r="L98" s="121">
        <v>4.7</v>
      </c>
      <c r="M98" s="121">
        <v>4.0999999999999996</v>
      </c>
      <c r="N98" s="85">
        <v>29.405034324942797</v>
      </c>
      <c r="O98" s="85">
        <v>0.57936628143784896</v>
      </c>
      <c r="P98" s="85">
        <v>3.0578574865541013</v>
      </c>
      <c r="Q98" s="85">
        <v>10.501132853061067</v>
      </c>
      <c r="R98" s="85">
        <f t="shared" si="1"/>
        <v>0.57355629825693488</v>
      </c>
      <c r="S98" s="126">
        <v>1.1300758096191226</v>
      </c>
      <c r="T98" s="126">
        <v>4498.2559999999994</v>
      </c>
      <c r="U98" s="126">
        <v>479.21040000000005</v>
      </c>
      <c r="V98" s="126">
        <v>163.36162042182917</v>
      </c>
      <c r="W98" s="126">
        <v>23.258205569871233</v>
      </c>
      <c r="X98" s="184">
        <v>126.66124982403356</v>
      </c>
      <c r="Y98" s="126">
        <v>1152.9318055343208</v>
      </c>
      <c r="Z98" s="126">
        <v>156.50202745970489</v>
      </c>
      <c r="AA98" s="121">
        <v>276.50260102966826</v>
      </c>
      <c r="AB98" s="121">
        <v>62.674788383872595</v>
      </c>
      <c r="AC98" s="121">
        <v>262.00086346154859</v>
      </c>
      <c r="AD98" s="121">
        <v>25.032933566354117</v>
      </c>
      <c r="AE98" s="121">
        <v>79.381119395035739</v>
      </c>
      <c r="AF98" s="121">
        <v>71.463727544459971</v>
      </c>
      <c r="AG98" s="121">
        <v>23.31135583692561</v>
      </c>
      <c r="AH98" s="121">
        <v>606.62912338880733</v>
      </c>
      <c r="AI98" s="121">
        <v>1.1177849427030013</v>
      </c>
      <c r="AJ98" s="121">
        <v>0.47398847823208218</v>
      </c>
      <c r="AK98" s="84">
        <v>1.886840814620645</v>
      </c>
      <c r="AL98">
        <v>0.18097480593636364</v>
      </c>
      <c r="AM98">
        <v>6.5863148730424559</v>
      </c>
      <c r="AN98">
        <v>14.161932593064851</v>
      </c>
      <c r="AO98">
        <v>4.1618401424260956</v>
      </c>
      <c r="AP98">
        <v>1.703326586108483</v>
      </c>
      <c r="AQ98">
        <v>7.8950285611957494</v>
      </c>
      <c r="AR98">
        <v>50.460580100608922</v>
      </c>
      <c r="AS98">
        <v>9.5983551473042326</v>
      </c>
      <c r="AT98">
        <v>31.424762627483691</v>
      </c>
      <c r="AU98">
        <v>0.30543922514500188</v>
      </c>
    </row>
    <row r="99" spans="1:47" x14ac:dyDescent="0.25">
      <c r="A99" s="86" t="s">
        <v>166</v>
      </c>
      <c r="B99" s="121">
        <v>30</v>
      </c>
      <c r="D99" s="142">
        <v>30</v>
      </c>
      <c r="E99" s="121" t="s">
        <v>259</v>
      </c>
      <c r="F99" s="125" t="s">
        <v>230</v>
      </c>
      <c r="G99" s="124">
        <v>2016</v>
      </c>
      <c r="H99" s="125" t="s">
        <v>235</v>
      </c>
      <c r="I99" s="121" t="s">
        <v>267</v>
      </c>
      <c r="J99" s="121" t="s">
        <v>267</v>
      </c>
      <c r="K99" s="126">
        <v>1436.9826593328526</v>
      </c>
      <c r="L99" s="121">
        <v>6.3</v>
      </c>
      <c r="M99" s="121">
        <v>5.0999999999999996</v>
      </c>
      <c r="N99" s="85">
        <v>32.598607888631072</v>
      </c>
      <c r="O99" s="85">
        <v>0.67182327561862154</v>
      </c>
      <c r="P99" s="85">
        <v>4.8847857779827262</v>
      </c>
      <c r="Q99" s="85">
        <v>8.1580103831762845</v>
      </c>
      <c r="R99" s="85">
        <f t="shared" si="1"/>
        <v>0.56252573290597374</v>
      </c>
      <c r="S99" s="126">
        <v>1.1593068077991695</v>
      </c>
      <c r="T99" s="126">
        <v>4172.5439999999999</v>
      </c>
      <c r="U99" s="126">
        <v>425.49120000000005</v>
      </c>
      <c r="V99" s="126">
        <v>136.10626657678441</v>
      </c>
      <c r="W99" s="126">
        <v>23.824843343643927</v>
      </c>
      <c r="X99" s="184">
        <v>107.28309731778646</v>
      </c>
      <c r="Y99" s="126">
        <v>707.10950612250224</v>
      </c>
      <c r="Z99" s="126">
        <v>108.51194570701503</v>
      </c>
      <c r="AA99" s="121">
        <v>323.31011430965765</v>
      </c>
      <c r="AB99" s="121">
        <v>74.481421223013982</v>
      </c>
      <c r="AC99" s="121">
        <v>298.03877474272622</v>
      </c>
      <c r="AD99" s="121">
        <v>29.837083714106441</v>
      </c>
      <c r="AE99" s="121">
        <v>86.01603880189495</v>
      </c>
      <c r="AF99" s="121">
        <v>77.447530950799418</v>
      </c>
      <c r="AG99" s="121">
        <v>25.893249238527407</v>
      </c>
      <c r="AH99" s="121">
        <v>683.35222717529791</v>
      </c>
      <c r="AI99" s="121">
        <v>0.6002370617962054</v>
      </c>
      <c r="AJ99" s="121">
        <v>0.42035351258205683</v>
      </c>
      <c r="AK99" s="84">
        <v>1.8380153302706703</v>
      </c>
      <c r="AL99">
        <v>0.17670744093636365</v>
      </c>
      <c r="AM99">
        <v>7.2695433685440047</v>
      </c>
      <c r="AN99">
        <v>16.849994421390331</v>
      </c>
      <c r="AO99">
        <v>4.8540466669221134</v>
      </c>
      <c r="AP99">
        <v>2.197825359311782</v>
      </c>
      <c r="AQ99">
        <v>9.0332393729028464</v>
      </c>
      <c r="AR99">
        <v>58.647502797667158</v>
      </c>
      <c r="AS99">
        <v>11.23106473221463</v>
      </c>
      <c r="AT99">
        <v>36.527532299410993</v>
      </c>
      <c r="AU99">
        <v>0.30746847720659548</v>
      </c>
    </row>
    <row r="100" spans="1:47" x14ac:dyDescent="0.25">
      <c r="A100" s="83" t="s">
        <v>167</v>
      </c>
      <c r="C100" s="121">
        <v>50</v>
      </c>
      <c r="D100" s="142">
        <v>50</v>
      </c>
      <c r="E100" s="121" t="s">
        <v>256</v>
      </c>
      <c r="F100" s="125" t="s">
        <v>221</v>
      </c>
      <c r="G100" s="124">
        <v>2020</v>
      </c>
      <c r="H100" s="125" t="s">
        <v>222</v>
      </c>
      <c r="I100" s="121" t="s">
        <v>267</v>
      </c>
      <c r="J100" s="121" t="s">
        <v>267</v>
      </c>
      <c r="K100" s="126">
        <v>2321.776476540047</v>
      </c>
      <c r="L100" s="121">
        <v>7.5</v>
      </c>
      <c r="M100" s="121">
        <v>5.5</v>
      </c>
      <c r="N100" s="85">
        <v>30.208333333333325</v>
      </c>
      <c r="O100" s="85">
        <v>0.59354402512794568</v>
      </c>
      <c r="P100" s="85">
        <v>3.1596664303717699</v>
      </c>
      <c r="Q100" s="85">
        <v>13.798263524806039</v>
      </c>
      <c r="R100" s="85">
        <f t="shared" si="1"/>
        <v>0.57423499952284907</v>
      </c>
      <c r="S100" s="126">
        <v>1.1282772512644499</v>
      </c>
      <c r="T100" s="126">
        <v>4664.7839999999997</v>
      </c>
      <c r="U100" s="126">
        <v>443.39760000000012</v>
      </c>
      <c r="V100" s="126">
        <v>289.5505691076421</v>
      </c>
      <c r="W100" s="126">
        <v>50.011999888621411</v>
      </c>
      <c r="X100" s="184">
        <v>131.38126493877428</v>
      </c>
      <c r="Y100" s="126">
        <v>380.29484728074885</v>
      </c>
      <c r="Z100" s="126">
        <v>53.919182462050586</v>
      </c>
      <c r="AA100" s="121">
        <v>288.00422271332087</v>
      </c>
      <c r="AB100" s="121">
        <v>70.875237214692859</v>
      </c>
      <c r="AC100" s="121">
        <v>269.97895743949391</v>
      </c>
      <c r="AD100" s="121">
        <v>19.006381466840473</v>
      </c>
      <c r="AE100" s="121">
        <v>63.425593379570628</v>
      </c>
      <c r="AF100" s="121">
        <v>54.270563701733941</v>
      </c>
      <c r="AG100" s="121">
        <v>19.898212877439164</v>
      </c>
      <c r="AH100" s="121">
        <v>565.30360810008517</v>
      </c>
      <c r="AI100" s="121">
        <v>0.85007195042751604</v>
      </c>
      <c r="AJ100" s="121">
        <v>0.53434510840707983</v>
      </c>
      <c r="AK100" s="84">
        <v>1.9717319344456476</v>
      </c>
      <c r="AL100">
        <v>0.18423322093636366</v>
      </c>
      <c r="AM100">
        <v>6.5454147036228552</v>
      </c>
      <c r="AN100">
        <v>13.93163065124671</v>
      </c>
      <c r="AO100">
        <v>3.9629692786458901</v>
      </c>
      <c r="AP100">
        <v>1.6905217250017679</v>
      </c>
      <c r="AQ100">
        <v>8.010127452874805</v>
      </c>
      <c r="AR100">
        <v>49.52656517833001</v>
      </c>
      <c r="AS100">
        <v>9.7006491778765724</v>
      </c>
      <c r="AT100">
        <v>31.120523146329681</v>
      </c>
      <c r="AU100">
        <v>0.3117122784942854</v>
      </c>
    </row>
    <row r="101" spans="1:47" x14ac:dyDescent="0.25">
      <c r="A101" s="83" t="s">
        <v>168</v>
      </c>
      <c r="D101" s="128" t="s">
        <v>272</v>
      </c>
      <c r="E101" s="121" t="s">
        <v>254</v>
      </c>
      <c r="F101" s="125" t="s">
        <v>224</v>
      </c>
      <c r="G101" s="124" t="s">
        <v>262</v>
      </c>
      <c r="H101" s="125" t="s">
        <v>235</v>
      </c>
      <c r="I101" s="121" t="s">
        <v>267</v>
      </c>
      <c r="J101" s="121" t="s">
        <v>267</v>
      </c>
      <c r="K101" s="126">
        <v>1934.2755346974802</v>
      </c>
      <c r="L101" s="121">
        <v>5.4</v>
      </c>
      <c r="M101" s="121">
        <v>3.9</v>
      </c>
      <c r="N101" s="85">
        <v>32.224770642201847</v>
      </c>
      <c r="O101" s="85">
        <v>0.72176125407719993</v>
      </c>
      <c r="P101" s="85">
        <v>11.185764772826563</v>
      </c>
      <c r="Q101" s="85">
        <v>28.089164098500991</v>
      </c>
      <c r="R101" s="85">
        <f t="shared" si="1"/>
        <v>0.54194760582641743</v>
      </c>
      <c r="S101" s="126">
        <v>1.2138388445599939</v>
      </c>
      <c r="T101" s="126">
        <v>3521.24</v>
      </c>
      <c r="U101" s="126">
        <v>419.52240000000006</v>
      </c>
      <c r="V101" s="126">
        <v>125.22553441909677</v>
      </c>
      <c r="W101" s="126">
        <v>67.721010709029628</v>
      </c>
      <c r="X101" s="184">
        <v>123.079730817371</v>
      </c>
      <c r="Y101" s="126">
        <v>394.44820891916658</v>
      </c>
      <c r="Z101" s="126">
        <v>39.137184035412893</v>
      </c>
      <c r="AA101" s="121">
        <v>309.84321988617768</v>
      </c>
      <c r="AB101" s="121">
        <v>76.639973847678831</v>
      </c>
      <c r="AC101" s="121">
        <v>304.35294150626044</v>
      </c>
      <c r="AD101" s="121">
        <v>29.924669904891868</v>
      </c>
      <c r="AE101" s="121">
        <v>84.669050271796806</v>
      </c>
      <c r="AF101" s="121">
        <v>78.182139729958308</v>
      </c>
      <c r="AG101" s="121">
        <v>26.685794836799946</v>
      </c>
      <c r="AH101" s="121">
        <v>796.52394271702474</v>
      </c>
      <c r="AI101" s="121">
        <v>0.87458172973328807</v>
      </c>
      <c r="AJ101" s="121">
        <v>0.47966943221258129</v>
      </c>
      <c r="AK101" s="84">
        <v>1.7495446106401462</v>
      </c>
      <c r="AL101">
        <v>0.16633542093636364</v>
      </c>
      <c r="AM101">
        <v>5.6383516614103568</v>
      </c>
      <c r="AN101">
        <v>12.29937041738315</v>
      </c>
      <c r="AO101">
        <v>3.6865890838725588</v>
      </c>
      <c r="AP101">
        <v>1.6218343715881129</v>
      </c>
      <c r="AQ101">
        <v>6.7928796944710754</v>
      </c>
      <c r="AR101">
        <v>44.027429441583919</v>
      </c>
      <c r="AS101">
        <v>8.4147140660591866</v>
      </c>
      <c r="AT101">
        <v>27.26498004558977</v>
      </c>
      <c r="AU101">
        <v>0.308627185935546</v>
      </c>
    </row>
    <row r="102" spans="1:47" x14ac:dyDescent="0.25">
      <c r="A102" s="83" t="s">
        <v>169</v>
      </c>
      <c r="C102" s="121">
        <v>12.5</v>
      </c>
      <c r="D102" s="142">
        <v>12.5</v>
      </c>
      <c r="E102" s="121" t="s">
        <v>256</v>
      </c>
      <c r="F102" s="125" t="s">
        <v>228</v>
      </c>
      <c r="G102" s="124">
        <v>2020</v>
      </c>
      <c r="H102" s="125" t="s">
        <v>222</v>
      </c>
      <c r="I102" s="121" t="s">
        <v>267</v>
      </c>
      <c r="J102" s="121" t="s">
        <v>267</v>
      </c>
      <c r="K102" s="126">
        <v>1653.337351861619</v>
      </c>
      <c r="L102" s="121">
        <v>5.0999999999999996</v>
      </c>
      <c r="M102" s="121">
        <v>4.3</v>
      </c>
      <c r="N102" s="85">
        <v>28.852838933951336</v>
      </c>
      <c r="O102" s="85">
        <v>0.6086085432932693</v>
      </c>
      <c r="P102" s="85">
        <v>6.5040904745602006</v>
      </c>
      <c r="Q102" s="85">
        <v>10.031898037698831</v>
      </c>
      <c r="R102" s="85">
        <f t="shared" si="1"/>
        <v>0.55679824193213401</v>
      </c>
      <c r="S102" s="126">
        <v>1.1744846588798448</v>
      </c>
      <c r="T102" s="126">
        <v>3898.7840000000006</v>
      </c>
      <c r="U102" s="126">
        <v>365.80320000000006</v>
      </c>
      <c r="V102" s="126">
        <v>141.93151937721652</v>
      </c>
      <c r="W102" s="126">
        <v>27.087167044686431</v>
      </c>
      <c r="X102" s="184">
        <v>94.569890777580298</v>
      </c>
      <c r="Y102" s="126">
        <v>510.97442773866499</v>
      </c>
      <c r="Z102" s="126">
        <v>75.575937226894283</v>
      </c>
      <c r="AA102" s="121">
        <v>116.70670041206014</v>
      </c>
      <c r="AB102" s="121">
        <v>22.523044291589187</v>
      </c>
      <c r="AC102" s="121">
        <v>149.52620877179717</v>
      </c>
      <c r="AD102" s="121">
        <v>2.7699564512799322</v>
      </c>
      <c r="AE102" s="121">
        <v>28.573482887353233</v>
      </c>
      <c r="AF102" s="121">
        <v>23.020413793630809</v>
      </c>
      <c r="AG102" s="121">
        <v>16.612548970537016</v>
      </c>
      <c r="AH102" s="121">
        <v>299.24908618760378</v>
      </c>
      <c r="AI102" s="121">
        <v>-0.11549809575048986</v>
      </c>
      <c r="AJ102" s="121">
        <v>0.49269042003567176</v>
      </c>
      <c r="AK102" s="84">
        <v>1.4842083228170559</v>
      </c>
      <c r="AL102">
        <v>0.14224568093636367</v>
      </c>
      <c r="AM102">
        <v>6.3259941490207021</v>
      </c>
      <c r="AN102">
        <v>15.4013132440621</v>
      </c>
      <c r="AO102">
        <v>4.6182280259405788</v>
      </c>
      <c r="AP102">
        <v>1.823680004883611</v>
      </c>
      <c r="AQ102">
        <v>8.9083507416838117</v>
      </c>
      <c r="AR102">
        <v>54.819173542779779</v>
      </c>
      <c r="AS102">
        <v>10.732030746567419</v>
      </c>
      <c r="AT102">
        <v>33.486615991526719</v>
      </c>
      <c r="AU102">
        <v>0.32048716864322752</v>
      </c>
    </row>
    <row r="103" spans="1:47" ht="13" x14ac:dyDescent="0.3">
      <c r="A103" s="132" t="s">
        <v>170</v>
      </c>
      <c r="C103" s="121">
        <v>25</v>
      </c>
      <c r="D103" s="142">
        <v>25</v>
      </c>
      <c r="E103" s="121" t="s">
        <v>256</v>
      </c>
      <c r="F103" s="125" t="s">
        <v>230</v>
      </c>
      <c r="G103" s="124">
        <v>2020</v>
      </c>
      <c r="H103" s="125" t="s">
        <v>235</v>
      </c>
      <c r="I103" s="121" t="s">
        <v>267</v>
      </c>
      <c r="J103" s="121" t="s">
        <v>267</v>
      </c>
      <c r="K103" s="126">
        <v>1779.2751579604535</v>
      </c>
      <c r="L103" s="121">
        <v>6.5</v>
      </c>
      <c r="M103" s="121">
        <v>5.6</v>
      </c>
      <c r="N103" s="85">
        <v>31.381733021077302</v>
      </c>
      <c r="O103" s="85">
        <v>0.63035093261758357</v>
      </c>
      <c r="P103" s="85">
        <v>6.856140920216232</v>
      </c>
      <c r="Q103" s="85">
        <v>22.970813565089539</v>
      </c>
      <c r="R103" s="85">
        <f t="shared" si="1"/>
        <v>0.56883363715949264</v>
      </c>
      <c r="S103" s="126">
        <v>1.1425908615273446</v>
      </c>
      <c r="T103" s="126">
        <v>5099.7520000000004</v>
      </c>
      <c r="U103" s="126">
        <v>437.42880000000014</v>
      </c>
      <c r="V103" s="126">
        <v>264.03379219088413</v>
      </c>
      <c r="W103" s="126">
        <v>48.469062165990209</v>
      </c>
      <c r="X103" s="184">
        <v>121.98867204712943</v>
      </c>
      <c r="Y103" s="126">
        <v>539.33927230987331</v>
      </c>
      <c r="Z103" s="126">
        <v>86.369414905090565</v>
      </c>
      <c r="AA103" s="121">
        <v>282.06389383348767</v>
      </c>
      <c r="AB103" s="121">
        <v>55.878134233961347</v>
      </c>
      <c r="AC103" s="121">
        <v>227.42020237934133</v>
      </c>
      <c r="AD103" s="121">
        <v>20.396295516056135</v>
      </c>
      <c r="AE103" s="121">
        <v>49.348951150347034</v>
      </c>
      <c r="AF103" s="121">
        <v>41.203880637138482</v>
      </c>
      <c r="AG103" s="121">
        <v>21.955862019521941</v>
      </c>
      <c r="AH103" s="121">
        <v>411.78902803266192</v>
      </c>
      <c r="AI103" s="121">
        <v>-1.2532128279640284</v>
      </c>
      <c r="AJ103" s="121">
        <v>0.28744712128518007</v>
      </c>
      <c r="AK103" s="84">
        <v>1.9092297215675471</v>
      </c>
      <c r="AL103">
        <v>0.16366301093636365</v>
      </c>
      <c r="AM103">
        <v>7.0605397978337852</v>
      </c>
      <c r="AN103">
        <v>16.54398542496552</v>
      </c>
      <c r="AO103">
        <v>5.3226552465948549</v>
      </c>
      <c r="AP103">
        <v>2.257714682908103</v>
      </c>
      <c r="AQ103">
        <v>8.9474955415862318</v>
      </c>
      <c r="AR103">
        <v>58.928717483803339</v>
      </c>
      <c r="AS103">
        <v>11.205210224494341</v>
      </c>
      <c r="AT103">
        <v>36.62499577713897</v>
      </c>
      <c r="AU103">
        <v>0.30594434174620538</v>
      </c>
    </row>
    <row r="104" spans="1:47" x14ac:dyDescent="0.25">
      <c r="A104" s="83" t="s">
        <v>171</v>
      </c>
      <c r="B104" s="121">
        <v>0</v>
      </c>
      <c r="C104" s="121">
        <v>0</v>
      </c>
      <c r="D104" s="142">
        <v>0</v>
      </c>
      <c r="E104" s="121" t="s">
        <v>255</v>
      </c>
      <c r="F104" s="125" t="s">
        <v>226</v>
      </c>
      <c r="G104" s="124" t="s">
        <v>262</v>
      </c>
      <c r="H104" s="125" t="s">
        <v>222</v>
      </c>
      <c r="I104" s="121" t="s">
        <v>267</v>
      </c>
      <c r="J104" s="121" t="s">
        <v>267</v>
      </c>
      <c r="K104" s="126">
        <v>1020.4191468520931</v>
      </c>
      <c r="L104" s="121">
        <v>5.7</v>
      </c>
      <c r="M104" s="121">
        <v>4.4000000000000004</v>
      </c>
      <c r="N104" s="85">
        <v>31.572904707233089</v>
      </c>
      <c r="O104" s="85">
        <v>0.73718314239393368</v>
      </c>
      <c r="P104" s="85">
        <v>3.6111419910688447</v>
      </c>
      <c r="Q104" s="85">
        <v>5.3465271817259312</v>
      </c>
      <c r="R104" s="85">
        <f t="shared" si="1"/>
        <v>0.53160970761231052</v>
      </c>
      <c r="S104" s="126">
        <v>1.241234274827377</v>
      </c>
      <c r="T104" s="126">
        <v>4251.4319999999998</v>
      </c>
      <c r="U104" s="126">
        <v>401.6160000000001</v>
      </c>
      <c r="V104" s="126">
        <v>120.19745101443102</v>
      </c>
      <c r="W104" s="126">
        <v>19.485666476535393</v>
      </c>
      <c r="X104" s="184">
        <v>47.654363657192597</v>
      </c>
      <c r="Y104" s="126">
        <v>786.4683495340181</v>
      </c>
      <c r="Z104" s="126">
        <v>111.63209383007967</v>
      </c>
      <c r="AA104" s="121">
        <v>197.60178907872614</v>
      </c>
      <c r="AB104" s="121">
        <v>40.436305504685215</v>
      </c>
      <c r="AC104" s="121">
        <v>227.33863577323459</v>
      </c>
      <c r="AD104" s="121">
        <v>18.328631486150023</v>
      </c>
      <c r="AE104" s="121">
        <v>44.645235757680574</v>
      </c>
      <c r="AF104" s="121">
        <v>53.170976824206214</v>
      </c>
      <c r="AG104" s="121">
        <v>24.296445891275813</v>
      </c>
      <c r="AH104" s="121">
        <v>389.89750881944286</v>
      </c>
      <c r="AI104" s="121">
        <v>-0.73859995428408531</v>
      </c>
      <c r="AJ104" s="121">
        <v>0.32445930809128626</v>
      </c>
      <c r="AK104" s="84">
        <v>1.4753854347614412</v>
      </c>
      <c r="AL104">
        <v>0.12554400093636364</v>
      </c>
      <c r="AM104">
        <v>6.1260895405159834</v>
      </c>
      <c r="AN104">
        <v>15.782840987021171</v>
      </c>
      <c r="AO104">
        <v>4.2107332389887917</v>
      </c>
      <c r="AP104">
        <v>2.057646138261807</v>
      </c>
      <c r="AQ104">
        <v>11.04162596008381</v>
      </c>
      <c r="AR104">
        <v>58.524921147824763</v>
      </c>
      <c r="AS104">
        <v>13.099272098345621</v>
      </c>
      <c r="AT104">
        <v>32.922665064800093</v>
      </c>
      <c r="AU104">
        <v>0.39788006446510182</v>
      </c>
    </row>
    <row r="105" spans="1:47" x14ac:dyDescent="0.25">
      <c r="A105" s="83" t="s">
        <v>172</v>
      </c>
      <c r="B105" s="121">
        <v>15</v>
      </c>
      <c r="D105" s="142">
        <v>15</v>
      </c>
      <c r="E105" s="121" t="s">
        <v>259</v>
      </c>
      <c r="F105" s="125" t="s">
        <v>228</v>
      </c>
      <c r="G105" s="124">
        <v>2016</v>
      </c>
      <c r="H105" s="125" t="s">
        <v>235</v>
      </c>
      <c r="I105" s="121" t="s">
        <v>267</v>
      </c>
      <c r="J105" s="121" t="s">
        <v>267</v>
      </c>
      <c r="K105" s="126">
        <v>1727.6083657147778</v>
      </c>
      <c r="L105" s="121">
        <v>4.5999999999999996</v>
      </c>
      <c r="M105" s="121">
        <v>4.2</v>
      </c>
      <c r="N105" s="85">
        <v>28.968713789107785</v>
      </c>
      <c r="O105" s="85">
        <v>0.67485322038923756</v>
      </c>
      <c r="P105" s="85">
        <v>2.0299217673315191</v>
      </c>
      <c r="Q105" s="85">
        <v>4.8643439164843985</v>
      </c>
      <c r="R105" s="85">
        <f t="shared" si="1"/>
        <v>0.53217197297381968</v>
      </c>
      <c r="S105" s="126">
        <v>1.2397442716193776</v>
      </c>
      <c r="T105" s="126">
        <v>3285.4319999999998</v>
      </c>
      <c r="U105" s="126">
        <v>353.86560000000003</v>
      </c>
      <c r="V105" s="126">
        <v>125.4019227983778</v>
      </c>
      <c r="W105" s="126">
        <v>19.425733656245932</v>
      </c>
      <c r="X105" s="184">
        <v>75.832142332127177</v>
      </c>
      <c r="Y105" s="126">
        <v>521.88687674412245</v>
      </c>
      <c r="Z105" s="126">
        <v>78.458219843968919</v>
      </c>
      <c r="AA105" s="121">
        <v>159.00061483543934</v>
      </c>
      <c r="AB105" s="121">
        <v>23.174890933193694</v>
      </c>
      <c r="AC105" s="121">
        <v>187.59005262493775</v>
      </c>
      <c r="AD105" s="121">
        <v>4.7058406920660438</v>
      </c>
      <c r="AE105" s="121">
        <v>34.46476951171185</v>
      </c>
      <c r="AF105" s="121">
        <v>27.446277480721978</v>
      </c>
      <c r="AG105" s="121">
        <v>16.198452711229439</v>
      </c>
      <c r="AH105" s="121">
        <v>323.96226491588067</v>
      </c>
      <c r="AI105" s="121">
        <v>-0.70814554227294391</v>
      </c>
      <c r="AJ105" s="121">
        <v>0.13749530383848457</v>
      </c>
      <c r="AK105" s="84">
        <v>1.5884100390142428</v>
      </c>
      <c r="AL105">
        <v>0.12152255093636363</v>
      </c>
      <c r="AM105">
        <v>5.6902060901538807</v>
      </c>
      <c r="AN105">
        <v>11.99466558610022</v>
      </c>
      <c r="AO105">
        <v>4.0275353134217466</v>
      </c>
      <c r="AP105">
        <v>1.6161532090377879</v>
      </c>
      <c r="AQ105">
        <v>6.6242123957881773</v>
      </c>
      <c r="AR105">
        <v>44.014258015707163</v>
      </c>
      <c r="AS105">
        <v>8.2403656048259659</v>
      </c>
      <c r="AT105">
        <v>27.47648740757289</v>
      </c>
      <c r="AU105">
        <v>0.29990607906288669</v>
      </c>
    </row>
    <row r="106" spans="1:47" x14ac:dyDescent="0.25">
      <c r="A106" s="83" t="s">
        <v>173</v>
      </c>
      <c r="C106" s="121">
        <v>25</v>
      </c>
      <c r="D106" s="142">
        <v>25</v>
      </c>
      <c r="E106" s="121" t="s">
        <v>256</v>
      </c>
      <c r="F106" s="125" t="s">
        <v>230</v>
      </c>
      <c r="G106" s="124">
        <v>2020</v>
      </c>
      <c r="H106" s="125" t="s">
        <v>222</v>
      </c>
      <c r="I106" s="121" t="s">
        <v>267</v>
      </c>
      <c r="J106" s="121" t="s">
        <v>267</v>
      </c>
      <c r="K106" s="126">
        <v>855.73124656900211</v>
      </c>
      <c r="L106" s="121">
        <v>5.4</v>
      </c>
      <c r="M106" s="121">
        <v>3.4</v>
      </c>
      <c r="N106" s="85">
        <v>28.998849252013827</v>
      </c>
      <c r="O106" s="85">
        <v>0.64412083543348653</v>
      </c>
      <c r="P106" s="85">
        <v>2.1360935373424828</v>
      </c>
      <c r="Q106" s="85">
        <v>9.1051744116486777</v>
      </c>
      <c r="R106" s="85">
        <f t="shared" si="1"/>
        <v>0.54401441315640708</v>
      </c>
      <c r="S106" s="126">
        <v>1.2083618051355212</v>
      </c>
      <c r="T106" s="126">
        <v>5949.9840000000004</v>
      </c>
      <c r="U106" s="126">
        <v>389.67840000000007</v>
      </c>
      <c r="V106" s="126">
        <v>332.96116737700498</v>
      </c>
      <c r="W106" s="126">
        <v>18.523534018099422</v>
      </c>
      <c r="X106" s="184">
        <v>115.25257007433363</v>
      </c>
      <c r="Y106" s="126">
        <v>351.16684309890616</v>
      </c>
      <c r="Z106" s="126">
        <v>38.043208711062277</v>
      </c>
      <c r="AA106" s="121">
        <v>276.82186961191786</v>
      </c>
      <c r="AB106" s="121">
        <v>53.501897534899776</v>
      </c>
      <c r="AC106" s="121">
        <v>161.97477370527503</v>
      </c>
      <c r="AD106" s="121">
        <v>21.908567667211369</v>
      </c>
      <c r="AE106" s="121">
        <v>66.941934731328558</v>
      </c>
      <c r="AF106" s="121">
        <v>51.095162303541493</v>
      </c>
      <c r="AG106" s="121">
        <v>19.355953602168054</v>
      </c>
      <c r="AH106" s="121">
        <v>557.64610307191697</v>
      </c>
      <c r="AI106" s="121">
        <v>-0.31435119739180006</v>
      </c>
      <c r="AJ106" s="121">
        <v>0.17067450221500294</v>
      </c>
      <c r="AK106" s="84">
        <v>1.9070364406377247</v>
      </c>
      <c r="AL106">
        <v>0.15825801093636366</v>
      </c>
      <c r="AM106">
        <v>5.121821227603351</v>
      </c>
      <c r="AN106">
        <v>12.998908831402851</v>
      </c>
      <c r="AO106">
        <v>4.0995603994246119</v>
      </c>
      <c r="AP106">
        <v>1.3840486109909671</v>
      </c>
      <c r="AQ106">
        <v>8.2276221038323989</v>
      </c>
      <c r="AR106">
        <v>47.200685152944232</v>
      </c>
      <c r="AS106">
        <v>9.6116707148233651</v>
      </c>
      <c r="AT106">
        <v>28.979096232392401</v>
      </c>
      <c r="AU106">
        <v>0.3316759997532146</v>
      </c>
    </row>
    <row r="107" spans="1:47" x14ac:dyDescent="0.25">
      <c r="A107" s="83" t="s">
        <v>174</v>
      </c>
      <c r="B107" s="121">
        <v>0</v>
      </c>
      <c r="C107" s="121">
        <v>0</v>
      </c>
      <c r="D107" s="142">
        <v>0</v>
      </c>
      <c r="E107" s="121" t="s">
        <v>255</v>
      </c>
      <c r="F107" s="125" t="s">
        <v>226</v>
      </c>
      <c r="G107" s="124" t="s">
        <v>262</v>
      </c>
      <c r="H107" s="125" t="s">
        <v>235</v>
      </c>
      <c r="I107" s="121" t="s">
        <v>267</v>
      </c>
      <c r="J107" s="121" t="s">
        <v>267</v>
      </c>
      <c r="K107" s="126">
        <v>1501.5661496399471</v>
      </c>
      <c r="L107" s="121">
        <v>4.9000000000000004</v>
      </c>
      <c r="M107" s="121">
        <v>4.2</v>
      </c>
      <c r="N107" s="85">
        <v>30.22170361726954</v>
      </c>
      <c r="O107" s="85">
        <v>0.72288491388480958</v>
      </c>
      <c r="P107" s="85">
        <v>2.08021361737813</v>
      </c>
      <c r="Q107" s="85">
        <v>12.770488864094943</v>
      </c>
      <c r="R107" s="85">
        <f t="shared" si="1"/>
        <v>0.52559137558245728</v>
      </c>
      <c r="S107" s="126">
        <v>1.2571828547064883</v>
      </c>
      <c r="T107" s="126">
        <v>3196.9839999999995</v>
      </c>
      <c r="U107" s="126">
        <v>312.08400000000012</v>
      </c>
      <c r="V107" s="126">
        <v>106.59480244180149</v>
      </c>
      <c r="W107" s="126">
        <v>15.06582815739606</v>
      </c>
      <c r="X107" s="184">
        <v>68.384480291782523</v>
      </c>
      <c r="Y107" s="126">
        <v>534.19153011914216</v>
      </c>
      <c r="Z107" s="126">
        <v>85.554198303561307</v>
      </c>
      <c r="AA107" s="121">
        <v>132.28231900242235</v>
      </c>
      <c r="AB107" s="121">
        <v>34.679214799058776</v>
      </c>
      <c r="AC107" s="121">
        <v>147.98810132185625</v>
      </c>
      <c r="AD107" s="121">
        <v>9.8893825121220278</v>
      </c>
      <c r="AE107" s="121">
        <v>28.358637295059349</v>
      </c>
      <c r="AF107" s="121">
        <v>20.310348599668526</v>
      </c>
      <c r="AG107" s="121">
        <v>15.999235226475111</v>
      </c>
      <c r="AH107" s="121">
        <v>344.3194718501943</v>
      </c>
      <c r="AI107" s="121">
        <v>-0.68501485558804553</v>
      </c>
      <c r="AJ107" s="121">
        <v>0.19005273149614088</v>
      </c>
      <c r="AK107" s="84">
        <v>1.4413857113565864</v>
      </c>
      <c r="AL107">
        <v>0.11665882093636365</v>
      </c>
      <c r="AM107">
        <v>4.9939957863985693</v>
      </c>
      <c r="AN107">
        <v>9.9646070234064084</v>
      </c>
      <c r="AO107">
        <v>3.127522578147536</v>
      </c>
      <c r="AP107">
        <v>1.488458749292606</v>
      </c>
      <c r="AQ107">
        <v>5.4804587748708942</v>
      </c>
      <c r="AR107">
        <v>36.491482055661074</v>
      </c>
      <c r="AS107">
        <v>6.9689175241635004</v>
      </c>
      <c r="AT107">
        <v>22.827289142635699</v>
      </c>
      <c r="AU107">
        <v>0.30528887949061351</v>
      </c>
    </row>
    <row r="108" spans="1:47" x14ac:dyDescent="0.25">
      <c r="A108" s="83" t="s">
        <v>175</v>
      </c>
      <c r="B108" s="121">
        <v>30</v>
      </c>
      <c r="D108" s="142">
        <v>30</v>
      </c>
      <c r="E108" s="121" t="s">
        <v>259</v>
      </c>
      <c r="F108" s="125" t="s">
        <v>230</v>
      </c>
      <c r="G108" s="124">
        <v>2016</v>
      </c>
      <c r="H108" s="125" t="s">
        <v>222</v>
      </c>
      <c r="I108" s="121" t="s">
        <v>267</v>
      </c>
      <c r="J108" s="121" t="s">
        <v>267</v>
      </c>
      <c r="K108" s="126">
        <v>829.89785044616428</v>
      </c>
      <c r="L108" s="121">
        <v>6.2</v>
      </c>
      <c r="M108" s="121">
        <v>3.9</v>
      </c>
      <c r="N108" s="85">
        <v>30.272108843537417</v>
      </c>
      <c r="O108" s="85">
        <v>0.65845867235341693</v>
      </c>
      <c r="P108" s="85">
        <v>4.1616225122049446</v>
      </c>
      <c r="Q108" s="85">
        <v>9.0998396356444449</v>
      </c>
      <c r="R108" s="85">
        <f t="shared" si="1"/>
        <v>0.54920764294026592</v>
      </c>
      <c r="S108" s="126">
        <v>1.1945997462082953</v>
      </c>
      <c r="T108" s="126">
        <v>4833.8239999999987</v>
      </c>
      <c r="U108" s="126">
        <v>401.6160000000001</v>
      </c>
      <c r="V108" s="126">
        <v>171.81034070560827</v>
      </c>
      <c r="W108" s="126">
        <v>26.638570641854656</v>
      </c>
      <c r="X108" s="184">
        <v>122.03610938496601</v>
      </c>
      <c r="Y108" s="126">
        <v>874.77804031164112</v>
      </c>
      <c r="Z108" s="126">
        <v>138.60099290969089</v>
      </c>
      <c r="AA108" s="121">
        <v>156.30048437670908</v>
      </c>
      <c r="AB108" s="121">
        <v>24.496941103374883</v>
      </c>
      <c r="AC108" s="121">
        <v>236.61434922590095</v>
      </c>
      <c r="AD108" s="121">
        <v>10.97863473482461</v>
      </c>
      <c r="AE108" s="121">
        <v>52.090906383239123</v>
      </c>
      <c r="AF108" s="121">
        <v>28.17873187758822</v>
      </c>
      <c r="AG108" s="121">
        <v>22.642678745997372</v>
      </c>
      <c r="AH108" s="121">
        <v>353.42731223434197</v>
      </c>
      <c r="AI108" s="121">
        <v>-0.96506920001822127</v>
      </c>
      <c r="AJ108" s="121">
        <v>0.22727579247451532</v>
      </c>
      <c r="AK108" s="84">
        <v>1.9053588503782122</v>
      </c>
      <c r="AL108">
        <v>0.14773962093636364</v>
      </c>
      <c r="AM108">
        <v>6.4604029425664606</v>
      </c>
      <c r="AN108">
        <v>15.33477507655722</v>
      </c>
      <c r="AO108">
        <v>4.7521207693248408</v>
      </c>
      <c r="AP108">
        <v>2.0123479169890031</v>
      </c>
      <c r="AQ108">
        <v>7.3960612185528491</v>
      </c>
      <c r="AR108">
        <v>52.220044055865991</v>
      </c>
      <c r="AS108">
        <v>9.4084091355418522</v>
      </c>
      <c r="AT108">
        <v>33.285920561061083</v>
      </c>
      <c r="AU108">
        <v>0.28265431680889441</v>
      </c>
    </row>
    <row r="109" spans="1:47" x14ac:dyDescent="0.25">
      <c r="A109" s="83" t="s">
        <v>176</v>
      </c>
      <c r="B109" s="121">
        <v>45</v>
      </c>
      <c r="D109" s="142">
        <v>45</v>
      </c>
      <c r="E109" s="121" t="s">
        <v>259</v>
      </c>
      <c r="F109" s="125" t="s">
        <v>221</v>
      </c>
      <c r="G109" s="124">
        <v>2016</v>
      </c>
      <c r="H109" s="125" t="s">
        <v>235</v>
      </c>
      <c r="I109" s="121" t="s">
        <v>267</v>
      </c>
      <c r="J109" s="121" t="s">
        <v>267</v>
      </c>
      <c r="K109" s="126">
        <v>1508.0244986706564</v>
      </c>
      <c r="L109" s="121">
        <v>4.2</v>
      </c>
      <c r="M109" s="121">
        <v>3.2</v>
      </c>
      <c r="N109" s="85">
        <v>31.775700934579426</v>
      </c>
      <c r="O109" s="85">
        <v>0.71678724707169339</v>
      </c>
      <c r="P109" s="85">
        <v>1.7368037383177566</v>
      </c>
      <c r="Q109" s="85">
        <v>8.1999302133159162</v>
      </c>
      <c r="R109" s="85">
        <f t="shared" si="1"/>
        <v>0.54018005720644058</v>
      </c>
      <c r="S109" s="126">
        <v>1.2185228484029322</v>
      </c>
      <c r="T109" s="126">
        <v>4930.8159999999998</v>
      </c>
      <c r="U109" s="126">
        <v>413.55360000000013</v>
      </c>
      <c r="V109" s="126">
        <v>126.36358340385601</v>
      </c>
      <c r="W109" s="126">
        <v>18.128316381816173</v>
      </c>
      <c r="X109" s="184">
        <v>90.06334368310425</v>
      </c>
      <c r="Y109" s="126">
        <v>679.53965775014115</v>
      </c>
      <c r="Z109" s="126">
        <v>88.763954107080025</v>
      </c>
      <c r="AA109" s="121">
        <v>105.31638250235265</v>
      </c>
      <c r="AB109" s="121">
        <v>21.995438271091036</v>
      </c>
      <c r="AC109" s="121">
        <v>132.30022062152236</v>
      </c>
      <c r="AD109" s="121">
        <v>2.9772384166892527</v>
      </c>
      <c r="AE109" s="121">
        <v>26.433314286339325</v>
      </c>
      <c r="AF109" s="121">
        <v>18.079668662725709</v>
      </c>
      <c r="AG109" s="121">
        <v>13.705461516872633</v>
      </c>
      <c r="AH109" s="121">
        <v>288.6931805383752</v>
      </c>
      <c r="AI109" s="121">
        <v>-0.21010672784509854</v>
      </c>
      <c r="AJ109" s="121">
        <v>0.19354131878829808</v>
      </c>
      <c r="AK109" s="84">
        <v>1.866812024064429</v>
      </c>
      <c r="AL109">
        <v>0.14866689093636365</v>
      </c>
      <c r="AM109">
        <v>7.8466473432359773</v>
      </c>
      <c r="AN109">
        <v>16.375903767957119</v>
      </c>
      <c r="AO109">
        <v>5.6698517436310452</v>
      </c>
      <c r="AP109">
        <v>1.9887983443762329</v>
      </c>
      <c r="AQ109">
        <v>10.24682956233513</v>
      </c>
      <c r="AR109">
        <v>61.415514044065077</v>
      </c>
      <c r="AS109">
        <v>12.23562790671137</v>
      </c>
      <c r="AT109">
        <v>37.638477261669173</v>
      </c>
      <c r="AU109">
        <v>0.32508296819893051</v>
      </c>
    </row>
    <row r="110" spans="1:47" x14ac:dyDescent="0.25">
      <c r="A110" s="83" t="s">
        <v>177</v>
      </c>
      <c r="D110" s="128" t="s">
        <v>272</v>
      </c>
      <c r="E110" s="121" t="s">
        <v>254</v>
      </c>
      <c r="F110" s="125" t="s">
        <v>224</v>
      </c>
      <c r="G110" s="124" t="s">
        <v>262</v>
      </c>
      <c r="H110" s="125" t="s">
        <v>222</v>
      </c>
      <c r="I110" s="121" t="s">
        <v>267</v>
      </c>
      <c r="J110" s="121" t="s">
        <v>267</v>
      </c>
      <c r="K110" s="126">
        <v>448.85525763430672</v>
      </c>
      <c r="L110" s="121">
        <v>4.0999999999999996</v>
      </c>
      <c r="M110" s="121">
        <v>3.1</v>
      </c>
      <c r="N110" s="85">
        <v>31.030444964871201</v>
      </c>
      <c r="O110" s="85">
        <v>0.67643537616097171</v>
      </c>
      <c r="P110" s="85">
        <v>8.53163266021674</v>
      </c>
      <c r="Q110" s="85">
        <v>19.116232380847567</v>
      </c>
      <c r="R110" s="85">
        <f t="shared" si="1"/>
        <v>0.54866461308319847</v>
      </c>
      <c r="S110" s="126">
        <v>1.1960387753295239</v>
      </c>
      <c r="T110" s="126">
        <v>3209.5120000000002</v>
      </c>
      <c r="U110" s="126">
        <v>294.17760000000004</v>
      </c>
      <c r="V110" s="126">
        <v>87.087738802275808</v>
      </c>
      <c r="W110" s="126">
        <v>28.57334602743131</v>
      </c>
      <c r="X110" s="184">
        <v>102.15986483143473</v>
      </c>
      <c r="Y110" s="126">
        <v>1061.2024177906924</v>
      </c>
      <c r="Z110" s="126">
        <v>174.79955680631744</v>
      </c>
      <c r="AA110" s="121">
        <v>150.2579955840848</v>
      </c>
      <c r="AB110" s="121">
        <v>41.325053914718467</v>
      </c>
      <c r="AC110" s="121">
        <v>174.1973310255236</v>
      </c>
      <c r="AD110" s="121">
        <v>10.917153733544234</v>
      </c>
      <c r="AE110" s="121">
        <v>36.701874072734242</v>
      </c>
      <c r="AF110" s="121">
        <v>46.291128300209969</v>
      </c>
      <c r="AG110" s="121">
        <v>21.781688494864934</v>
      </c>
      <c r="AH110" s="121">
        <v>307.61582126692338</v>
      </c>
      <c r="AI110" s="121">
        <v>-0.63097690407221751</v>
      </c>
      <c r="AJ110" s="121">
        <v>0.25489454496402875</v>
      </c>
      <c r="AK110" s="84">
        <v>1.4978372978886987</v>
      </c>
      <c r="AL110">
        <v>0.12442347093636363</v>
      </c>
      <c r="AM110">
        <v>4.934584087711638</v>
      </c>
      <c r="AN110">
        <v>12.133864706906049</v>
      </c>
      <c r="AO110">
        <v>4.1166158626460359</v>
      </c>
      <c r="AP110">
        <v>1.663380555882179</v>
      </c>
      <c r="AQ110">
        <v>6.1029666874268669</v>
      </c>
      <c r="AR110">
        <v>42.403597736174987</v>
      </c>
      <c r="AS110">
        <v>7.7663472433090464</v>
      </c>
      <c r="AT110">
        <v>26.804077967667329</v>
      </c>
      <c r="AU110">
        <v>0.28974498778421981</v>
      </c>
    </row>
    <row r="111" spans="1:47" x14ac:dyDescent="0.25">
      <c r="A111" s="83" t="s">
        <v>178</v>
      </c>
      <c r="C111" s="121">
        <v>50</v>
      </c>
      <c r="D111" s="142">
        <v>50</v>
      </c>
      <c r="E111" s="121" t="s">
        <v>256</v>
      </c>
      <c r="F111" s="125" t="s">
        <v>221</v>
      </c>
      <c r="G111" s="124">
        <v>2020</v>
      </c>
      <c r="H111" s="125" t="s">
        <v>235</v>
      </c>
      <c r="I111" s="121" t="s">
        <v>267</v>
      </c>
      <c r="J111" s="121" t="s">
        <v>267</v>
      </c>
      <c r="K111" s="126">
        <v>1265.8364100190522</v>
      </c>
      <c r="L111" s="121">
        <v>6.2</v>
      </c>
      <c r="M111" s="121">
        <v>5.2</v>
      </c>
      <c r="N111" s="85">
        <v>29.028697571743916</v>
      </c>
      <c r="O111" s="85">
        <v>0.65018360882387338</v>
      </c>
      <c r="P111" s="85">
        <v>1.7735144805932399</v>
      </c>
      <c r="Q111" s="85">
        <v>7.5826378789863673</v>
      </c>
      <c r="R111" s="85">
        <f t="shared" si="1"/>
        <v>0.54194489846089189</v>
      </c>
      <c r="S111" s="126">
        <v>1.2138460190786364</v>
      </c>
      <c r="T111" s="126">
        <v>4387.9679999999998</v>
      </c>
      <c r="U111" s="126">
        <v>383.70960000000002</v>
      </c>
      <c r="V111" s="126">
        <v>157.04586102989236</v>
      </c>
      <c r="W111" s="126">
        <v>25.160088445758046</v>
      </c>
      <c r="X111" s="184">
        <v>81.714372223864359</v>
      </c>
      <c r="Y111" s="126">
        <v>737.84172711975293</v>
      </c>
      <c r="Z111" s="126">
        <v>110.79795468675209</v>
      </c>
      <c r="AA111" s="121">
        <v>194.38239913390277</v>
      </c>
      <c r="AB111" s="121">
        <v>22.392746074932344</v>
      </c>
      <c r="AC111" s="121">
        <v>181.69440469926658</v>
      </c>
      <c r="AD111" s="121">
        <v>4.5661589144034833</v>
      </c>
      <c r="AE111" s="121">
        <v>47.150553610570128</v>
      </c>
      <c r="AF111" s="121">
        <v>36.435132918592267</v>
      </c>
      <c r="AG111" s="121">
        <v>17.157865999640116</v>
      </c>
      <c r="AH111" s="121">
        <v>325.00697262772275</v>
      </c>
      <c r="AI111" s="121">
        <v>-1.2606768854935728</v>
      </c>
      <c r="AJ111" s="121">
        <v>0.20342738237924865</v>
      </c>
      <c r="AK111" s="84">
        <v>1.6122759604734787</v>
      </c>
      <c r="AL111">
        <v>0.13537347093636362</v>
      </c>
      <c r="AM111">
        <v>6.7290770578104002</v>
      </c>
      <c r="AN111">
        <v>14.743986975540521</v>
      </c>
      <c r="AO111">
        <v>4.4228513653538641</v>
      </c>
      <c r="AP111">
        <v>1.9063420148407539</v>
      </c>
      <c r="AQ111">
        <v>7.9895857193134638</v>
      </c>
      <c r="AR111">
        <v>52.069999217713907</v>
      </c>
      <c r="AS111">
        <v>9.8959277341542169</v>
      </c>
      <c r="AT111">
        <v>32.780782682376767</v>
      </c>
      <c r="AU111">
        <v>0.30188198463834592</v>
      </c>
    </row>
    <row r="112" spans="1:47" x14ac:dyDescent="0.25">
      <c r="A112" s="83" t="s">
        <v>179</v>
      </c>
      <c r="B112" s="121">
        <v>15</v>
      </c>
      <c r="D112" s="142">
        <v>15</v>
      </c>
      <c r="E112" s="121" t="s">
        <v>259</v>
      </c>
      <c r="F112" s="125" t="s">
        <v>228</v>
      </c>
      <c r="G112" s="124">
        <v>2016</v>
      </c>
      <c r="H112" s="125" t="s">
        <v>222</v>
      </c>
      <c r="I112" s="121" t="s">
        <v>267</v>
      </c>
      <c r="J112" s="121" t="s">
        <v>267</v>
      </c>
      <c r="K112" s="126">
        <v>597.39728534062419</v>
      </c>
      <c r="L112" s="121">
        <v>4.5</v>
      </c>
      <c r="M112" s="121">
        <v>3.7</v>
      </c>
      <c r="N112" s="85">
        <v>31.498829039812666</v>
      </c>
      <c r="O112" s="85">
        <v>0.7367326916396898</v>
      </c>
      <c r="P112" s="85">
        <v>11.692986967604204</v>
      </c>
      <c r="Q112" s="85">
        <v>9.7315878132864917</v>
      </c>
      <c r="R112" s="85">
        <f t="shared" si="1"/>
        <v>0.53117699396520091</v>
      </c>
      <c r="S112" s="126">
        <v>1.2423809659922174</v>
      </c>
      <c r="T112" s="126">
        <v>4260.768</v>
      </c>
      <c r="U112" s="126">
        <v>347.89679999999998</v>
      </c>
      <c r="V112" s="126">
        <v>122.64789684493522</v>
      </c>
      <c r="W112" s="126">
        <v>27.858898773841929</v>
      </c>
      <c r="X112" s="184">
        <v>89.778719656084689</v>
      </c>
      <c r="Y112" s="126">
        <v>744.75864655080534</v>
      </c>
      <c r="Z112" s="126">
        <v>128.15657150064348</v>
      </c>
      <c r="AA112" s="121">
        <v>200.40072434486626</v>
      </c>
      <c r="AB112" s="121">
        <v>38.877264198075387</v>
      </c>
      <c r="AC112" s="121">
        <v>454.56989089869802</v>
      </c>
      <c r="AD112" s="121">
        <v>22.699666258428579</v>
      </c>
      <c r="AE112" s="121">
        <v>106.26785572198986</v>
      </c>
      <c r="AF112" s="121">
        <v>58.938292827643771</v>
      </c>
      <c r="AG112" s="121">
        <v>23.613889143345197</v>
      </c>
      <c r="AH112" s="121">
        <v>401.69999375457468</v>
      </c>
      <c r="AI112" s="121">
        <v>-1.0125539349527557</v>
      </c>
      <c r="AJ112" s="121">
        <v>0.3279791927443238</v>
      </c>
      <c r="AK112" s="84">
        <v>1.7518173501084038</v>
      </c>
      <c r="AL112">
        <v>0.13573701093636364</v>
      </c>
      <c r="AM112">
        <v>6.7254203196690199</v>
      </c>
      <c r="AN112">
        <v>15.67626917799636</v>
      </c>
      <c r="AO112">
        <v>4.1514514559761624</v>
      </c>
      <c r="AP112">
        <v>1.8826349625938399</v>
      </c>
      <c r="AQ112">
        <v>7.3778199964958393</v>
      </c>
      <c r="AR112">
        <v>50.839189438591781</v>
      </c>
      <c r="AS112">
        <v>9.2604549590896799</v>
      </c>
      <c r="AT112">
        <v>32.85057214376485</v>
      </c>
      <c r="AU112">
        <v>0.28189630666287641</v>
      </c>
    </row>
    <row r="113" spans="1:47" x14ac:dyDescent="0.25">
      <c r="A113" s="83" t="s">
        <v>180</v>
      </c>
      <c r="C113" s="121">
        <v>12.5</v>
      </c>
      <c r="D113" s="142">
        <v>12.5</v>
      </c>
      <c r="E113" s="121" t="s">
        <v>256</v>
      </c>
      <c r="F113" s="125" t="s">
        <v>228</v>
      </c>
      <c r="G113" s="124">
        <v>2020</v>
      </c>
      <c r="H113" s="125" t="s">
        <v>235</v>
      </c>
      <c r="I113" s="121" t="s">
        <v>267</v>
      </c>
      <c r="J113" s="121" t="s">
        <v>267</v>
      </c>
      <c r="K113" s="126">
        <v>923.54391139145127</v>
      </c>
      <c r="L113" s="121">
        <v>4</v>
      </c>
      <c r="M113" s="121">
        <v>3</v>
      </c>
      <c r="N113" s="85">
        <v>30.324074074074066</v>
      </c>
      <c r="O113" s="85">
        <v>0.69778439624003774</v>
      </c>
      <c r="P113" s="85">
        <v>2.7914980638166038</v>
      </c>
      <c r="Q113" s="85">
        <v>12.948807390465801</v>
      </c>
      <c r="R113" s="85">
        <f t="shared" si="1"/>
        <v>0.53523561829095168</v>
      </c>
      <c r="S113" s="126">
        <v>1.2316256115289781</v>
      </c>
      <c r="T113" s="126">
        <v>3995.4879999999998</v>
      </c>
      <c r="U113" s="126">
        <v>258.36480000000012</v>
      </c>
      <c r="V113" s="126">
        <v>104.45890913975369</v>
      </c>
      <c r="W113" s="126">
        <v>19.46520203831707</v>
      </c>
      <c r="X113" s="184">
        <v>78.630945264485973</v>
      </c>
      <c r="Y113" s="126">
        <v>735.48927962862558</v>
      </c>
      <c r="Z113" s="126">
        <v>93.438528703201712</v>
      </c>
      <c r="AA113" s="121">
        <v>139.17297229686656</v>
      </c>
      <c r="AB113" s="121">
        <v>23.284462459222208</v>
      </c>
      <c r="AC113" s="121">
        <v>175.63934311650053</v>
      </c>
      <c r="AD113" s="121">
        <v>2.3593471687248009</v>
      </c>
      <c r="AE113" s="121">
        <v>38.800900892609</v>
      </c>
      <c r="AF113" s="121">
        <v>18.583107998358685</v>
      </c>
      <c r="AG113" s="121">
        <v>17.961895478791515</v>
      </c>
      <c r="AH113" s="121">
        <v>372.21915083834335</v>
      </c>
      <c r="AI113" s="121">
        <v>-1.1830740614171731</v>
      </c>
      <c r="AJ113" s="121">
        <v>0.24882969567583613</v>
      </c>
      <c r="AK113" s="84">
        <v>1.4302870471768916</v>
      </c>
      <c r="AL113">
        <v>0.12147886093636365</v>
      </c>
      <c r="AM113">
        <v>5.0522116382882061</v>
      </c>
      <c r="AN113">
        <v>9.6169631708559287</v>
      </c>
      <c r="AO113">
        <v>3.2362061462097929</v>
      </c>
      <c r="AP113">
        <v>1.300957606754479</v>
      </c>
      <c r="AQ113">
        <v>4.9029868304331767</v>
      </c>
      <c r="AR113">
        <v>35.416781058189152</v>
      </c>
      <c r="AS113">
        <v>6.2039444371876558</v>
      </c>
      <c r="AT113">
        <v>22.680688805804191</v>
      </c>
      <c r="AU113">
        <v>0.27353421628006341</v>
      </c>
    </row>
    <row r="114" spans="1:47" x14ac:dyDescent="0.25">
      <c r="A114" s="83" t="s">
        <v>181</v>
      </c>
      <c r="C114" s="121">
        <v>25</v>
      </c>
      <c r="D114" s="142">
        <v>25</v>
      </c>
      <c r="E114" s="121" t="s">
        <v>256</v>
      </c>
      <c r="F114" s="125" t="s">
        <v>230</v>
      </c>
      <c r="G114" s="124">
        <v>2020</v>
      </c>
      <c r="H114" s="125" t="s">
        <v>235</v>
      </c>
      <c r="I114" s="121" t="s">
        <v>267</v>
      </c>
      <c r="J114" s="121" t="s">
        <v>267</v>
      </c>
      <c r="K114" s="128">
        <v>674.89747370913744</v>
      </c>
      <c r="L114" s="121">
        <v>6.1</v>
      </c>
      <c r="M114" s="121">
        <v>5.4</v>
      </c>
      <c r="N114" s="85">
        <v>31.548311990686855</v>
      </c>
      <c r="O114" s="85">
        <v>0.65321013982611464</v>
      </c>
      <c r="P114" s="85">
        <v>4.7520924924102355</v>
      </c>
      <c r="Q114" s="85">
        <v>10.38334239009923</v>
      </c>
      <c r="R114" s="85">
        <f t="shared" si="1"/>
        <v>0.56138032751349121</v>
      </c>
      <c r="S114" s="126">
        <v>1.1623421320892484</v>
      </c>
      <c r="T114" s="126">
        <v>4643.0640000000003</v>
      </c>
      <c r="U114" s="126">
        <v>409.93920000000003</v>
      </c>
      <c r="V114" s="126">
        <v>234.9119574065316</v>
      </c>
      <c r="W114" s="126">
        <v>43.565004822167531</v>
      </c>
      <c r="X114" s="184">
        <v>108.5401867704561</v>
      </c>
      <c r="Y114" s="126">
        <v>382.34999318932262</v>
      </c>
      <c r="Z114" s="126">
        <v>56.978927795454247</v>
      </c>
      <c r="AA114" s="121">
        <v>151.22476232815762</v>
      </c>
      <c r="AB114" s="121">
        <v>27.655163328781423</v>
      </c>
      <c r="AC114" s="121">
        <v>194.61231095079049</v>
      </c>
      <c r="AD114" s="121">
        <v>9.8299939439735748</v>
      </c>
      <c r="AE114" s="121">
        <v>54.278678386472819</v>
      </c>
      <c r="AF114" s="121">
        <v>37.676546714064813</v>
      </c>
      <c r="AG114" s="121">
        <v>23.336089412331802</v>
      </c>
      <c r="AH114" s="121">
        <v>309.22822976258038</v>
      </c>
      <c r="AI114" s="121">
        <v>-1.2502252801000457</v>
      </c>
      <c r="AJ114" s="121">
        <v>0.50758936139338595</v>
      </c>
      <c r="AK114" s="84">
        <v>1.5550388814593417</v>
      </c>
      <c r="AL114">
        <v>0.15304456093636365</v>
      </c>
      <c r="AM114">
        <v>8.0708197134446422</v>
      </c>
      <c r="AN114">
        <v>16.71549968561057</v>
      </c>
      <c r="AO114">
        <v>5.2831153725135298</v>
      </c>
      <c r="AP114">
        <v>2.025749698343235</v>
      </c>
      <c r="AQ114">
        <v>8.6146078558043655</v>
      </c>
      <c r="AR114">
        <v>59.417904919029702</v>
      </c>
      <c r="AS114">
        <v>10.640357554147601</v>
      </c>
      <c r="AT114">
        <v>38.349993130974603</v>
      </c>
      <c r="AU114">
        <v>0.27745396245074089</v>
      </c>
    </row>
    <row r="115" spans="1:47" x14ac:dyDescent="0.25">
      <c r="A115" s="83" t="s">
        <v>182</v>
      </c>
      <c r="D115" s="128" t="s">
        <v>272</v>
      </c>
      <c r="E115" s="121" t="s">
        <v>254</v>
      </c>
      <c r="F115" s="125" t="s">
        <v>224</v>
      </c>
      <c r="G115" s="124" t="s">
        <v>262</v>
      </c>
      <c r="H115" s="125" t="s">
        <v>222</v>
      </c>
      <c r="I115" s="121" t="s">
        <v>267</v>
      </c>
      <c r="J115" s="121" t="s">
        <v>267</v>
      </c>
      <c r="K115" s="128">
        <v>1369.1699945104035</v>
      </c>
      <c r="L115" s="121">
        <v>5.0999999999999996</v>
      </c>
      <c r="M115" s="121">
        <v>4.3</v>
      </c>
      <c r="N115" s="85">
        <v>32.784958871915407</v>
      </c>
      <c r="O115" s="85">
        <v>0.61042218149515148</v>
      </c>
      <c r="P115" s="85">
        <v>11.452400565052146</v>
      </c>
      <c r="Q115" s="85">
        <v>21.119797193013962</v>
      </c>
      <c r="R115" s="85">
        <f t="shared" si="1"/>
        <v>0.58733609647577767</v>
      </c>
      <c r="S115" s="126">
        <v>1.0935593443391891</v>
      </c>
      <c r="T115" s="126">
        <v>4212.808</v>
      </c>
      <c r="U115" s="126">
        <v>398.18879999999996</v>
      </c>
      <c r="V115" s="126">
        <v>95.699935116257976</v>
      </c>
      <c r="W115" s="126">
        <v>45.694513506771671</v>
      </c>
      <c r="X115" s="184">
        <v>88.16585016964062</v>
      </c>
      <c r="Y115" s="126">
        <v>439.48976977465753</v>
      </c>
      <c r="Z115" s="126">
        <v>82.220242118710956</v>
      </c>
      <c r="AA115" s="121">
        <v>198.15321868686544</v>
      </c>
      <c r="AB115" s="121">
        <v>40.110036623142605</v>
      </c>
      <c r="AC115" s="121">
        <v>196.10575323507476</v>
      </c>
      <c r="AD115" s="121">
        <v>9.5994751900553723</v>
      </c>
      <c r="AE115" s="121">
        <v>46.757189971284589</v>
      </c>
      <c r="AF115" s="121">
        <v>35.563319407602421</v>
      </c>
      <c r="AG115" s="121">
        <v>19.451030007569543</v>
      </c>
      <c r="AH115" s="121">
        <v>468.70931710181674</v>
      </c>
      <c r="AI115" s="121">
        <v>-1.5093861108277249</v>
      </c>
      <c r="AJ115" s="121">
        <v>0.41548544463753728</v>
      </c>
      <c r="AK115" s="84">
        <v>1.3804543982151902</v>
      </c>
      <c r="AL115">
        <v>0.13788983093636364</v>
      </c>
      <c r="AM115">
        <v>6.0805637237987193</v>
      </c>
      <c r="AN115">
        <v>12.694855798812149</v>
      </c>
      <c r="AO115">
        <v>3.9800614398496741</v>
      </c>
      <c r="AP115">
        <v>1.62752735999577</v>
      </c>
      <c r="AQ115">
        <v>6.7494447188625983</v>
      </c>
      <c r="AR115">
        <v>45.098977746304492</v>
      </c>
      <c r="AS115">
        <v>8.376972078858369</v>
      </c>
      <c r="AT115">
        <v>28.678346825262299</v>
      </c>
      <c r="AU115">
        <v>0.29210094047259472</v>
      </c>
    </row>
    <row r="116" spans="1:47" x14ac:dyDescent="0.25">
      <c r="A116" s="83" t="s">
        <v>183</v>
      </c>
      <c r="C116" s="121">
        <v>50</v>
      </c>
      <c r="D116" s="142">
        <v>50</v>
      </c>
      <c r="E116" s="121" t="s">
        <v>256</v>
      </c>
      <c r="F116" s="125" t="s">
        <v>221</v>
      </c>
      <c r="G116" s="124">
        <v>2020</v>
      </c>
      <c r="H116" s="125" t="s">
        <v>235</v>
      </c>
      <c r="I116" s="121" t="s">
        <v>267</v>
      </c>
      <c r="J116" s="121" t="s">
        <v>267</v>
      </c>
      <c r="K116" s="128">
        <v>1204.4820942273122</v>
      </c>
      <c r="L116" s="121">
        <v>5.5</v>
      </c>
      <c r="M116" s="121">
        <v>4.5999999999999996</v>
      </c>
      <c r="N116" s="85">
        <v>27.318932655654393</v>
      </c>
      <c r="O116" s="85">
        <v>0.68980048335800548</v>
      </c>
      <c r="P116" s="85">
        <v>5.0946793324210731</v>
      </c>
      <c r="Q116" s="85">
        <v>17.053333272804462</v>
      </c>
      <c r="R116" s="85">
        <f t="shared" si="1"/>
        <v>0.51207822419213422</v>
      </c>
      <c r="S116" s="126">
        <v>1.2929927058908444</v>
      </c>
      <c r="T116" s="126">
        <v>6691.2239999999993</v>
      </c>
      <c r="U116" s="126">
        <v>509.81759999999986</v>
      </c>
      <c r="V116" s="126">
        <v>350.05251206962902</v>
      </c>
      <c r="W116" s="126">
        <v>66.991761262492673</v>
      </c>
      <c r="X116" s="184">
        <v>176.20954919435206</v>
      </c>
      <c r="Y116" s="126">
        <v>799.46989202546183</v>
      </c>
      <c r="Z116" s="126">
        <v>118.67634140418824</v>
      </c>
      <c r="AA116" s="121">
        <v>257.90348149255721</v>
      </c>
      <c r="AB116" s="121">
        <v>84.005418479092356</v>
      </c>
      <c r="AC116" s="121">
        <v>231.9633413525398</v>
      </c>
      <c r="AD116" s="121">
        <v>72.708323308792941</v>
      </c>
      <c r="AE116" s="121">
        <v>60.91713206262169</v>
      </c>
      <c r="AF116" s="121">
        <v>74.238083697836416</v>
      </c>
      <c r="AG116" s="121">
        <v>19.999302698643252</v>
      </c>
      <c r="AH116" s="121">
        <v>370.13457930383572</v>
      </c>
      <c r="AI116" s="121">
        <v>-0.26906774671496692</v>
      </c>
      <c r="AJ116" s="121">
        <v>0.27151325000000004</v>
      </c>
      <c r="AK116" s="84">
        <v>2.5867451928527276</v>
      </c>
      <c r="AL116">
        <v>0.22646144093636367</v>
      </c>
      <c r="AM116">
        <v>5.849985210923073</v>
      </c>
      <c r="AN116">
        <v>15.265320113095401</v>
      </c>
      <c r="AO116">
        <v>4.4918335799901783</v>
      </c>
      <c r="AP116">
        <v>1.9405458565170499</v>
      </c>
      <c r="AQ116">
        <v>9.4078446717285296</v>
      </c>
      <c r="AR116">
        <v>55.49062321985506</v>
      </c>
      <c r="AS116">
        <v>11.348390528245581</v>
      </c>
      <c r="AT116">
        <v>33.628945240690449</v>
      </c>
      <c r="AU116">
        <v>0.33745900880989332</v>
      </c>
    </row>
    <row r="117" spans="1:47" x14ac:dyDescent="0.25">
      <c r="A117" s="83" t="s">
        <v>184</v>
      </c>
      <c r="C117" s="121">
        <v>12.5</v>
      </c>
      <c r="D117" s="142">
        <v>12.5</v>
      </c>
      <c r="E117" s="121" t="s">
        <v>256</v>
      </c>
      <c r="F117" s="125" t="s">
        <v>228</v>
      </c>
      <c r="G117" s="124">
        <v>2020</v>
      </c>
      <c r="H117" s="125" t="s">
        <v>222</v>
      </c>
      <c r="I117" s="121" t="s">
        <v>267</v>
      </c>
      <c r="J117" s="121" t="s">
        <v>267</v>
      </c>
      <c r="K117" s="128">
        <v>1401.4617396639505</v>
      </c>
      <c r="L117" s="121">
        <v>5.3</v>
      </c>
      <c r="M117" s="121">
        <v>5</v>
      </c>
      <c r="N117" s="85">
        <v>30.327868852459041</v>
      </c>
      <c r="O117" s="85">
        <v>0.62056658205581061</v>
      </c>
      <c r="P117" s="85">
        <v>3.3461328980623422</v>
      </c>
      <c r="Q117" s="85">
        <v>17.865131105787231</v>
      </c>
      <c r="R117" s="85">
        <f t="shared" si="1"/>
        <v>0.56428691801063424</v>
      </c>
      <c r="S117" s="126">
        <v>1.1546396672718191</v>
      </c>
      <c r="T117" s="126">
        <v>3822.4639999999999</v>
      </c>
      <c r="U117" s="126">
        <v>404.06400000000002</v>
      </c>
      <c r="V117" s="126">
        <v>191.63704251790227</v>
      </c>
      <c r="W117" s="126">
        <v>6.8227193204156142</v>
      </c>
      <c r="X117" s="184">
        <v>140.29948445205326</v>
      </c>
      <c r="Y117" s="126">
        <v>478.48722040859315</v>
      </c>
      <c r="Z117" s="126">
        <v>74.417998068712521</v>
      </c>
      <c r="AA117" s="121">
        <v>267.40668095209219</v>
      </c>
      <c r="AB117" s="121">
        <v>44.278705392913793</v>
      </c>
      <c r="AC117" s="121">
        <v>225.50981249246803</v>
      </c>
      <c r="AD117" s="121">
        <v>16.366642065251657</v>
      </c>
      <c r="AE117" s="121">
        <v>60.496781881738123</v>
      </c>
      <c r="AF117" s="121">
        <v>41.972722771670114</v>
      </c>
      <c r="AG117" s="121">
        <v>20.557868341332092</v>
      </c>
      <c r="AH117" s="121">
        <v>443.54536028378038</v>
      </c>
      <c r="AI117" s="121">
        <v>-1.6981835058614188</v>
      </c>
      <c r="AJ117" s="121">
        <v>0.46740010916322916</v>
      </c>
      <c r="AK117" s="84">
        <v>1.5189386336894981</v>
      </c>
      <c r="AL117">
        <v>0.14869054093636364</v>
      </c>
      <c r="AM117">
        <v>6.925421753644148</v>
      </c>
      <c r="AN117">
        <v>16.408639658543969</v>
      </c>
      <c r="AO117">
        <v>4.6113396878398216</v>
      </c>
      <c r="AP117">
        <v>2.200637244963068</v>
      </c>
      <c r="AQ117">
        <v>8.5933250041270224</v>
      </c>
      <c r="AR117">
        <v>56.033088924500852</v>
      </c>
      <c r="AS117">
        <v>10.79396224909009</v>
      </c>
      <c r="AT117">
        <v>34.966361659359379</v>
      </c>
      <c r="AU117">
        <v>0.3086956073452638</v>
      </c>
    </row>
    <row r="118" spans="1:47" x14ac:dyDescent="0.25">
      <c r="A118" s="83" t="s">
        <v>185</v>
      </c>
      <c r="B118" s="121">
        <v>15</v>
      </c>
      <c r="D118" s="142">
        <v>15</v>
      </c>
      <c r="E118" s="121" t="s">
        <v>259</v>
      </c>
      <c r="F118" s="125" t="s">
        <v>228</v>
      </c>
      <c r="G118" s="124">
        <v>2016</v>
      </c>
      <c r="H118" s="125" t="s">
        <v>235</v>
      </c>
      <c r="I118" s="121" t="s">
        <v>267</v>
      </c>
      <c r="J118" s="121" t="s">
        <v>267</v>
      </c>
      <c r="K118" s="128">
        <v>668.43912467842802</v>
      </c>
      <c r="L118" s="121">
        <v>4.5</v>
      </c>
      <c r="M118" s="121">
        <v>3.9</v>
      </c>
      <c r="N118" s="85">
        <v>26.12612612612611</v>
      </c>
      <c r="O118" s="85">
        <v>0.66936171888535867</v>
      </c>
      <c r="P118" s="85">
        <v>3.5471482604012716</v>
      </c>
      <c r="Q118" s="85">
        <v>9.3273190808973929</v>
      </c>
      <c r="R118" s="85">
        <f t="shared" si="1"/>
        <v>0.50843818569369037</v>
      </c>
      <c r="S118" s="126">
        <v>1.3026388079117206</v>
      </c>
      <c r="T118" s="126">
        <v>3035.672</v>
      </c>
      <c r="U118" s="126">
        <v>339.43679999999989</v>
      </c>
      <c r="V118" s="126">
        <v>96.996922074994345</v>
      </c>
      <c r="W118" s="126">
        <v>15.296694637176564</v>
      </c>
      <c r="X118" s="184">
        <v>69.001165683658172</v>
      </c>
      <c r="Y118" s="126">
        <v>375.38443949046371</v>
      </c>
      <c r="Z118" s="126">
        <v>58.982382196840014</v>
      </c>
      <c r="AA118" s="121">
        <v>311.83436390268361</v>
      </c>
      <c r="AB118" s="121">
        <v>65.391728061953287</v>
      </c>
      <c r="AC118" s="121">
        <v>290.50455469895792</v>
      </c>
      <c r="AD118" s="121">
        <v>59.936696346995596</v>
      </c>
      <c r="AE118" s="121">
        <v>82.387082221145334</v>
      </c>
      <c r="AF118" s="121">
        <v>54.268534430732061</v>
      </c>
      <c r="AG118" s="121">
        <v>26.0304856208842</v>
      </c>
      <c r="AH118" s="121">
        <v>512.36251574707671</v>
      </c>
      <c r="AI118" s="121">
        <v>-2.7192896115240641</v>
      </c>
      <c r="AJ118" s="121">
        <v>0.57342443160190337</v>
      </c>
      <c r="AK118" s="84">
        <v>1.2381336112508241</v>
      </c>
      <c r="AL118">
        <v>0.11774619093636364</v>
      </c>
      <c r="AM118">
        <v>6.8611599409404134</v>
      </c>
      <c r="AN118">
        <v>16.19501642742258</v>
      </c>
      <c r="AO118">
        <v>5.1791660497660281</v>
      </c>
      <c r="AP118">
        <v>1.8701836694602081</v>
      </c>
      <c r="AQ118">
        <v>8.0958529585572183</v>
      </c>
      <c r="AR118">
        <v>56.018418197238248</v>
      </c>
      <c r="AS118">
        <v>9.9660366280174273</v>
      </c>
      <c r="AT118">
        <v>35.978498701549753</v>
      </c>
      <c r="AU118">
        <v>0.27699979119996321</v>
      </c>
    </row>
    <row r="119" spans="1:47" x14ac:dyDescent="0.25">
      <c r="A119" s="83" t="s">
        <v>186</v>
      </c>
      <c r="B119" s="121">
        <v>45</v>
      </c>
      <c r="D119" s="142">
        <v>45</v>
      </c>
      <c r="E119" s="121" t="s">
        <v>259</v>
      </c>
      <c r="F119" s="125" t="s">
        <v>221</v>
      </c>
      <c r="G119" s="124">
        <v>2016</v>
      </c>
      <c r="H119" s="125" t="s">
        <v>222</v>
      </c>
      <c r="I119" s="121" t="s">
        <v>267</v>
      </c>
      <c r="J119" s="121" t="s">
        <v>267</v>
      </c>
      <c r="K119" s="128">
        <v>1243.232188411569</v>
      </c>
      <c r="L119" s="121">
        <v>5.5</v>
      </c>
      <c r="M119" s="121">
        <v>5.0999999999999996</v>
      </c>
      <c r="N119" s="85">
        <v>31.082802547770694</v>
      </c>
      <c r="O119" s="85">
        <v>0.65881651238260408</v>
      </c>
      <c r="P119" s="85">
        <v>2.0193994299734812</v>
      </c>
      <c r="Q119" s="85">
        <v>7.910188786958785</v>
      </c>
      <c r="R119" s="85">
        <f t="shared" si="1"/>
        <v>0.55560760750239013</v>
      </c>
      <c r="S119" s="126">
        <v>1.1776398401186661</v>
      </c>
      <c r="T119" s="126">
        <v>4754.1679999999997</v>
      </c>
      <c r="U119" s="126">
        <v>374.68800000000005</v>
      </c>
      <c r="V119" s="126">
        <v>120.83046398857466</v>
      </c>
      <c r="W119" s="126">
        <v>18.978259005489605</v>
      </c>
      <c r="X119" s="184">
        <v>102.91886223682016</v>
      </c>
      <c r="Y119" s="126">
        <v>634.51157199682768</v>
      </c>
      <c r="Z119" s="126">
        <v>92.536304177303037</v>
      </c>
      <c r="AA119" s="121">
        <v>337.40233207225305</v>
      </c>
      <c r="AB119" s="121">
        <v>30.800388957401726</v>
      </c>
      <c r="AC119" s="121">
        <v>278.50075290356608</v>
      </c>
      <c r="AD119" s="121">
        <v>6.4495178031512204</v>
      </c>
      <c r="AE119" s="121">
        <v>47.379649478709517</v>
      </c>
      <c r="AF119" s="121">
        <v>31.190585963123794</v>
      </c>
      <c r="AG119" s="121">
        <v>21.024171973805053</v>
      </c>
      <c r="AH119" s="121">
        <v>418.59178458449179</v>
      </c>
      <c r="AI119" s="121">
        <v>-0.76212730294187292</v>
      </c>
      <c r="AJ119" s="121">
        <v>0.51522582485029944</v>
      </c>
      <c r="AK119" s="84">
        <v>1.7436051180024281</v>
      </c>
      <c r="AL119">
        <v>0.16425355093636362</v>
      </c>
      <c r="AM119">
        <v>6.336750127548811</v>
      </c>
      <c r="AN119">
        <v>13.71341414754737</v>
      </c>
      <c r="AO119">
        <v>4.0761982770446163</v>
      </c>
      <c r="AP119">
        <v>1.792830763773049</v>
      </c>
      <c r="AQ119">
        <v>7.0396826850462322</v>
      </c>
      <c r="AR119">
        <v>47.831235755263272</v>
      </c>
      <c r="AS119">
        <v>8.8325134488192809</v>
      </c>
      <c r="AT119">
        <v>30.184071119922852</v>
      </c>
      <c r="AU119">
        <v>0.2926216749797354</v>
      </c>
    </row>
    <row r="120" spans="1:47" x14ac:dyDescent="0.25">
      <c r="A120" s="83" t="s">
        <v>187</v>
      </c>
      <c r="B120" s="121">
        <v>0</v>
      </c>
      <c r="C120" s="121">
        <v>0</v>
      </c>
      <c r="D120" s="142">
        <v>0</v>
      </c>
      <c r="E120" s="121" t="s">
        <v>255</v>
      </c>
      <c r="F120" s="125" t="s">
        <v>226</v>
      </c>
      <c r="G120" s="124" t="s">
        <v>262</v>
      </c>
      <c r="H120" s="125" t="s">
        <v>235</v>
      </c>
      <c r="I120" s="121" t="s">
        <v>267</v>
      </c>
      <c r="J120" s="121" t="s">
        <v>267</v>
      </c>
      <c r="K120" s="128">
        <v>955.83565654499864</v>
      </c>
      <c r="L120" s="121">
        <v>4.5</v>
      </c>
      <c r="M120" s="121">
        <v>4</v>
      </c>
      <c r="N120" s="85">
        <v>31.725888324873093</v>
      </c>
      <c r="O120" s="85">
        <v>0.75609648104688287</v>
      </c>
      <c r="P120" s="85">
        <v>3.0502048158527222</v>
      </c>
      <c r="Q120" s="85">
        <v>8.2937208841737053</v>
      </c>
      <c r="R120" s="85">
        <f t="shared" si="1"/>
        <v>0.52650232833261601</v>
      </c>
      <c r="S120" s="126">
        <v>1.2547688299185675</v>
      </c>
      <c r="T120" s="126">
        <v>2727.6480000000001</v>
      </c>
      <c r="U120" s="126">
        <v>321.81119999999993</v>
      </c>
      <c r="V120" s="126">
        <v>78.39586826401424</v>
      </c>
      <c r="W120" s="126">
        <v>11.950739831821625</v>
      </c>
      <c r="X120" s="184">
        <v>38.546394792567284</v>
      </c>
      <c r="Y120" s="126">
        <v>695.4991576122186</v>
      </c>
      <c r="Z120" s="126">
        <v>114.75599919511401</v>
      </c>
      <c r="AA120" s="121">
        <v>237.53355536795942</v>
      </c>
      <c r="AB120" s="121">
        <v>45.180265666414172</v>
      </c>
      <c r="AC120" s="121">
        <v>254.63500334645633</v>
      </c>
      <c r="AD120" s="121">
        <v>19.201178576474529</v>
      </c>
      <c r="AE120" s="121">
        <v>64.632589166095471</v>
      </c>
      <c r="AF120" s="121">
        <v>44.760798581927034</v>
      </c>
      <c r="AG120" s="121">
        <v>18.944224851390562</v>
      </c>
      <c r="AH120" s="121">
        <v>507.31646910421074</v>
      </c>
      <c r="AI120" s="121">
        <v>-1.420482897951918</v>
      </c>
      <c r="AJ120" s="121">
        <v>0.57258432306390605</v>
      </c>
      <c r="AK120" s="84">
        <v>1.2536980197888214</v>
      </c>
      <c r="AL120">
        <v>0.11872132093636364</v>
      </c>
      <c r="AM120">
        <v>5.0619045295470464</v>
      </c>
      <c r="AN120">
        <v>11.11128916756623</v>
      </c>
      <c r="AO120">
        <v>3.2982238060099589</v>
      </c>
      <c r="AP120">
        <v>1.417836314686048</v>
      </c>
      <c r="AQ120">
        <v>5.9672623111174623</v>
      </c>
      <c r="AR120">
        <v>39.201903908876702</v>
      </c>
      <c r="AS120">
        <v>7.3850986258035114</v>
      </c>
      <c r="AT120">
        <v>24.40114658768757</v>
      </c>
      <c r="AU120">
        <v>0.30265375437439118</v>
      </c>
    </row>
    <row r="121" spans="1:47" x14ac:dyDescent="0.25">
      <c r="A121" s="83" t="s">
        <v>188</v>
      </c>
      <c r="C121" s="121">
        <v>50</v>
      </c>
      <c r="D121" s="142">
        <v>50</v>
      </c>
      <c r="E121" s="121" t="s">
        <v>256</v>
      </c>
      <c r="F121" s="125" t="s">
        <v>221</v>
      </c>
      <c r="G121" s="124">
        <v>2020</v>
      </c>
      <c r="H121" s="125" t="s">
        <v>222</v>
      </c>
      <c r="I121" s="121" t="s">
        <v>267</v>
      </c>
      <c r="J121" s="121" t="s">
        <v>267</v>
      </c>
      <c r="K121" s="128">
        <v>1194.7945706812484</v>
      </c>
      <c r="L121" s="121">
        <v>6.2</v>
      </c>
      <c r="M121" s="121">
        <v>5.4</v>
      </c>
      <c r="N121" s="85">
        <v>28.817733990147804</v>
      </c>
      <c r="O121" s="85">
        <v>0.66431890450741382</v>
      </c>
      <c r="P121" s="85">
        <v>2.6289007989616597</v>
      </c>
      <c r="Q121" s="85">
        <v>22.538212042130315</v>
      </c>
      <c r="R121" s="85">
        <f t="shared" si="1"/>
        <v>0.53478705238717172</v>
      </c>
      <c r="S121" s="126">
        <v>1.2328143111739949</v>
      </c>
      <c r="T121" s="126">
        <v>3695.76</v>
      </c>
      <c r="U121" s="126">
        <v>398.18879999999996</v>
      </c>
      <c r="V121" s="126">
        <v>259.18180058228404</v>
      </c>
      <c r="W121" s="126">
        <v>44.022294118503538</v>
      </c>
      <c r="X121" s="184">
        <v>105.52791581783262</v>
      </c>
      <c r="Y121" s="126">
        <v>1254.4523905287294</v>
      </c>
      <c r="Z121" s="126">
        <v>177.33180688467115</v>
      </c>
      <c r="AA121" s="121">
        <v>203.7321620792485</v>
      </c>
      <c r="AB121" s="121">
        <v>65.950093444735614</v>
      </c>
      <c r="AC121" s="121">
        <v>234.99898890233328</v>
      </c>
      <c r="AD121" s="121">
        <v>29.976411330885767</v>
      </c>
      <c r="AE121" s="121">
        <v>55.419031448427411</v>
      </c>
      <c r="AF121" s="121">
        <v>41.379758509521828</v>
      </c>
      <c r="AG121" s="121">
        <v>17.765131451766919</v>
      </c>
      <c r="AH121" s="121">
        <v>427.3319081601652</v>
      </c>
      <c r="AI121" s="121">
        <v>-0.29440468123170671</v>
      </c>
      <c r="AJ121" s="121">
        <v>0.40225362512339585</v>
      </c>
      <c r="AK121" s="84">
        <v>1.4639409177293314</v>
      </c>
      <c r="AL121">
        <v>0.13710335093636364</v>
      </c>
      <c r="AM121">
        <v>6.574535344812463</v>
      </c>
      <c r="AN121">
        <v>14.20209558786782</v>
      </c>
      <c r="AO121">
        <v>4.4038425608010909</v>
      </c>
      <c r="AP121">
        <v>1.623881812236964</v>
      </c>
      <c r="AQ121">
        <v>8.1898293205424064</v>
      </c>
      <c r="AR121">
        <v>51.55231412420968</v>
      </c>
      <c r="AS121">
        <v>9.8137111327793711</v>
      </c>
      <c r="AT121">
        <v>32.313218211250302</v>
      </c>
      <c r="AU121">
        <v>0.30370577974070662</v>
      </c>
    </row>
    <row r="122" spans="1:47" x14ac:dyDescent="0.25">
      <c r="A122" s="83" t="s">
        <v>189</v>
      </c>
      <c r="B122" s="121">
        <v>30</v>
      </c>
      <c r="D122" s="142">
        <v>30</v>
      </c>
      <c r="E122" s="121" t="s">
        <v>259</v>
      </c>
      <c r="F122" s="125" t="s">
        <v>230</v>
      </c>
      <c r="G122" s="124">
        <v>2016</v>
      </c>
      <c r="H122" s="125" t="s">
        <v>235</v>
      </c>
      <c r="I122" s="121" t="s">
        <v>267</v>
      </c>
      <c r="J122" s="121" t="s">
        <v>267</v>
      </c>
      <c r="K122" s="128">
        <v>1230.3154903501502</v>
      </c>
      <c r="L122" s="121">
        <v>6</v>
      </c>
      <c r="M122" s="121">
        <v>5</v>
      </c>
      <c r="N122" s="85">
        <v>29.115479115479133</v>
      </c>
      <c r="O122" s="85">
        <v>0.76130508975087274</v>
      </c>
      <c r="P122" s="85">
        <v>2.4929503317055106</v>
      </c>
      <c r="Q122" s="85">
        <v>6.5019416048811314</v>
      </c>
      <c r="R122" s="85">
        <f t="shared" si="1"/>
        <v>0.50334507764671343</v>
      </c>
      <c r="S122" s="126">
        <v>1.3161355442362095</v>
      </c>
      <c r="T122" s="126">
        <v>3814.0880000000002</v>
      </c>
      <c r="U122" s="126">
        <v>368.81279999999992</v>
      </c>
      <c r="V122" s="126">
        <v>123.24768295800604</v>
      </c>
      <c r="W122" s="126">
        <v>18.213593160813058</v>
      </c>
      <c r="X122" s="184">
        <v>85.936295291320874</v>
      </c>
      <c r="Y122" s="126">
        <v>503.08266784399461</v>
      </c>
      <c r="Z122" s="126">
        <v>83.720025824338705</v>
      </c>
      <c r="AA122" s="121">
        <v>277.92802251295285</v>
      </c>
      <c r="AB122" s="121">
        <v>60.324818006604765</v>
      </c>
      <c r="AC122" s="121">
        <v>287.73284599045394</v>
      </c>
      <c r="AD122" s="121">
        <v>17.925815917826512</v>
      </c>
      <c r="AE122" s="121">
        <v>101.46960141416447</v>
      </c>
      <c r="AF122" s="121">
        <v>68.100808493737432</v>
      </c>
      <c r="AG122" s="121">
        <v>22.522269023746837</v>
      </c>
      <c r="AH122" s="121">
        <v>432.24993943227514</v>
      </c>
      <c r="AI122" s="121">
        <v>-1.1659113408474315</v>
      </c>
      <c r="AJ122" s="121">
        <v>0.56543114557592666</v>
      </c>
      <c r="AK122" s="84">
        <v>1.3558598972768008</v>
      </c>
      <c r="AL122">
        <v>0.13530983093636365</v>
      </c>
      <c r="AM122">
        <v>5.9908548840071401</v>
      </c>
      <c r="AN122">
        <v>12.975852792741231</v>
      </c>
      <c r="AO122">
        <v>4.0893793625121209</v>
      </c>
      <c r="AP122">
        <v>1.6993044791095031</v>
      </c>
      <c r="AQ122">
        <v>6.3811540892554177</v>
      </c>
      <c r="AR122">
        <v>46.088034252564512</v>
      </c>
      <c r="AS122">
        <v>8.0804585683649215</v>
      </c>
      <c r="AT122">
        <v>29.11019290954783</v>
      </c>
      <c r="AU122">
        <v>0.27758175953944347</v>
      </c>
    </row>
    <row r="123" spans="1:47" x14ac:dyDescent="0.25">
      <c r="A123" s="83" t="s">
        <v>190</v>
      </c>
      <c r="B123" s="121">
        <v>0</v>
      </c>
      <c r="C123" s="121">
        <v>0</v>
      </c>
      <c r="D123" s="142">
        <v>0</v>
      </c>
      <c r="E123" s="121" t="s">
        <v>255</v>
      </c>
      <c r="F123" s="125" t="s">
        <v>226</v>
      </c>
      <c r="G123" s="124" t="s">
        <v>262</v>
      </c>
      <c r="H123" s="125" t="s">
        <v>222</v>
      </c>
      <c r="I123" s="121" t="s">
        <v>267</v>
      </c>
      <c r="J123" s="121" t="s">
        <v>267</v>
      </c>
      <c r="K123" s="128">
        <v>800.8352798079718</v>
      </c>
      <c r="L123" s="121">
        <v>5.2</v>
      </c>
      <c r="M123" s="121">
        <v>4.0999999999999996</v>
      </c>
      <c r="N123" s="85">
        <v>30.235439900867402</v>
      </c>
      <c r="O123" s="85">
        <v>0.76936671188826067</v>
      </c>
      <c r="P123" s="85">
        <v>2.4471501056795089</v>
      </c>
      <c r="Q123" s="85">
        <v>8.8222292924796513</v>
      </c>
      <c r="R123" s="85">
        <f t="shared" si="1"/>
        <v>0.51014654475336862</v>
      </c>
      <c r="S123" s="126">
        <v>1.2981116564035731</v>
      </c>
      <c r="T123" s="126">
        <v>3459.0720000000001</v>
      </c>
      <c r="U123" s="126">
        <v>310.06080000000014</v>
      </c>
      <c r="V123" s="126">
        <v>80.469568255030794</v>
      </c>
      <c r="W123" s="126">
        <v>13.541651581284869</v>
      </c>
      <c r="X123" s="184">
        <v>57.711079278549711</v>
      </c>
      <c r="Y123" s="126">
        <v>332.81900392060027</v>
      </c>
      <c r="Z123" s="126">
        <v>55.686595440288485</v>
      </c>
      <c r="AA123" s="121">
        <v>232.32377498845304</v>
      </c>
      <c r="AB123" s="121">
        <v>45.515155333393153</v>
      </c>
      <c r="AC123" s="121">
        <v>219.30197976642111</v>
      </c>
      <c r="AD123" s="121">
        <v>21.483087892228657</v>
      </c>
      <c r="AE123" s="121">
        <v>70.896358479791132</v>
      </c>
      <c r="AF123" s="121">
        <v>48.461365651736479</v>
      </c>
      <c r="AG123" s="121">
        <v>19.068878241203254</v>
      </c>
      <c r="AH123" s="121">
        <v>438.58372397337757</v>
      </c>
      <c r="AI123" s="121">
        <v>-1.0499135545090157</v>
      </c>
      <c r="AJ123" s="121">
        <v>0.40621161196564121</v>
      </c>
      <c r="AK123" s="84">
        <v>1.2130842308870864</v>
      </c>
      <c r="AL123">
        <v>0.11429914093636365</v>
      </c>
      <c r="AM123">
        <v>5.5885232781951846</v>
      </c>
      <c r="AN123">
        <v>11.2796321023842</v>
      </c>
      <c r="AO123">
        <v>3.5219163749277742</v>
      </c>
      <c r="AP123">
        <v>1.4449103889157839</v>
      </c>
      <c r="AQ123">
        <v>5.9281798051363879</v>
      </c>
      <c r="AR123">
        <v>40.055018281797679</v>
      </c>
      <c r="AS123">
        <v>7.373090194052172</v>
      </c>
      <c r="AT123">
        <v>25.63078787433971</v>
      </c>
      <c r="AU123">
        <v>0.28766537455657959</v>
      </c>
    </row>
    <row r="124" spans="1:47" x14ac:dyDescent="0.25">
      <c r="A124" s="83" t="s">
        <v>191</v>
      </c>
      <c r="B124" s="121">
        <v>45</v>
      </c>
      <c r="D124" s="142">
        <v>45</v>
      </c>
      <c r="E124" s="121" t="s">
        <v>259</v>
      </c>
      <c r="F124" s="125" t="s">
        <v>221</v>
      </c>
      <c r="G124" s="124">
        <v>2016</v>
      </c>
      <c r="H124" s="125" t="s">
        <v>235</v>
      </c>
      <c r="I124" s="121" t="s">
        <v>267</v>
      </c>
      <c r="J124" s="121" t="s">
        <v>267</v>
      </c>
      <c r="K124" s="128">
        <v>1285.2114571111806</v>
      </c>
      <c r="L124" s="121">
        <v>6.8</v>
      </c>
      <c r="M124" s="121">
        <v>5.9</v>
      </c>
      <c r="N124" s="85">
        <v>31.637717121588071</v>
      </c>
      <c r="O124" s="85">
        <v>0.75715818566710558</v>
      </c>
      <c r="P124" s="85">
        <v>1.5808113551316896</v>
      </c>
      <c r="Q124" s="85">
        <v>11.437372716319697</v>
      </c>
      <c r="R124" s="85">
        <f t="shared" si="1"/>
        <v>0.52545859626237612</v>
      </c>
      <c r="S124" s="126">
        <v>1.2575347199047031</v>
      </c>
      <c r="T124" s="126">
        <v>3291.136</v>
      </c>
      <c r="U124" s="126">
        <v>392.31360000000001</v>
      </c>
      <c r="V124" s="126">
        <v>90.380554698117251</v>
      </c>
      <c r="W124" s="126">
        <v>12.34758742817656</v>
      </c>
      <c r="X124" s="184">
        <v>93.905768047868065</v>
      </c>
      <c r="Y124" s="126">
        <v>428.67742710121155</v>
      </c>
      <c r="Z124" s="126">
        <v>84.585697758166688</v>
      </c>
      <c r="AA124" s="121">
        <v>194.09976721987812</v>
      </c>
      <c r="AB124" s="121">
        <v>46.89498146463162</v>
      </c>
      <c r="AC124" s="121">
        <v>250.29400437564578</v>
      </c>
      <c r="AD124" s="121">
        <v>20.378527005139375</v>
      </c>
      <c r="AE124" s="121">
        <v>50.344095068317131</v>
      </c>
      <c r="AF124" s="121">
        <v>28.261743118853737</v>
      </c>
      <c r="AG124" s="121">
        <v>20.377333986842107</v>
      </c>
      <c r="AH124" s="121">
        <v>486.65835217321506</v>
      </c>
      <c r="AI124" s="121">
        <v>-0.35591240793423662</v>
      </c>
      <c r="AJ124" s="121">
        <v>0.44220442059528564</v>
      </c>
      <c r="AK124" s="84">
        <v>1.5448474222574418</v>
      </c>
      <c r="AL124">
        <v>0.14430797093636363</v>
      </c>
      <c r="AM124">
        <v>8.3374066511698821</v>
      </c>
      <c r="AN124">
        <v>16.608777343648811</v>
      </c>
      <c r="AO124">
        <v>5.397705890110994</v>
      </c>
      <c r="AP124">
        <v>2.0408779899875942</v>
      </c>
      <c r="AQ124">
        <v>8.7136281824897246</v>
      </c>
      <c r="AR124">
        <v>60.046864104119969</v>
      </c>
      <c r="AS124">
        <v>10.754506172477321</v>
      </c>
      <c r="AT124">
        <v>38.262885364504953</v>
      </c>
      <c r="AU124">
        <v>0.28106887575326123</v>
      </c>
    </row>
    <row r="125" spans="1:47" x14ac:dyDescent="0.25">
      <c r="A125" s="83" t="s">
        <v>192</v>
      </c>
      <c r="C125" s="121">
        <v>25</v>
      </c>
      <c r="D125" s="142">
        <v>25</v>
      </c>
      <c r="E125" s="121" t="s">
        <v>256</v>
      </c>
      <c r="F125" s="125" t="s">
        <v>230</v>
      </c>
      <c r="G125" s="124">
        <v>2020</v>
      </c>
      <c r="H125" s="125" t="s">
        <v>222</v>
      </c>
      <c r="I125" s="121" t="s">
        <v>267</v>
      </c>
      <c r="J125" s="121" t="s">
        <v>267</v>
      </c>
      <c r="K125" s="128">
        <v>2128.026005618764</v>
      </c>
      <c r="L125" s="121">
        <v>5.0999999999999996</v>
      </c>
      <c r="M125" s="121">
        <v>4.5</v>
      </c>
      <c r="N125" s="85">
        <v>29.016189290161897</v>
      </c>
      <c r="O125" s="85">
        <v>0.60446053864650928</v>
      </c>
      <c r="P125" s="85">
        <v>1.4265958879160479</v>
      </c>
      <c r="Q125" s="85">
        <v>12.592638047497164</v>
      </c>
      <c r="R125" s="85">
        <f t="shared" si="1"/>
        <v>0.55987684883858191</v>
      </c>
      <c r="S125" s="126">
        <v>1.1663263505777579</v>
      </c>
      <c r="T125" s="126">
        <v>3959.4960000000005</v>
      </c>
      <c r="U125" s="126">
        <v>386.43839999999994</v>
      </c>
      <c r="V125" s="126">
        <v>105.60854894566481</v>
      </c>
      <c r="W125" s="126">
        <v>17.635548645670521</v>
      </c>
      <c r="X125" s="184">
        <v>27.398620400968589</v>
      </c>
      <c r="Y125" s="126">
        <v>417.13069347711939</v>
      </c>
      <c r="Z125" s="126">
        <v>64.381805206605648</v>
      </c>
      <c r="AA125" s="121">
        <v>232.33426009818922</v>
      </c>
      <c r="AB125" s="121">
        <v>67.908793826860645</v>
      </c>
      <c r="AC125" s="121">
        <v>235.1412380272987</v>
      </c>
      <c r="AD125" s="121">
        <v>31.724734179741446</v>
      </c>
      <c r="AE125" s="121">
        <v>64.314595434376827</v>
      </c>
      <c r="AF125" s="121">
        <v>52.85546676136498</v>
      </c>
      <c r="AG125" s="121">
        <v>18.686613552412211</v>
      </c>
      <c r="AH125" s="121">
        <v>428.85488500751597</v>
      </c>
      <c r="AI125" s="121">
        <v>-0.87346914169580803</v>
      </c>
      <c r="AJ125" s="121">
        <v>0.37640924999999992</v>
      </c>
      <c r="AK125" s="84">
        <v>1.5752896928527278</v>
      </c>
      <c r="AL125">
        <v>0.14553930093636364</v>
      </c>
      <c r="AM125">
        <v>6.9058038812104936</v>
      </c>
      <c r="AN125">
        <v>13.681508159223039</v>
      </c>
      <c r="AO125">
        <v>4.5698581968249128</v>
      </c>
      <c r="AP125">
        <v>1.7752017766694941</v>
      </c>
      <c r="AQ125">
        <v>7.2632123416812568</v>
      </c>
      <c r="AR125">
        <v>49.795111496360612</v>
      </c>
      <c r="AS125">
        <v>9.0384141183507509</v>
      </c>
      <c r="AT125">
        <v>32.308993929909562</v>
      </c>
      <c r="AU125">
        <v>0.27974916637635</v>
      </c>
    </row>
    <row r="126" spans="1:47" x14ac:dyDescent="0.25">
      <c r="A126" s="83" t="s">
        <v>193</v>
      </c>
      <c r="C126" s="121">
        <v>12.5</v>
      </c>
      <c r="D126" s="142">
        <v>12.5</v>
      </c>
      <c r="E126" s="121" t="s">
        <v>256</v>
      </c>
      <c r="F126" s="125" t="s">
        <v>228</v>
      </c>
      <c r="G126" s="124">
        <v>2020</v>
      </c>
      <c r="H126" s="125" t="s">
        <v>235</v>
      </c>
      <c r="I126" s="121" t="s">
        <v>267</v>
      </c>
      <c r="J126" s="121" t="s">
        <v>267</v>
      </c>
      <c r="K126" s="128">
        <v>1059.1692410363498</v>
      </c>
      <c r="L126" s="121">
        <v>4.5</v>
      </c>
      <c r="M126" s="121">
        <v>4.0999999999999996</v>
      </c>
      <c r="N126" s="85">
        <v>29.879518072289134</v>
      </c>
      <c r="O126" s="85">
        <v>0.69399188142179813</v>
      </c>
      <c r="P126" s="85">
        <v>1.7912328621572904</v>
      </c>
      <c r="Q126" s="85">
        <v>16.478012153377286</v>
      </c>
      <c r="R126" s="85">
        <f t="shared" si="1"/>
        <v>0.53291674722824667</v>
      </c>
      <c r="S126" s="126">
        <v>1.2377706198451464</v>
      </c>
      <c r="T126" s="126">
        <v>3148.3519999999999</v>
      </c>
      <c r="U126" s="126">
        <v>362.93759999999997</v>
      </c>
      <c r="V126" s="126">
        <v>134.44393431363244</v>
      </c>
      <c r="W126" s="126">
        <v>17.987382620244755</v>
      </c>
      <c r="X126" s="184">
        <v>74.409022197029472</v>
      </c>
      <c r="Y126" s="126">
        <v>525.38171777925356</v>
      </c>
      <c r="Z126" s="126">
        <v>91.933616573028743</v>
      </c>
      <c r="AA126" s="121">
        <v>145.63964709748819</v>
      </c>
      <c r="AB126" s="121">
        <v>45.811992843152183</v>
      </c>
      <c r="AC126" s="121">
        <v>110.3455582844074</v>
      </c>
      <c r="AD126" s="121">
        <v>11.948117724203717</v>
      </c>
      <c r="AE126" s="121">
        <v>40.195972636182816</v>
      </c>
      <c r="AF126" s="121">
        <v>33.29855083101036</v>
      </c>
      <c r="AG126" s="121">
        <v>31.755913705041738</v>
      </c>
      <c r="AH126" s="121">
        <v>414.03013532289322</v>
      </c>
      <c r="AI126" s="121">
        <v>-1.6156998600233559</v>
      </c>
      <c r="AJ126" s="121">
        <v>0.52198283589260952</v>
      </c>
      <c r="AK126" s="84">
        <v>1.2678734069601181</v>
      </c>
      <c r="AL126">
        <v>0.12849046093636365</v>
      </c>
      <c r="AM126">
        <v>4.5329848729666331</v>
      </c>
      <c r="AN126">
        <v>9.4067062040690814</v>
      </c>
      <c r="AO126">
        <v>2.9261769909459612</v>
      </c>
      <c r="AP126">
        <v>1.273445946343285</v>
      </c>
      <c r="AQ126">
        <v>5.2805770871893536</v>
      </c>
      <c r="AR126">
        <v>34.164151316480023</v>
      </c>
      <c r="AS126">
        <v>6.5540230335326388</v>
      </c>
      <c r="AT126">
        <v>21.38267927237472</v>
      </c>
      <c r="AU126">
        <v>0.30651084225914038</v>
      </c>
    </row>
    <row r="127" spans="1:47" x14ac:dyDescent="0.25">
      <c r="A127" s="83" t="s">
        <v>194</v>
      </c>
      <c r="B127" s="121">
        <v>30</v>
      </c>
      <c r="D127" s="142">
        <v>30</v>
      </c>
      <c r="E127" s="121" t="s">
        <v>259</v>
      </c>
      <c r="F127" s="125" t="s">
        <v>230</v>
      </c>
      <c r="G127" s="124">
        <v>2016</v>
      </c>
      <c r="H127" s="125" t="s">
        <v>222</v>
      </c>
      <c r="I127" s="121" t="s">
        <v>267</v>
      </c>
      <c r="J127" s="121" t="s">
        <v>267</v>
      </c>
      <c r="K127" s="128">
        <v>235.72973962089495</v>
      </c>
      <c r="L127" s="121">
        <v>5.6</v>
      </c>
      <c r="M127" s="121">
        <v>4.5</v>
      </c>
      <c r="N127" s="85">
        <v>30.79667063020214</v>
      </c>
      <c r="O127" s="85">
        <v>0.72999515143094196</v>
      </c>
      <c r="P127" s="85">
        <v>2.6417636898564565</v>
      </c>
      <c r="Q127" s="85">
        <v>12.668156370482373</v>
      </c>
      <c r="R127" s="85">
        <f t="shared" si="1"/>
        <v>0.52784950347903636</v>
      </c>
      <c r="S127" s="126">
        <v>1.2511988157805536</v>
      </c>
      <c r="T127" s="126">
        <v>4300.9600000000009</v>
      </c>
      <c r="U127" s="126">
        <v>386.43839999999994</v>
      </c>
      <c r="V127" s="126">
        <v>129.87697140433355</v>
      </c>
      <c r="W127" s="126">
        <v>18.638891033680714</v>
      </c>
      <c r="X127" s="184">
        <v>87.928663480457672</v>
      </c>
      <c r="Y127" s="126">
        <v>365.58968841144173</v>
      </c>
      <c r="Z127" s="126">
        <v>71.953593093038947</v>
      </c>
      <c r="AA127" s="121">
        <v>194.65029820919392</v>
      </c>
      <c r="AB127" s="121">
        <v>46.410312357685378</v>
      </c>
      <c r="AC127" s="121">
        <v>157.13039511999725</v>
      </c>
      <c r="AD127" s="121">
        <v>19.411171619314882</v>
      </c>
      <c r="AE127" s="121">
        <v>49.208212942504211</v>
      </c>
      <c r="AF127" s="121">
        <v>38.772548304729632</v>
      </c>
      <c r="AG127" s="121">
        <v>14.40499647406379</v>
      </c>
      <c r="AH127" s="121">
        <v>426.94493700315934</v>
      </c>
      <c r="AI127" s="121">
        <v>-1.38821097964582</v>
      </c>
      <c r="AJ127" s="121">
        <v>0.51073143907060248</v>
      </c>
      <c r="AK127" s="84">
        <v>1.5878343037821252</v>
      </c>
      <c r="AL127">
        <v>0.14700706093636365</v>
      </c>
      <c r="AM127">
        <v>6.8245881164993119</v>
      </c>
      <c r="AN127">
        <v>14.1891622460197</v>
      </c>
      <c r="AO127">
        <v>4.8748267079368173</v>
      </c>
      <c r="AP127">
        <v>1.8840264341456141</v>
      </c>
      <c r="AQ127">
        <v>7.2027758126616659</v>
      </c>
      <c r="AR127">
        <v>51.603647663373529</v>
      </c>
      <c r="AS127">
        <v>9.0868022468072809</v>
      </c>
      <c r="AT127">
        <v>32.783837337562133</v>
      </c>
      <c r="AU127">
        <v>0.277173234885352</v>
      </c>
    </row>
    <row r="128" spans="1:47" x14ac:dyDescent="0.25">
      <c r="A128" s="83" t="s">
        <v>195</v>
      </c>
      <c r="D128" s="128" t="s">
        <v>272</v>
      </c>
      <c r="E128" s="121" t="s">
        <v>254</v>
      </c>
      <c r="F128" s="125" t="s">
        <v>224</v>
      </c>
      <c r="G128" s="124" t="s">
        <v>262</v>
      </c>
      <c r="H128" s="125" t="s">
        <v>235</v>
      </c>
      <c r="I128" s="121" t="s">
        <v>267</v>
      </c>
      <c r="J128" s="121" t="s">
        <v>267</v>
      </c>
      <c r="K128" s="128">
        <v>1217.3987922887313</v>
      </c>
      <c r="L128" s="121">
        <v>4.4000000000000004</v>
      </c>
      <c r="M128" s="121">
        <v>3.8</v>
      </c>
      <c r="N128" s="85">
        <v>33.24840764331212</v>
      </c>
      <c r="O128" s="85">
        <v>0.71395982970913208</v>
      </c>
      <c r="P128" s="85">
        <v>9.6134011770402683</v>
      </c>
      <c r="Q128" s="85">
        <v>25.318101668001397</v>
      </c>
      <c r="R128" s="85">
        <f t="shared" si="1"/>
        <v>0.55238824638880302</v>
      </c>
      <c r="S128" s="126">
        <v>1.1861711470696721</v>
      </c>
      <c r="T128" s="126">
        <v>2740.1439999999993</v>
      </c>
      <c r="U128" s="126">
        <v>333.56159999999983</v>
      </c>
      <c r="V128" s="126">
        <v>87.730826430948241</v>
      </c>
      <c r="W128" s="126">
        <v>47.38503175230629</v>
      </c>
      <c r="X128" s="184">
        <v>76.970638440205349</v>
      </c>
      <c r="Y128" s="126">
        <v>761.76695692669989</v>
      </c>
      <c r="Z128" s="126">
        <v>189.99461827022085</v>
      </c>
      <c r="AA128" s="121">
        <v>158.43492254997565</v>
      </c>
      <c r="AB128" s="121">
        <v>30.271561190635797</v>
      </c>
      <c r="AC128" s="121">
        <v>103.96058858770185</v>
      </c>
      <c r="AD128" s="121">
        <v>5.9013176139212922</v>
      </c>
      <c r="AE128" s="121">
        <v>41.037126485726588</v>
      </c>
      <c r="AF128" s="121">
        <v>33.239355784317013</v>
      </c>
      <c r="AG128" s="121">
        <v>13.773846457986654</v>
      </c>
      <c r="AH128" s="121">
        <v>400.62781107583783</v>
      </c>
      <c r="AI128" s="121">
        <v>-1.3767485120026643</v>
      </c>
      <c r="AJ128" s="121">
        <v>0.52079114934354476</v>
      </c>
      <c r="AK128" s="84">
        <v>1.1769628935091827</v>
      </c>
      <c r="AL128">
        <v>0.11505460093636365</v>
      </c>
      <c r="AM128">
        <v>5.0910542029777286</v>
      </c>
      <c r="AN128">
        <v>9.9574528643835407</v>
      </c>
      <c r="AO128">
        <v>3.1096697152537982</v>
      </c>
      <c r="AP128">
        <v>1.2905743877535529</v>
      </c>
      <c r="AQ128">
        <v>5.0613505067516549</v>
      </c>
      <c r="AR128">
        <v>35.302786061056139</v>
      </c>
      <c r="AS128">
        <v>6.351924894505208</v>
      </c>
      <c r="AT128">
        <v>22.745633836932349</v>
      </c>
      <c r="AU128">
        <v>0.27925908506411962</v>
      </c>
    </row>
    <row r="129" spans="1:47" x14ac:dyDescent="0.25">
      <c r="A129" s="121" t="s">
        <v>196</v>
      </c>
      <c r="B129" s="121">
        <v>15</v>
      </c>
      <c r="D129" s="142">
        <v>15</v>
      </c>
      <c r="E129" s="121" t="s">
        <v>259</v>
      </c>
      <c r="F129" s="125" t="s">
        <v>228</v>
      </c>
      <c r="G129" s="124">
        <v>2016</v>
      </c>
      <c r="H129" s="125" t="s">
        <v>222</v>
      </c>
      <c r="I129" s="121" t="s">
        <v>267</v>
      </c>
      <c r="J129" s="121" t="s">
        <v>267</v>
      </c>
      <c r="K129" s="128">
        <v>852.50207205364734</v>
      </c>
      <c r="L129" s="121">
        <v>4</v>
      </c>
      <c r="M129" s="121">
        <v>3.1</v>
      </c>
      <c r="N129" s="126">
        <v>31.406044678055199</v>
      </c>
      <c r="O129" s="126">
        <v>0.72650470982717197</v>
      </c>
      <c r="P129" s="126">
        <v>3.2161960763230315</v>
      </c>
      <c r="Q129" s="126">
        <v>4.3859611989582543</v>
      </c>
      <c r="R129" s="85">
        <f t="shared" si="1"/>
        <v>0.53392284319534977</v>
      </c>
      <c r="S129" s="126">
        <v>1.2351044655323231</v>
      </c>
      <c r="T129" s="126">
        <v>2793.3119999999999</v>
      </c>
      <c r="U129" s="126">
        <v>315.93599999999986</v>
      </c>
      <c r="V129" s="126">
        <v>106.31214733855874</v>
      </c>
      <c r="W129" s="126">
        <v>14.765598763332841</v>
      </c>
      <c r="X129" s="184">
        <v>63.640746508123506</v>
      </c>
      <c r="Y129" s="126">
        <v>105.83643198205584</v>
      </c>
      <c r="Z129" s="126">
        <v>34.509453958034626</v>
      </c>
      <c r="AA129" s="121">
        <v>158.04760917036091</v>
      </c>
      <c r="AB129" s="121">
        <v>24.531026546332217</v>
      </c>
      <c r="AC129" s="121">
        <v>132.78107861976321</v>
      </c>
      <c r="AD129" s="121">
        <v>12.337465089396197</v>
      </c>
      <c r="AE129" s="121">
        <v>30.659816682988566</v>
      </c>
      <c r="AF129" s="121">
        <v>23.572859370994191</v>
      </c>
      <c r="AG129" s="121">
        <v>15.568951168086727</v>
      </c>
      <c r="AH129" s="121">
        <v>450.69964631825565</v>
      </c>
      <c r="AI129" s="121">
        <v>2.3392448719717454</v>
      </c>
      <c r="AJ129" s="121">
        <v>0.57572554491994465</v>
      </c>
      <c r="AK129" s="84">
        <v>1.0593634979327828</v>
      </c>
      <c r="AL129">
        <v>0.10650251093636365</v>
      </c>
      <c r="AM129">
        <v>4.9052156319519193</v>
      </c>
      <c r="AN129">
        <v>9.3648257235510446</v>
      </c>
      <c r="AO129">
        <v>3.1837309803325802</v>
      </c>
      <c r="AP129">
        <v>1.3388478713847749</v>
      </c>
      <c r="AQ129">
        <v>5.042959794710546</v>
      </c>
      <c r="AR129">
        <v>35.364322088819051</v>
      </c>
      <c r="AS129">
        <v>6.3818076660953214</v>
      </c>
      <c r="AT129">
        <v>22.192552394168509</v>
      </c>
      <c r="AU129">
        <v>0.28756528554021821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F1CA5-B094-4949-A589-D70DD36BD4A5}">
  <dimension ref="A1:T129"/>
  <sheetViews>
    <sheetView workbookViewId="0">
      <selection activeCell="D10" sqref="D10"/>
    </sheetView>
  </sheetViews>
  <sheetFormatPr defaultRowHeight="12.5" x14ac:dyDescent="0.25"/>
  <cols>
    <col min="1" max="1" width="9.81640625" style="121" customWidth="1"/>
    <col min="2" max="2" width="12.90625" style="121" customWidth="1"/>
    <col min="3" max="3" width="8.7265625" style="121"/>
    <col min="4" max="4" width="9.90625" style="121" customWidth="1"/>
    <col min="5" max="6" width="14.08984375" style="121" customWidth="1"/>
    <col min="7" max="7" width="17.08984375" style="121" customWidth="1"/>
    <col min="8" max="9" width="22.26953125" style="121" customWidth="1"/>
    <col min="10" max="10" width="16.36328125" style="121" customWidth="1"/>
    <col min="11" max="11" width="18.08984375" style="121" customWidth="1"/>
    <col min="12" max="12" width="15.6328125" style="121" customWidth="1"/>
    <col min="13" max="13" width="14.7265625" style="121" customWidth="1"/>
    <col min="14" max="15" width="13.6328125" style="121" customWidth="1"/>
    <col min="16" max="16" width="13.54296875" style="121" customWidth="1"/>
    <col min="17" max="18" width="8.7265625" style="121"/>
    <col min="20" max="20" width="8.36328125" customWidth="1"/>
  </cols>
  <sheetData>
    <row r="1" spans="1:20" ht="13" x14ac:dyDescent="0.3">
      <c r="A1" s="111" t="s">
        <v>264</v>
      </c>
      <c r="B1" s="114" t="s">
        <v>211</v>
      </c>
      <c r="C1" s="115" t="s">
        <v>399</v>
      </c>
      <c r="D1" s="115" t="s">
        <v>400</v>
      </c>
      <c r="E1" s="116" t="s">
        <v>398</v>
      </c>
      <c r="F1" s="116" t="s">
        <v>529</v>
      </c>
      <c r="G1" s="116" t="s">
        <v>21</v>
      </c>
      <c r="H1" s="116" t="s">
        <v>26</v>
      </c>
      <c r="I1" s="117" t="s">
        <v>401</v>
      </c>
      <c r="J1" s="117" t="s">
        <v>402</v>
      </c>
      <c r="K1" s="117" t="s">
        <v>404</v>
      </c>
      <c r="L1" s="117" t="s">
        <v>403</v>
      </c>
      <c r="M1" s="118" t="s">
        <v>23</v>
      </c>
      <c r="N1" s="118" t="s">
        <v>24</v>
      </c>
      <c r="O1" s="118" t="s">
        <v>553</v>
      </c>
      <c r="P1" s="118" t="s">
        <v>525</v>
      </c>
      <c r="Q1" s="118" t="s">
        <v>526</v>
      </c>
      <c r="R1" s="120" t="s">
        <v>407</v>
      </c>
      <c r="S1" t="s">
        <v>408</v>
      </c>
      <c r="T1" t="s">
        <v>522</v>
      </c>
    </row>
    <row r="2" spans="1:20" x14ac:dyDescent="0.25">
      <c r="A2" s="83" t="s">
        <v>62</v>
      </c>
      <c r="B2" s="126"/>
      <c r="E2" s="85">
        <v>35.62176165803109</v>
      </c>
      <c r="F2" s="85">
        <v>0.90782796606329419</v>
      </c>
      <c r="G2" s="85">
        <v>9.8409521444354429</v>
      </c>
      <c r="H2" s="85">
        <v>8.1144677507123752</v>
      </c>
      <c r="I2" s="85">
        <v>0.50976040260901923</v>
      </c>
      <c r="J2" s="126">
        <v>1.2991349330860991</v>
      </c>
      <c r="K2" s="126">
        <v>5077.8639999999996</v>
      </c>
      <c r="L2" s="126">
        <v>424.9799999999999</v>
      </c>
      <c r="M2" s="126">
        <v>115.43813342382302</v>
      </c>
      <c r="N2" s="126">
        <v>26.648777334666306</v>
      </c>
      <c r="P2" s="126">
        <v>400.26829648467799</v>
      </c>
      <c r="Q2" s="126">
        <v>87.742156165808979</v>
      </c>
    </row>
    <row r="3" spans="1:20" x14ac:dyDescent="0.25">
      <c r="A3" s="83" t="s">
        <v>64</v>
      </c>
      <c r="B3" s="126"/>
      <c r="E3" s="85">
        <v>36.283185840707958</v>
      </c>
      <c r="F3" s="85">
        <v>0.77949390347288339</v>
      </c>
      <c r="G3" s="85">
        <v>9.553476442666712</v>
      </c>
      <c r="H3" s="85">
        <v>5.6024093244379953</v>
      </c>
      <c r="I3" s="85">
        <v>0.55227188284800288</v>
      </c>
      <c r="J3" s="126">
        <v>1.1864795104527925</v>
      </c>
      <c r="K3" s="126">
        <v>4216.4719999999998</v>
      </c>
      <c r="L3" s="126"/>
      <c r="M3" s="126"/>
      <c r="N3" s="126"/>
      <c r="P3" s="126"/>
      <c r="Q3" s="126"/>
    </row>
    <row r="4" spans="1:20" x14ac:dyDescent="0.25">
      <c r="A4" s="83" t="s">
        <v>65</v>
      </c>
      <c r="B4" s="126"/>
      <c r="E4" s="85">
        <v>35.367372353673723</v>
      </c>
      <c r="F4" s="85">
        <v>0.92710252362991818</v>
      </c>
      <c r="G4" s="85">
        <v>5.5648595957693052</v>
      </c>
      <c r="H4" s="85">
        <v>6.1480365970439941</v>
      </c>
      <c r="I4" s="85">
        <v>0.5027175448697736</v>
      </c>
      <c r="J4" s="126">
        <v>1.3177985060951001</v>
      </c>
      <c r="K4" s="126">
        <v>3936.1439999999998</v>
      </c>
      <c r="L4" s="126">
        <v>397.43999999999977</v>
      </c>
      <c r="M4" s="126">
        <v>130.2691824659247</v>
      </c>
      <c r="N4" s="126">
        <v>27.874799782311914</v>
      </c>
      <c r="P4" s="126">
        <v>363.35340080162177</v>
      </c>
      <c r="Q4" s="126">
        <v>90.352524477535468</v>
      </c>
    </row>
    <row r="5" spans="1:20" x14ac:dyDescent="0.25">
      <c r="A5" s="83" t="s">
        <v>66</v>
      </c>
      <c r="B5" s="126"/>
      <c r="E5" s="85">
        <v>40.976933514246952</v>
      </c>
      <c r="F5" s="85">
        <v>0.8575381981167457</v>
      </c>
      <c r="G5" s="85">
        <v>12.027835937272704</v>
      </c>
      <c r="H5" s="85">
        <v>18.175178371202204</v>
      </c>
      <c r="I5" s="85">
        <v>0.55874945328587711</v>
      </c>
      <c r="J5" s="126">
        <v>1.1693139487924256</v>
      </c>
      <c r="K5" s="126">
        <v>4417.68</v>
      </c>
      <c r="L5" s="126">
        <v>348.48</v>
      </c>
      <c r="M5" s="126">
        <v>187.15724331194906</v>
      </c>
      <c r="N5" s="126">
        <v>37.818747165124677</v>
      </c>
      <c r="P5" s="126">
        <v>273.77512626115703</v>
      </c>
      <c r="Q5" s="126">
        <v>86.611710780890903</v>
      </c>
    </row>
    <row r="6" spans="1:20" x14ac:dyDescent="0.25">
      <c r="A6" s="83" t="s">
        <v>67</v>
      </c>
      <c r="B6" s="126"/>
      <c r="E6" s="85">
        <v>38.095238095238081</v>
      </c>
      <c r="F6" s="85">
        <v>0.98559744865902998</v>
      </c>
      <c r="G6" s="85">
        <v>10.953714285714284</v>
      </c>
      <c r="H6" s="85">
        <v>16.068855547350516</v>
      </c>
      <c r="I6" s="85">
        <v>0.50599621721402821</v>
      </c>
      <c r="J6" s="126">
        <v>1.3091100243828251</v>
      </c>
      <c r="K6" s="126">
        <v>4535.12</v>
      </c>
      <c r="L6" s="126">
        <v>360.72</v>
      </c>
      <c r="M6" s="126">
        <v>130.40221844790543</v>
      </c>
      <c r="N6" s="126">
        <v>27.763050192445391</v>
      </c>
      <c r="P6" s="126">
        <v>554.25725653419249</v>
      </c>
      <c r="Q6" s="126">
        <v>123.23214539324501</v>
      </c>
    </row>
    <row r="7" spans="1:20" x14ac:dyDescent="0.25">
      <c r="A7" s="83" t="s">
        <v>68</v>
      </c>
      <c r="B7" s="126"/>
      <c r="E7" s="85">
        <v>36.585365853658544</v>
      </c>
      <c r="F7" s="85">
        <v>0.81133334096656706</v>
      </c>
      <c r="G7" s="85">
        <v>9.6965450514009284</v>
      </c>
      <c r="H7" s="85">
        <v>11.189518264686781</v>
      </c>
      <c r="I7" s="85">
        <v>0.54441116619884156</v>
      </c>
      <c r="J7" s="126">
        <v>1.20731040957307</v>
      </c>
      <c r="K7" s="126">
        <v>4180.9600000000009</v>
      </c>
      <c r="L7" s="126">
        <v>422.57159999999988</v>
      </c>
      <c r="M7" s="126">
        <v>102.51849067168359</v>
      </c>
      <c r="N7" s="126">
        <v>19.975989943783734</v>
      </c>
      <c r="P7" s="126">
        <v>388.37405988935922</v>
      </c>
      <c r="Q7" s="126">
        <v>89.953271152852366</v>
      </c>
    </row>
    <row r="8" spans="1:20" x14ac:dyDescent="0.25">
      <c r="A8" s="83" t="s">
        <v>69</v>
      </c>
      <c r="B8" s="126"/>
      <c r="E8" s="85">
        <v>39.860139860139853</v>
      </c>
      <c r="F8" s="85">
        <v>0.95365444634586971</v>
      </c>
      <c r="G8" s="85">
        <v>7.84574515983791</v>
      </c>
      <c r="H8" s="85">
        <v>7.8487218595227377</v>
      </c>
      <c r="I8" s="85">
        <v>0.52553281282729725</v>
      </c>
      <c r="J8" s="126">
        <v>1.2573380460076622</v>
      </c>
      <c r="K8" s="126">
        <v>4263.2640000000001</v>
      </c>
      <c r="L8" s="126"/>
      <c r="M8" s="126"/>
      <c r="N8" s="126"/>
      <c r="P8" s="126"/>
      <c r="Q8" s="126"/>
    </row>
    <row r="9" spans="1:20" x14ac:dyDescent="0.25">
      <c r="A9" s="83" t="s">
        <v>70</v>
      </c>
      <c r="B9" s="126"/>
      <c r="E9" s="85">
        <v>36.458333333333343</v>
      </c>
      <c r="F9" s="85">
        <v>0.76441752662610873</v>
      </c>
      <c r="G9" s="85">
        <v>7.4400959692898283</v>
      </c>
      <c r="H9" s="85">
        <v>11.543497908169385</v>
      </c>
      <c r="I9" s="85">
        <v>0.55828399912267668</v>
      </c>
      <c r="J9" s="126">
        <v>1.1705474023249069</v>
      </c>
      <c r="K9" s="126">
        <v>3769.4479999999999</v>
      </c>
      <c r="L9" s="126"/>
      <c r="M9" s="126"/>
      <c r="N9" s="126"/>
      <c r="P9" s="126"/>
      <c r="Q9" s="126"/>
    </row>
    <row r="10" spans="1:20" x14ac:dyDescent="0.25">
      <c r="A10" s="83" t="s">
        <v>71</v>
      </c>
      <c r="B10" s="126"/>
      <c r="E10" s="85">
        <v>32.418952618453837</v>
      </c>
      <c r="F10" s="85">
        <v>0.76622300575599245</v>
      </c>
      <c r="G10" s="85">
        <v>2.6006984387460177</v>
      </c>
      <c r="H10" s="85">
        <v>4.9002789940582909</v>
      </c>
      <c r="I10" s="85">
        <v>0.52857250837170811</v>
      </c>
      <c r="J10" s="126">
        <v>1.2492828528149735</v>
      </c>
      <c r="K10" s="126">
        <v>3643.3919999999998</v>
      </c>
      <c r="L10" s="126"/>
      <c r="M10" s="126"/>
      <c r="N10" s="126"/>
      <c r="P10" s="126"/>
      <c r="Q10" s="126"/>
    </row>
    <row r="11" spans="1:20" x14ac:dyDescent="0.25">
      <c r="A11" s="83" t="s">
        <v>72</v>
      </c>
      <c r="B11" s="126"/>
      <c r="E11" s="85">
        <v>21.675977653631275</v>
      </c>
      <c r="F11" s="85">
        <v>0.5822130842680735</v>
      </c>
      <c r="G11" s="85">
        <v>5.8602248044692731</v>
      </c>
      <c r="H11" s="85">
        <v>9.1208609572625683</v>
      </c>
      <c r="I11" s="85">
        <v>0.49662826482871081</v>
      </c>
      <c r="J11" s="126">
        <v>1.3339350982039164</v>
      </c>
      <c r="K11" s="126">
        <v>4224.9120000000003</v>
      </c>
      <c r="L11" s="126">
        <v>348.75360000000001</v>
      </c>
      <c r="M11" s="126">
        <v>62.337423192737411</v>
      </c>
      <c r="N11" s="126">
        <v>13.830058722067038</v>
      </c>
      <c r="P11" s="126">
        <v>495.64064184357528</v>
      </c>
      <c r="Q11" s="126">
        <v>94.307540214152681</v>
      </c>
    </row>
    <row r="12" spans="1:20" x14ac:dyDescent="0.25">
      <c r="A12" s="83" t="s">
        <v>73</v>
      </c>
      <c r="B12" s="126"/>
      <c r="E12" s="85">
        <v>21.615201900237533</v>
      </c>
      <c r="F12" s="85">
        <v>0.56664750655905294</v>
      </c>
      <c r="G12" s="85">
        <v>6.2603640024539491</v>
      </c>
      <c r="H12" s="85">
        <v>6.0813560612768178</v>
      </c>
      <c r="I12" s="85">
        <v>0.5027010144671441</v>
      </c>
      <c r="J12" s="126">
        <v>1.3178423116620681</v>
      </c>
      <c r="K12" s="126">
        <v>3806.0880000000002</v>
      </c>
      <c r="L12" s="126">
        <v>305.63999999999993</v>
      </c>
      <c r="M12" s="126">
        <v>85.976410915129748</v>
      </c>
      <c r="N12" s="126">
        <v>16.689459677256252</v>
      </c>
      <c r="P12" s="126">
        <v>296.00425319221875</v>
      </c>
      <c r="Q12" s="126">
        <v>71.325364953355063</v>
      </c>
    </row>
    <row r="13" spans="1:20" x14ac:dyDescent="0.25">
      <c r="A13" s="83" t="s">
        <v>74</v>
      </c>
      <c r="B13" s="126"/>
      <c r="E13" s="85">
        <v>20.648259303721499</v>
      </c>
      <c r="F13" s="85">
        <v>0.51515103224137548</v>
      </c>
      <c r="G13" s="85">
        <v>3.8480530506485628</v>
      </c>
      <c r="H13" s="85">
        <v>3.1745876828707114</v>
      </c>
      <c r="I13" s="85">
        <v>0.51507433763889199</v>
      </c>
      <c r="J13" s="126">
        <v>1.285053005256936</v>
      </c>
      <c r="K13" s="126">
        <v>3315.48</v>
      </c>
      <c r="L13" s="126"/>
      <c r="M13" s="126"/>
      <c r="N13" s="126"/>
      <c r="P13" s="126"/>
      <c r="Q13" s="126"/>
    </row>
    <row r="14" spans="1:20" x14ac:dyDescent="0.25">
      <c r="A14" s="83" t="s">
        <v>75</v>
      </c>
      <c r="B14" s="126"/>
      <c r="E14" s="85">
        <v>32.23767383059419</v>
      </c>
      <c r="F14" s="85">
        <v>0.84499854426801713</v>
      </c>
      <c r="G14" s="85">
        <v>3.9477571489895658</v>
      </c>
      <c r="H14" s="85">
        <v>14.208064461048501</v>
      </c>
      <c r="I14" s="85">
        <v>0.50273637062436438</v>
      </c>
      <c r="J14" s="126">
        <v>1.3177486178454345</v>
      </c>
      <c r="K14" s="126">
        <v>4199.16</v>
      </c>
      <c r="L14" s="126">
        <v>330.11999999999989</v>
      </c>
      <c r="M14" s="126">
        <v>129.38871291211058</v>
      </c>
      <c r="N14" s="126">
        <v>22.235709729884473</v>
      </c>
      <c r="P14" s="126">
        <v>503.33183387411344</v>
      </c>
      <c r="Q14" s="126">
        <v>103.48877424938536</v>
      </c>
    </row>
    <row r="15" spans="1:20" x14ac:dyDescent="0.25">
      <c r="A15" s="83" t="s">
        <v>76</v>
      </c>
      <c r="B15" s="126"/>
      <c r="E15" s="85">
        <v>34.172185430463578</v>
      </c>
      <c r="F15" s="85">
        <v>0.89847829611868779</v>
      </c>
      <c r="G15" s="85">
        <v>3.1795246510208441</v>
      </c>
      <c r="H15" s="85">
        <v>5.5276393289895323</v>
      </c>
      <c r="I15" s="85">
        <v>0.50196354100705243</v>
      </c>
      <c r="J15" s="126">
        <v>1.3197966163313111</v>
      </c>
      <c r="K15" s="126">
        <v>3318.288</v>
      </c>
      <c r="L15" s="126">
        <v>323.99999999999989</v>
      </c>
      <c r="M15" s="126">
        <v>126.53158926267282</v>
      </c>
      <c r="N15" s="126">
        <v>22.400937798852503</v>
      </c>
      <c r="P15" s="126">
        <v>381.61339748934398</v>
      </c>
      <c r="Q15" s="126">
        <v>76.771986330985641</v>
      </c>
    </row>
    <row r="16" spans="1:20" x14ac:dyDescent="0.25">
      <c r="A16" s="83" t="s">
        <v>77</v>
      </c>
      <c r="B16" s="126"/>
      <c r="E16" s="85">
        <v>31.757575757575747</v>
      </c>
      <c r="F16" s="85">
        <v>0.87934131894787548</v>
      </c>
      <c r="G16" s="85">
        <v>6.5088675599833952</v>
      </c>
      <c r="H16" s="85">
        <v>7.9454233865504351</v>
      </c>
      <c r="I16" s="85">
        <v>0.4890274895033272</v>
      </c>
      <c r="J16" s="126">
        <v>1.354077152816183</v>
      </c>
      <c r="K16" s="126">
        <v>3580.8560000000002</v>
      </c>
      <c r="L16" s="126"/>
      <c r="M16" s="126"/>
      <c r="N16" s="126"/>
      <c r="P16" s="126"/>
      <c r="Q16" s="126"/>
    </row>
    <row r="17" spans="1:17" x14ac:dyDescent="0.25">
      <c r="A17" s="83" t="s">
        <v>78</v>
      </c>
      <c r="B17" s="126"/>
      <c r="E17" s="85">
        <v>32.945736434108511</v>
      </c>
      <c r="F17" s="85">
        <v>0.80972841829649134</v>
      </c>
      <c r="G17" s="85">
        <v>4.3059781790399523</v>
      </c>
      <c r="H17" s="85">
        <v>4.3343912555437534</v>
      </c>
      <c r="I17" s="85">
        <v>0.51881802865504567</v>
      </c>
      <c r="J17" s="126">
        <v>1.2751322240641287</v>
      </c>
      <c r="K17" s="126">
        <v>3695.0559999999996</v>
      </c>
      <c r="L17" s="126">
        <v>232.1999999999999</v>
      </c>
      <c r="M17" s="126">
        <v>79.604336456935741</v>
      </c>
      <c r="N17" s="126">
        <v>14.175384288116799</v>
      </c>
      <c r="P17" s="126">
        <v>298.1249851493655</v>
      </c>
      <c r="Q17" s="126">
        <v>70.795050755627585</v>
      </c>
    </row>
    <row r="18" spans="1:17" x14ac:dyDescent="0.25">
      <c r="A18" s="83" t="s">
        <v>81</v>
      </c>
      <c r="B18" s="126"/>
      <c r="E18" s="85">
        <v>35.769230769230766</v>
      </c>
      <c r="F18" s="85"/>
      <c r="G18" s="85">
        <v>7.3066985034420835</v>
      </c>
      <c r="H18" s="85">
        <v>16.555577850615457</v>
      </c>
      <c r="I18" s="85"/>
      <c r="J18" s="126"/>
      <c r="K18" s="126">
        <v>3652.0480000000002</v>
      </c>
      <c r="L18" s="126">
        <v>287.28000000000003</v>
      </c>
      <c r="M18" s="126">
        <v>71.196440292427198</v>
      </c>
      <c r="N18" s="126">
        <v>17.364413629095772</v>
      </c>
      <c r="P18" s="126">
        <v>421.26002064563772</v>
      </c>
      <c r="Q18" s="126">
        <v>84.264205993767007</v>
      </c>
    </row>
    <row r="19" spans="1:17" x14ac:dyDescent="0.25">
      <c r="A19" s="83" t="s">
        <v>82</v>
      </c>
      <c r="B19" s="126"/>
      <c r="E19" s="85">
        <v>33.505821474773605</v>
      </c>
      <c r="F19" s="85"/>
      <c r="G19" s="85">
        <v>6.8198744484044003</v>
      </c>
      <c r="H19" s="85">
        <v>14.780063756142335</v>
      </c>
      <c r="I19" s="85"/>
      <c r="J19" s="126"/>
      <c r="K19" s="126">
        <v>3438.056</v>
      </c>
      <c r="L19" s="126">
        <v>262.8</v>
      </c>
      <c r="M19" s="126">
        <v>95.465233870143024</v>
      </c>
      <c r="N19" s="126">
        <v>21.973368366791263</v>
      </c>
      <c r="P19" s="126">
        <v>228.96146252729221</v>
      </c>
      <c r="Q19" s="126">
        <v>53.58725148583536</v>
      </c>
    </row>
    <row r="20" spans="1:17" x14ac:dyDescent="0.25">
      <c r="A20" s="83" t="s">
        <v>85</v>
      </c>
      <c r="B20" s="126"/>
      <c r="E20" s="85">
        <v>35.398230088495588</v>
      </c>
      <c r="F20" s="85"/>
      <c r="G20" s="85">
        <v>8.1615202608290662</v>
      </c>
      <c r="H20" s="85">
        <v>9.8000464771139466</v>
      </c>
      <c r="I20" s="85"/>
      <c r="J20" s="126"/>
      <c r="K20" s="126">
        <v>3504.4479999999994</v>
      </c>
      <c r="L20" s="126"/>
      <c r="M20" s="126"/>
      <c r="N20" s="126"/>
      <c r="P20" s="126"/>
      <c r="Q20" s="126"/>
    </row>
    <row r="21" spans="1:17" x14ac:dyDescent="0.25">
      <c r="A21" s="83" t="s">
        <v>86</v>
      </c>
      <c r="B21" s="126"/>
      <c r="E21" s="85">
        <v>36.538461538461533</v>
      </c>
      <c r="F21" s="85"/>
      <c r="G21" s="85">
        <v>3.1524188897221626</v>
      </c>
      <c r="H21" s="85">
        <v>13.030997420943148</v>
      </c>
      <c r="I21" s="85"/>
      <c r="J21" s="126"/>
      <c r="K21" s="126">
        <v>4174.4080000000004</v>
      </c>
      <c r="L21" s="126"/>
      <c r="M21" s="126"/>
      <c r="N21" s="126"/>
      <c r="P21" s="126"/>
      <c r="Q21" s="126"/>
    </row>
    <row r="22" spans="1:17" x14ac:dyDescent="0.25">
      <c r="A22" s="83" t="s">
        <v>87</v>
      </c>
      <c r="B22" s="126"/>
      <c r="E22" s="85">
        <v>39.113428943937414</v>
      </c>
      <c r="F22" s="85"/>
      <c r="G22" s="85">
        <v>5.574541427671833</v>
      </c>
      <c r="H22" s="85">
        <v>4.6209790330734641</v>
      </c>
      <c r="I22" s="85"/>
      <c r="J22" s="126"/>
      <c r="K22" s="126">
        <v>3700.7040000000006</v>
      </c>
      <c r="L22" s="126">
        <v>493.69680000000005</v>
      </c>
      <c r="M22" s="126">
        <v>106.11780894794127</v>
      </c>
      <c r="N22" s="126">
        <v>24.162466478955153</v>
      </c>
      <c r="P22" s="126">
        <v>456.3588547295742</v>
      </c>
      <c r="Q22" s="126">
        <v>92.868221845349183</v>
      </c>
    </row>
    <row r="23" spans="1:17" x14ac:dyDescent="0.25">
      <c r="A23" s="83" t="s">
        <v>88</v>
      </c>
      <c r="B23" s="126"/>
      <c r="E23" s="85">
        <v>36.202531645569614</v>
      </c>
      <c r="F23" s="85"/>
      <c r="G23" s="85">
        <v>2.3931662305428496</v>
      </c>
      <c r="H23" s="85">
        <v>11.552943765202283</v>
      </c>
      <c r="I23" s="85"/>
      <c r="J23" s="126"/>
      <c r="K23" s="126">
        <v>3874.64</v>
      </c>
      <c r="L23" s="121">
        <v>410.5800000000001</v>
      </c>
      <c r="M23" s="126">
        <v>137.87679363542887</v>
      </c>
      <c r="N23" s="126">
        <v>23.39513258695883</v>
      </c>
      <c r="P23" s="126">
        <v>390.06032646645133</v>
      </c>
      <c r="Q23" s="126">
        <v>68.393028418305889</v>
      </c>
    </row>
    <row r="24" spans="1:17" x14ac:dyDescent="0.25">
      <c r="A24" s="83" t="s">
        <v>89</v>
      </c>
      <c r="B24" s="126"/>
      <c r="E24" s="85">
        <v>35.025380710659917</v>
      </c>
      <c r="F24" s="85"/>
      <c r="G24" s="85">
        <v>2.2282790150322929</v>
      </c>
      <c r="H24" s="85">
        <v>4.9680983930998108</v>
      </c>
      <c r="I24" s="85"/>
      <c r="J24" s="126"/>
      <c r="K24" s="126">
        <v>4062.92</v>
      </c>
      <c r="L24" s="121">
        <v>348.87599999999992</v>
      </c>
      <c r="M24" s="126">
        <v>118.36175748929438</v>
      </c>
      <c r="N24" s="126">
        <v>23.522679962547702</v>
      </c>
      <c r="P24" s="126">
        <v>328.13775132559289</v>
      </c>
      <c r="Q24" s="126">
        <v>58.181930703369737</v>
      </c>
    </row>
    <row r="25" spans="1:17" ht="13" x14ac:dyDescent="0.3">
      <c r="A25" s="132" t="s">
        <v>90</v>
      </c>
      <c r="B25" s="126"/>
      <c r="E25" s="85">
        <v>32.233502538071065</v>
      </c>
      <c r="F25" s="85"/>
      <c r="G25" s="85">
        <v>3.0462326825458805</v>
      </c>
      <c r="H25" s="85">
        <v>10.4374841616434</v>
      </c>
      <c r="I25" s="85"/>
      <c r="J25" s="126"/>
      <c r="K25" s="126">
        <v>3370.4479999999999</v>
      </c>
      <c r="L25" s="121">
        <v>348.87599999999992</v>
      </c>
      <c r="M25" s="126">
        <v>96.732083382345749</v>
      </c>
      <c r="N25" s="126">
        <v>15.960572471995803</v>
      </c>
      <c r="P25" s="126">
        <v>578.6784377155733</v>
      </c>
      <c r="Q25" s="126">
        <v>97.630928619236911</v>
      </c>
    </row>
    <row r="26" spans="1:17" x14ac:dyDescent="0.25">
      <c r="A26" s="83" t="s">
        <v>91</v>
      </c>
      <c r="B26" s="126"/>
      <c r="E26" s="85">
        <v>39.6505376344086</v>
      </c>
      <c r="F26" s="85"/>
      <c r="G26" s="85">
        <v>6.4228520531400983</v>
      </c>
      <c r="H26" s="85">
        <v>11.165649191843931</v>
      </c>
      <c r="I26" s="85"/>
      <c r="J26" s="126"/>
      <c r="K26" s="126">
        <v>3353.3520000000003</v>
      </c>
      <c r="L26" s="121">
        <v>305.68319999999989</v>
      </c>
      <c r="M26" s="126">
        <v>84.733957960787762</v>
      </c>
      <c r="N26" s="126">
        <v>17.03368585032921</v>
      </c>
      <c r="P26" s="126">
        <v>371.04850445539637</v>
      </c>
      <c r="Q26" s="126">
        <v>70.371747119738373</v>
      </c>
    </row>
    <row r="27" spans="1:17" x14ac:dyDescent="0.25">
      <c r="A27" s="83" t="s">
        <v>92</v>
      </c>
      <c r="B27" s="126"/>
      <c r="E27" s="85">
        <v>31.692677070828339</v>
      </c>
      <c r="F27" s="85"/>
      <c r="G27" s="85">
        <v>2.871412444430252</v>
      </c>
      <c r="H27" s="85">
        <v>7.0915524626892923</v>
      </c>
      <c r="I27" s="85"/>
      <c r="J27" s="126"/>
      <c r="K27" s="126">
        <v>3919.8960000000002</v>
      </c>
      <c r="L27" s="126"/>
      <c r="M27" s="126"/>
      <c r="N27" s="126"/>
      <c r="P27" s="126"/>
      <c r="Q27" s="126"/>
    </row>
    <row r="28" spans="1:17" x14ac:dyDescent="0.25">
      <c r="A28" s="83" t="s">
        <v>93</v>
      </c>
      <c r="B28" s="126"/>
      <c r="E28" s="85">
        <v>33.075933075933087</v>
      </c>
      <c r="F28" s="85"/>
      <c r="G28" s="85">
        <v>8.1004020862968247</v>
      </c>
      <c r="H28" s="85">
        <v>3.9661337783470061</v>
      </c>
      <c r="I28" s="85"/>
      <c r="J28" s="126"/>
      <c r="K28" s="126">
        <v>3484.4080000000004</v>
      </c>
      <c r="L28" s="126"/>
      <c r="M28" s="126"/>
      <c r="N28" s="126"/>
      <c r="P28" s="126"/>
      <c r="Q28" s="126"/>
    </row>
    <row r="29" spans="1:17" x14ac:dyDescent="0.25">
      <c r="A29" s="83" t="s">
        <v>94</v>
      </c>
      <c r="B29" s="126"/>
      <c r="E29" s="85">
        <v>32.342007434944229</v>
      </c>
      <c r="F29" s="85"/>
      <c r="G29" s="85">
        <v>2.1913124207103669</v>
      </c>
      <c r="H29" s="85">
        <v>6.9560269662978671</v>
      </c>
      <c r="I29" s="85"/>
      <c r="J29" s="126"/>
      <c r="K29" s="126">
        <v>3724.9679999999994</v>
      </c>
      <c r="L29" s="121">
        <v>361.21680000000009</v>
      </c>
      <c r="M29" s="126">
        <v>116.19131531340024</v>
      </c>
      <c r="N29" s="126">
        <v>18.436247141321761</v>
      </c>
      <c r="P29" s="126">
        <v>280.15497547949792</v>
      </c>
      <c r="Q29" s="126">
        <v>52.918083391877431</v>
      </c>
    </row>
    <row r="30" spans="1:17" x14ac:dyDescent="0.25">
      <c r="A30" s="83" t="s">
        <v>95</v>
      </c>
      <c r="B30" s="126"/>
      <c r="E30" s="85">
        <v>32.192648922686935</v>
      </c>
      <c r="F30" s="85"/>
      <c r="G30" s="85">
        <v>7.410126182767403</v>
      </c>
      <c r="H30" s="85">
        <v>9.7462829896700605</v>
      </c>
      <c r="I30" s="85"/>
      <c r="J30" s="126"/>
      <c r="K30" s="126">
        <v>3653.288</v>
      </c>
      <c r="L30" s="126"/>
      <c r="M30" s="126"/>
      <c r="N30" s="126"/>
      <c r="P30" s="126"/>
      <c r="Q30" s="126"/>
    </row>
    <row r="31" spans="1:17" x14ac:dyDescent="0.25">
      <c r="A31" s="83" t="s">
        <v>96</v>
      </c>
      <c r="B31" s="126"/>
      <c r="E31" s="85">
        <v>31.531531531531549</v>
      </c>
      <c r="F31" s="85"/>
      <c r="G31" s="85">
        <v>2.5204760692896295</v>
      </c>
      <c r="H31" s="85">
        <v>8.4339014257902019</v>
      </c>
      <c r="I31" s="85"/>
      <c r="J31" s="126"/>
      <c r="K31" s="126">
        <v>3709.1039999999998</v>
      </c>
      <c r="L31" s="126"/>
      <c r="M31" s="126"/>
      <c r="N31" s="126"/>
      <c r="P31" s="126"/>
      <c r="Q31" s="126"/>
    </row>
    <row r="32" spans="1:17" x14ac:dyDescent="0.25">
      <c r="A32" s="83" t="s">
        <v>97</v>
      </c>
      <c r="B32" s="126"/>
      <c r="E32" s="85">
        <v>34.777070063694275</v>
      </c>
      <c r="F32" s="85"/>
      <c r="G32" s="85">
        <v>4.3204592638728938</v>
      </c>
      <c r="H32" s="85">
        <v>8.8632771788551512</v>
      </c>
      <c r="I32" s="85"/>
      <c r="J32" s="126"/>
      <c r="K32" s="126">
        <v>3515.8799999999997</v>
      </c>
      <c r="L32" s="121">
        <v>274.83120000000002</v>
      </c>
      <c r="M32" s="126">
        <v>102.80021443844456</v>
      </c>
      <c r="N32" s="126">
        <v>19.420349659641104</v>
      </c>
      <c r="P32" s="126">
        <v>552.18069972226806</v>
      </c>
      <c r="Q32" s="126">
        <v>88.372671689108088</v>
      </c>
    </row>
    <row r="33" spans="1:20" x14ac:dyDescent="0.25">
      <c r="A33" s="83" t="s">
        <v>98</v>
      </c>
      <c r="B33" s="126"/>
      <c r="E33" s="85">
        <v>34.620174346201757</v>
      </c>
      <c r="F33" s="85"/>
      <c r="G33" s="85">
        <v>3.8285585486464599</v>
      </c>
      <c r="H33" s="85">
        <v>9.4791276714444628</v>
      </c>
      <c r="I33" s="85"/>
      <c r="J33" s="126"/>
      <c r="K33" s="126">
        <v>3940.5840000000003</v>
      </c>
      <c r="L33" s="126">
        <v>312.90479999999997</v>
      </c>
      <c r="M33" s="126">
        <v>94.024741599765449</v>
      </c>
      <c r="N33" s="126">
        <v>18.502543931887704</v>
      </c>
      <c r="P33" s="126">
        <v>485.34740195746531</v>
      </c>
      <c r="Q33" s="126">
        <v>82.178278283455199</v>
      </c>
    </row>
    <row r="34" spans="1:20" x14ac:dyDescent="0.25">
      <c r="A34" s="83" t="s">
        <v>83</v>
      </c>
      <c r="B34" s="126">
        <v>1265.8364100190522</v>
      </c>
      <c r="C34" s="121">
        <v>7.5</v>
      </c>
      <c r="D34" s="121">
        <v>5.2</v>
      </c>
      <c r="E34" s="85">
        <v>31.486146095717888</v>
      </c>
      <c r="F34" s="85">
        <v>0.68444342426178151</v>
      </c>
      <c r="G34" s="85">
        <v>2.7533423755086224</v>
      </c>
      <c r="H34" s="85">
        <v>9.4456851869792668</v>
      </c>
      <c r="I34" s="85">
        <v>0.5493603013358197</v>
      </c>
      <c r="J34" s="126">
        <v>1.1941952014600776</v>
      </c>
      <c r="K34" s="126">
        <v>4833.4159999999993</v>
      </c>
      <c r="L34" s="126">
        <v>471.00600000000009</v>
      </c>
      <c r="M34" s="126">
        <v>123.95951374619406</v>
      </c>
      <c r="N34" s="126">
        <v>21.611220417463304</v>
      </c>
      <c r="O34" s="184">
        <v>98.009097770733092</v>
      </c>
      <c r="P34" s="126">
        <v>594.74011508126068</v>
      </c>
      <c r="Q34" s="126">
        <v>102.62538990138144</v>
      </c>
      <c r="R34" s="121">
        <v>0.25263868647596022</v>
      </c>
      <c r="S34" s="84">
        <v>1.7784133563767672</v>
      </c>
      <c r="T34">
        <v>0.15062013093636364</v>
      </c>
    </row>
    <row r="35" spans="1:20" x14ac:dyDescent="0.25">
      <c r="A35" s="83" t="s">
        <v>84</v>
      </c>
      <c r="B35" s="126">
        <v>2583.3396122837798</v>
      </c>
      <c r="C35" s="121">
        <v>6.5</v>
      </c>
      <c r="D35" s="121">
        <v>5.5</v>
      </c>
      <c r="E35" s="85">
        <v>30.759330759330766</v>
      </c>
      <c r="F35" s="85">
        <v>0.7174246686828456</v>
      </c>
      <c r="G35" s="85">
        <v>2.7510340488856815</v>
      </c>
      <c r="H35" s="85">
        <v>10.063398488823715</v>
      </c>
      <c r="I35" s="85">
        <v>0.53187425921007503</v>
      </c>
      <c r="J35" s="126">
        <v>1.2405332130933011</v>
      </c>
      <c r="K35" s="126">
        <v>3943.0639999999999</v>
      </c>
      <c r="L35" s="126">
        <v>391.35600000000022</v>
      </c>
      <c r="M35" s="126">
        <v>114.24329542726281</v>
      </c>
      <c r="N35" s="126">
        <v>19.604082074656262</v>
      </c>
      <c r="O35" s="184">
        <v>107.75747069615235</v>
      </c>
      <c r="P35" s="126">
        <v>588.4664356061586</v>
      </c>
      <c r="Q35" s="126">
        <v>101.48767131834393</v>
      </c>
      <c r="R35" s="121">
        <v>0.17430294112728706</v>
      </c>
      <c r="S35" s="84">
        <v>1.6472662017254405</v>
      </c>
      <c r="T35">
        <v>0.13380387093636364</v>
      </c>
    </row>
    <row r="36" spans="1:20" x14ac:dyDescent="0.25">
      <c r="A36" s="83" t="s">
        <v>100</v>
      </c>
      <c r="B36" s="126">
        <v>1950.4214072742539</v>
      </c>
      <c r="C36" s="121">
        <v>7</v>
      </c>
      <c r="D36" s="121">
        <v>5.8</v>
      </c>
      <c r="E36" s="85">
        <v>32.908163265306122</v>
      </c>
      <c r="F36" s="85">
        <v>0.79404651180044472</v>
      </c>
      <c r="G36" s="85">
        <v>12.183220610119047</v>
      </c>
      <c r="H36" s="85">
        <v>58.909144507153002</v>
      </c>
      <c r="I36" s="85">
        <v>0.52341372472956871</v>
      </c>
      <c r="J36" s="126">
        <v>1.262953629466643</v>
      </c>
      <c r="K36" s="126">
        <v>4383.2</v>
      </c>
      <c r="L36" s="126">
        <v>365.86800000000017</v>
      </c>
      <c r="M36" s="126">
        <v>123.55364024633289</v>
      </c>
      <c r="N36" s="126">
        <v>96.044196126302097</v>
      </c>
      <c r="O36" s="184">
        <v>126.21059511458596</v>
      </c>
      <c r="P36" s="126">
        <v>449.2824551357001</v>
      </c>
      <c r="Q36" s="126">
        <v>53.529074258609668</v>
      </c>
      <c r="R36" s="121">
        <v>0.31884949454148465</v>
      </c>
      <c r="S36" s="84">
        <v>1.5063285483112427</v>
      </c>
      <c r="T36">
        <v>0.13633436093636364</v>
      </c>
    </row>
    <row r="37" spans="1:20" x14ac:dyDescent="0.25">
      <c r="A37" s="83" t="s">
        <v>101</v>
      </c>
      <c r="B37" s="126">
        <v>1633.9623047694906</v>
      </c>
      <c r="C37" s="121">
        <v>8</v>
      </c>
      <c r="D37" s="121">
        <v>6.3</v>
      </c>
      <c r="E37" s="85">
        <v>34.296028880866416</v>
      </c>
      <c r="F37" s="85">
        <v>0.76849208776936906</v>
      </c>
      <c r="G37" s="85">
        <v>7.866836068418527</v>
      </c>
      <c r="H37" s="85">
        <v>71.456630944684704</v>
      </c>
      <c r="I37" s="85">
        <v>0.54183795202292373</v>
      </c>
      <c r="J37" s="126">
        <v>1.214129427139252</v>
      </c>
      <c r="K37" s="126">
        <v>4109.7439999999997</v>
      </c>
      <c r="L37" s="126">
        <v>346.75200000000007</v>
      </c>
      <c r="M37" s="126">
        <v>97.265969208600282</v>
      </c>
      <c r="N37" s="126">
        <v>94.008607399020761</v>
      </c>
      <c r="O37" s="184">
        <v>114.01919929058226</v>
      </c>
      <c r="P37" s="126">
        <v>483.2912397313799</v>
      </c>
      <c r="Q37" s="126">
        <v>73.310887251504937</v>
      </c>
      <c r="R37" s="121">
        <v>0.19154894303985723</v>
      </c>
      <c r="S37" s="84">
        <v>1.4867378998128702</v>
      </c>
      <c r="T37">
        <v>0.13408957093636364</v>
      </c>
    </row>
    <row r="38" spans="1:20" ht="13" x14ac:dyDescent="0.3">
      <c r="A38" s="132" t="s">
        <v>102</v>
      </c>
      <c r="B38" s="136">
        <v>2408.9641884546245</v>
      </c>
      <c r="C38" s="133">
        <v>6</v>
      </c>
      <c r="D38" s="133">
        <v>5.3</v>
      </c>
      <c r="E38" s="137">
        <v>32.266325224071693</v>
      </c>
      <c r="F38" s="137">
        <v>0.77072831417976395</v>
      </c>
      <c r="G38" s="137">
        <v>3.0757063609834807</v>
      </c>
      <c r="H38" s="137">
        <v>9.6448424160859201</v>
      </c>
      <c r="I38" s="137">
        <v>0.52593493478023823</v>
      </c>
      <c r="J38" s="136">
        <v>1.2562724228323685</v>
      </c>
      <c r="K38" s="126">
        <v>4263.3040000000001</v>
      </c>
      <c r="L38" s="136">
        <v>295.77600000000007</v>
      </c>
      <c r="M38" s="136">
        <v>131.1126631728965</v>
      </c>
      <c r="N38" s="136">
        <v>19.34269340879715</v>
      </c>
      <c r="O38" s="184">
        <v>103.96248366922516</v>
      </c>
      <c r="P38" s="136">
        <v>636.62265678222104</v>
      </c>
      <c r="Q38" s="136">
        <v>127.03384108091363</v>
      </c>
      <c r="R38" s="133">
        <v>0.22557942500498299</v>
      </c>
      <c r="S38" s="84">
        <v>1.5030398178477444</v>
      </c>
      <c r="T38">
        <v>0.12593224093636363</v>
      </c>
    </row>
    <row r="39" spans="1:20" x14ac:dyDescent="0.25">
      <c r="A39" s="83" t="s">
        <v>103</v>
      </c>
      <c r="B39" s="126">
        <v>1168.9611745584104</v>
      </c>
      <c r="C39" s="121">
        <v>6.4</v>
      </c>
      <c r="D39" s="121">
        <v>5.5</v>
      </c>
      <c r="E39" s="85">
        <v>31.648616125150408</v>
      </c>
      <c r="F39" s="85">
        <v>0.82339180836285375</v>
      </c>
      <c r="G39" s="85">
        <v>3.9620823754789267</v>
      </c>
      <c r="H39" s="85">
        <v>18.642765210952735</v>
      </c>
      <c r="I39" s="85">
        <v>0.50460161896687972</v>
      </c>
      <c r="J39" s="126">
        <v>1.3128057097377688</v>
      </c>
      <c r="K39" s="126">
        <v>4611.1839999999993</v>
      </c>
      <c r="L39" s="126">
        <v>353.12400000000019</v>
      </c>
      <c r="M39" s="126">
        <v>144.74625103767559</v>
      </c>
      <c r="N39" s="126">
        <v>22.048208612707533</v>
      </c>
      <c r="O39" s="184">
        <v>107.1882226421133</v>
      </c>
      <c r="P39" s="126">
        <v>730.04483308500062</v>
      </c>
      <c r="Q39" s="126">
        <v>130.87635107729056</v>
      </c>
      <c r="R39" s="121">
        <v>8.9447315934065977E-2</v>
      </c>
      <c r="S39" s="84">
        <v>1.6493602269186614</v>
      </c>
      <c r="T39">
        <v>0.13143847093636365</v>
      </c>
    </row>
    <row r="40" spans="1:20" x14ac:dyDescent="0.25">
      <c r="A40" s="83" t="s">
        <v>104</v>
      </c>
      <c r="B40" s="126">
        <v>2115.1093075573449</v>
      </c>
      <c r="C40" s="121">
        <v>6.3</v>
      </c>
      <c r="D40" s="121">
        <v>5.6</v>
      </c>
      <c r="E40" s="85">
        <v>32.046332046332047</v>
      </c>
      <c r="F40" s="85">
        <v>0.69020088366906474</v>
      </c>
      <c r="G40" s="85">
        <v>1.4588340430226145</v>
      </c>
      <c r="H40" s="85">
        <v>16.8040494448428</v>
      </c>
      <c r="I40" s="85">
        <v>0.55165127729706875</v>
      </c>
      <c r="J40" s="126">
        <v>1.1881241151627677</v>
      </c>
      <c r="K40" s="126">
        <v>4706.6319999999996</v>
      </c>
      <c r="L40" s="126">
        <v>416.84400000000022</v>
      </c>
      <c r="M40" s="126">
        <v>106.60792827633757</v>
      </c>
      <c r="N40" s="126">
        <v>18.457798713458356</v>
      </c>
      <c r="O40" s="184">
        <v>84.418300480550016</v>
      </c>
      <c r="P40" s="126">
        <v>803.28837280750133</v>
      </c>
      <c r="Q40" s="126">
        <v>143.93884233314947</v>
      </c>
      <c r="R40" s="121">
        <v>0.3919863428444707</v>
      </c>
      <c r="S40" s="84">
        <v>1.5765930000082569</v>
      </c>
      <c r="T40">
        <v>0.12703332093636363</v>
      </c>
    </row>
    <row r="41" spans="1:20" x14ac:dyDescent="0.25">
      <c r="A41" s="83" t="s">
        <v>105</v>
      </c>
      <c r="B41" s="126">
        <v>994.58575072925521</v>
      </c>
      <c r="C41" s="121">
        <v>5.7</v>
      </c>
      <c r="D41" s="121">
        <v>4.8</v>
      </c>
      <c r="E41" s="85">
        <v>32.023809523809518</v>
      </c>
      <c r="F41" s="85">
        <v>0.68776326962743417</v>
      </c>
      <c r="G41" s="85">
        <v>5.7511736657021197</v>
      </c>
      <c r="H41" s="85">
        <v>18.065877905057086</v>
      </c>
      <c r="I41" s="85">
        <v>0.55235234565749369</v>
      </c>
      <c r="J41" s="126">
        <v>1.1862662840076419</v>
      </c>
      <c r="K41" s="126">
        <v>5057.7520000000004</v>
      </c>
      <c r="L41" s="126">
        <v>448.70399999999995</v>
      </c>
      <c r="M41" s="126">
        <v>172.80669919851803</v>
      </c>
      <c r="N41" s="126">
        <v>25.685333623608905</v>
      </c>
      <c r="O41" s="184">
        <v>99.503373912585658</v>
      </c>
      <c r="P41" s="126">
        <v>478.30030479200502</v>
      </c>
      <c r="Q41" s="126">
        <v>104.81075463087865</v>
      </c>
      <c r="R41" s="121">
        <v>0.46186863005923007</v>
      </c>
      <c r="S41" s="84">
        <v>1.8099020127934971</v>
      </c>
      <c r="T41">
        <v>0.15896120093636365</v>
      </c>
    </row>
    <row r="42" spans="1:20" x14ac:dyDescent="0.25">
      <c r="A42" s="83" t="s">
        <v>106</v>
      </c>
      <c r="B42" s="126">
        <v>2050.5258172502504</v>
      </c>
      <c r="C42" s="121">
        <v>6.7</v>
      </c>
      <c r="D42" s="121">
        <v>5.9</v>
      </c>
      <c r="E42" s="85">
        <v>33.552631578947363</v>
      </c>
      <c r="F42" s="85">
        <v>0.74015698034600041</v>
      </c>
      <c r="G42" s="85">
        <v>3.5409962619617228</v>
      </c>
      <c r="H42" s="85">
        <v>10.137472535511364</v>
      </c>
      <c r="I42" s="85">
        <v>0.54572135256606491</v>
      </c>
      <c r="J42" s="126">
        <v>1.203838415699928</v>
      </c>
      <c r="K42" s="126">
        <v>4605.3360000000002</v>
      </c>
      <c r="L42" s="126">
        <v>404.10000000000019</v>
      </c>
      <c r="M42" s="126">
        <v>119.43764441163277</v>
      </c>
      <c r="N42" s="126">
        <v>18.797187251420453</v>
      </c>
      <c r="O42" s="184">
        <v>114.20894864192863</v>
      </c>
      <c r="P42" s="126">
        <v>850.7021985562867</v>
      </c>
      <c r="Q42" s="126">
        <v>152.35529270362616</v>
      </c>
      <c r="R42" s="121">
        <v>0.31659557493552865</v>
      </c>
      <c r="S42" s="84">
        <v>1.4910250679171986</v>
      </c>
      <c r="T42">
        <v>0.12851257093636365</v>
      </c>
    </row>
    <row r="43" spans="1:20" x14ac:dyDescent="0.25">
      <c r="A43" s="83" t="s">
        <v>107</v>
      </c>
      <c r="B43" s="126">
        <v>2593.0271358298442</v>
      </c>
      <c r="C43" s="121">
        <v>6.2</v>
      </c>
      <c r="D43" s="121">
        <v>5.4</v>
      </c>
      <c r="E43" s="85">
        <v>32.782719186785251</v>
      </c>
      <c r="F43" s="85">
        <v>0.72138128516401478</v>
      </c>
      <c r="G43" s="85">
        <v>4.072541324526318</v>
      </c>
      <c r="H43" s="85">
        <v>21.124373506767061</v>
      </c>
      <c r="I43" s="85">
        <v>0.54633627129543672</v>
      </c>
      <c r="J43" s="126">
        <v>1.2022088810670926</v>
      </c>
      <c r="K43" s="126">
        <v>5601.0720000000001</v>
      </c>
      <c r="L43" s="126">
        <v>448.70399999999995</v>
      </c>
      <c r="M43" s="126">
        <v>273.57361717350233</v>
      </c>
      <c r="N43" s="126">
        <v>44.191240698709883</v>
      </c>
      <c r="O43" s="184">
        <v>128.06065129021297</v>
      </c>
      <c r="P43" s="126">
        <v>514.98182068170843</v>
      </c>
      <c r="Q43" s="126">
        <v>98.671240995228246</v>
      </c>
      <c r="R43" s="121">
        <v>0.28017156842576024</v>
      </c>
      <c r="S43" s="84">
        <v>1.9163444744269673</v>
      </c>
      <c r="T43">
        <v>0.17057610093636363</v>
      </c>
    </row>
    <row r="44" spans="1:20" x14ac:dyDescent="0.25">
      <c r="A44" s="83" t="s">
        <v>108</v>
      </c>
      <c r="B44" s="126">
        <v>1433.7534848174982</v>
      </c>
      <c r="C44" s="121">
        <v>5.4</v>
      </c>
      <c r="D44" s="121">
        <v>4.5999999999999996</v>
      </c>
      <c r="E44" s="85">
        <v>29.752066115702476</v>
      </c>
      <c r="F44" s="85">
        <v>0.65687408548358595</v>
      </c>
      <c r="G44" s="85">
        <v>2.860930920656338</v>
      </c>
      <c r="H44" s="85">
        <v>10.794703091342797</v>
      </c>
      <c r="I44" s="85">
        <v>0.54551142229220217</v>
      </c>
      <c r="J44" s="126">
        <v>1.2043947309256644</v>
      </c>
      <c r="K44" s="126">
        <v>4614.0079999999998</v>
      </c>
      <c r="L44" s="126">
        <v>384.98400000000009</v>
      </c>
      <c r="M44" s="126">
        <v>174.1070174083801</v>
      </c>
      <c r="N44" s="126">
        <v>26.504587891236774</v>
      </c>
      <c r="O44" s="184">
        <v>99.740560601768635</v>
      </c>
      <c r="P44" s="126">
        <v>400.60207291574631</v>
      </c>
      <c r="Q44" s="126">
        <v>71.853479485195606</v>
      </c>
      <c r="R44" s="121">
        <v>0.24497123071245813</v>
      </c>
      <c r="S44" s="84">
        <v>1.3407111121402693</v>
      </c>
      <c r="T44">
        <v>0.12021593093636364</v>
      </c>
    </row>
    <row r="45" spans="1:20" x14ac:dyDescent="0.25">
      <c r="A45" s="83" t="s">
        <v>109</v>
      </c>
      <c r="B45" s="126">
        <v>1320.7323767800824</v>
      </c>
      <c r="C45" s="121">
        <v>6.6</v>
      </c>
      <c r="D45" s="121">
        <v>4.9000000000000004</v>
      </c>
      <c r="E45" s="85">
        <v>31.392405063291147</v>
      </c>
      <c r="F45" s="85">
        <v>0.76507923322760407</v>
      </c>
      <c r="G45" s="85">
        <v>0.59672366114897768</v>
      </c>
      <c r="H45" s="85">
        <v>4.585325392770204</v>
      </c>
      <c r="I45" s="85">
        <v>0.52092060827182129</v>
      </c>
      <c r="J45" s="126">
        <v>1.2695603880796735</v>
      </c>
      <c r="K45" s="126">
        <v>4356.5360000000001</v>
      </c>
      <c r="L45" s="126">
        <v>353.12400000000019</v>
      </c>
      <c r="M45" s="126">
        <v>133.26911310613437</v>
      </c>
      <c r="N45" s="126">
        <v>18.990316124634862</v>
      </c>
      <c r="O45" s="184">
        <v>75.642392980780798</v>
      </c>
      <c r="P45" s="126">
        <v>340.80840532294718</v>
      </c>
      <c r="Q45" s="126">
        <v>76.308493822352034</v>
      </c>
      <c r="R45" s="121">
        <v>0.28690935772557491</v>
      </c>
      <c r="S45" s="84">
        <v>1.3416920851271525</v>
      </c>
      <c r="T45">
        <v>0.11465170093636365</v>
      </c>
    </row>
    <row r="46" spans="1:20" x14ac:dyDescent="0.25">
      <c r="A46" s="83" t="s">
        <v>110</v>
      </c>
      <c r="B46" s="126">
        <v>962.29400557570807</v>
      </c>
      <c r="C46" s="121">
        <v>5.4</v>
      </c>
      <c r="D46" s="121">
        <v>4.4000000000000004</v>
      </c>
      <c r="E46" s="85">
        <v>30.203045685279189</v>
      </c>
      <c r="F46" s="85">
        <v>0.75249117724113024</v>
      </c>
      <c r="G46" s="85">
        <v>1.1387873285326409</v>
      </c>
      <c r="H46" s="85">
        <v>8.8568099824696009</v>
      </c>
      <c r="I46" s="85">
        <v>0.51541966655198423</v>
      </c>
      <c r="J46" s="126">
        <v>1.2841378836372417</v>
      </c>
      <c r="K46" s="126">
        <v>4199.808</v>
      </c>
      <c r="L46" s="126">
        <v>378.61200000000019</v>
      </c>
      <c r="M46" s="126">
        <v>102.96746902785974</v>
      </c>
      <c r="N46" s="126">
        <v>14.117077039605713</v>
      </c>
      <c r="O46" s="184">
        <v>87.928663480457672</v>
      </c>
      <c r="P46" s="126">
        <v>335.97398301263132</v>
      </c>
      <c r="Q46" s="126">
        <v>63.441309863062209</v>
      </c>
      <c r="R46" s="121">
        <v>0.21106596565495203</v>
      </c>
      <c r="S46" s="84">
        <v>1.4101957771977753</v>
      </c>
      <c r="T46">
        <v>0.11985448093636365</v>
      </c>
    </row>
    <row r="47" spans="1:20" ht="13" x14ac:dyDescent="0.3">
      <c r="A47" s="132" t="s">
        <v>111</v>
      </c>
      <c r="B47" s="126">
        <v>1827.7127756907744</v>
      </c>
      <c r="C47" s="121">
        <v>6.6</v>
      </c>
      <c r="D47" s="121">
        <v>6.1</v>
      </c>
      <c r="E47" s="85">
        <v>31.15384615384615</v>
      </c>
      <c r="F47" s="85">
        <v>0.6828376272422193</v>
      </c>
      <c r="G47" s="85">
        <v>2.5798512855643656</v>
      </c>
      <c r="H47" s="85">
        <v>18.8507434271969</v>
      </c>
      <c r="I47" s="85">
        <v>0.54731434598151529</v>
      </c>
      <c r="J47" s="126">
        <v>1.1996169831489842</v>
      </c>
      <c r="K47" s="126">
        <v>5390.9040000000005</v>
      </c>
      <c r="L47" s="126">
        <v>480.56400000000014</v>
      </c>
      <c r="M47" s="126">
        <v>343.06891711926818</v>
      </c>
      <c r="N47" s="126">
        <v>16.729944700326488</v>
      </c>
      <c r="O47" s="184">
        <v>112.12170577711868</v>
      </c>
      <c r="P47" s="126">
        <v>666.25709052495483</v>
      </c>
      <c r="Q47" s="126">
        <v>112.06530631668991</v>
      </c>
      <c r="R47" s="121">
        <v>0.29661789420968698</v>
      </c>
      <c r="S47" s="84">
        <v>1.7178143486430404</v>
      </c>
      <c r="T47">
        <v>0.15744134093636364</v>
      </c>
    </row>
    <row r="48" spans="1:20" x14ac:dyDescent="0.25">
      <c r="A48" s="83" t="s">
        <v>112</v>
      </c>
      <c r="B48" s="126">
        <v>1727.6083657147778</v>
      </c>
      <c r="C48" s="121">
        <v>5.6</v>
      </c>
      <c r="D48" s="121">
        <v>4.2</v>
      </c>
      <c r="E48" s="85">
        <v>29.522613065326652</v>
      </c>
      <c r="F48" s="85">
        <v>0.70414185683747221</v>
      </c>
      <c r="G48" s="85">
        <v>2.2480973440486114</v>
      </c>
      <c r="H48" s="85">
        <v>9.8097065466984699</v>
      </c>
      <c r="I48" s="85">
        <v>0.52630604018827865</v>
      </c>
      <c r="J48" s="126">
        <v>1.2552889935010616</v>
      </c>
      <c r="K48" s="126">
        <v>5513.9120000000003</v>
      </c>
      <c r="L48" s="126">
        <v>461.44800000000009</v>
      </c>
      <c r="M48" s="126">
        <v>322.86241917303005</v>
      </c>
      <c r="N48" s="126">
        <v>50.607590193151687</v>
      </c>
      <c r="O48" s="184">
        <v>128.29783797939589</v>
      </c>
      <c r="P48" s="126">
        <v>593.91449098747012</v>
      </c>
      <c r="Q48" s="126">
        <v>101.37194034909243</v>
      </c>
      <c r="R48" s="121">
        <v>0.10665559521202467</v>
      </c>
      <c r="S48" s="84">
        <v>2.059531947640703</v>
      </c>
      <c r="T48">
        <v>0.16541169093636363</v>
      </c>
    </row>
    <row r="49" spans="1:20" x14ac:dyDescent="0.25">
      <c r="A49" s="83" t="s">
        <v>113</v>
      </c>
      <c r="B49" s="126">
        <v>1004.2732742753194</v>
      </c>
      <c r="C49" s="121">
        <v>4.3</v>
      </c>
      <c r="D49" s="121">
        <v>3.4</v>
      </c>
      <c r="E49" s="85">
        <v>30.769230769230749</v>
      </c>
      <c r="F49" s="85">
        <v>0.73575440249103319</v>
      </c>
      <c r="G49" s="85">
        <v>2.3344122902593156</v>
      </c>
      <c r="H49" s="85">
        <v>9.8627212101401884</v>
      </c>
      <c r="I49" s="85">
        <v>0.52566830309079537</v>
      </c>
      <c r="J49" s="126">
        <v>1.2569789968093923</v>
      </c>
      <c r="K49" s="126">
        <v>3652.8000000000006</v>
      </c>
      <c r="L49" s="126">
        <v>314.89200000000017</v>
      </c>
      <c r="M49" s="126">
        <v>97.521611353235954</v>
      </c>
      <c r="N49" s="126">
        <v>13.619158803660923</v>
      </c>
      <c r="O49" s="184">
        <v>76.44882772400284</v>
      </c>
      <c r="P49" s="126">
        <v>639.21489624948538</v>
      </c>
      <c r="Q49" s="126">
        <v>127.56615227234204</v>
      </c>
      <c r="R49" s="121">
        <v>9.4287366237267828E-2</v>
      </c>
      <c r="S49" s="84">
        <v>1.4433360766154597</v>
      </c>
      <c r="T49">
        <v>0.11376480093636365</v>
      </c>
    </row>
    <row r="50" spans="1:20" ht="14.5" x14ac:dyDescent="0.35">
      <c r="A50" s="83" t="s">
        <v>114</v>
      </c>
      <c r="B50" s="126">
        <v>1830.9419502061291</v>
      </c>
      <c r="C50" s="121">
        <v>6.2</v>
      </c>
      <c r="D50" s="121">
        <v>5.4</v>
      </c>
      <c r="E50">
        <v>30.580479715333801</v>
      </c>
      <c r="F50">
        <v>0.70244433867965006</v>
      </c>
      <c r="G50">
        <v>3.0943196302454279</v>
      </c>
      <c r="H50" s="185">
        <v>13.717260221372495</v>
      </c>
      <c r="I50" s="85">
        <v>0.53567455806862818</v>
      </c>
      <c r="J50" s="126">
        <v>1.2304624211181352</v>
      </c>
      <c r="K50" s="126">
        <v>4653.5280000000002</v>
      </c>
      <c r="L50" s="126">
        <v>413.65800000000007</v>
      </c>
      <c r="M50">
        <v>273.06648800563289</v>
      </c>
      <c r="N50">
        <v>42.549814285073879</v>
      </c>
      <c r="O50" s="184">
        <v>118.003935668856</v>
      </c>
      <c r="P50">
        <v>399.11156610728688</v>
      </c>
      <c r="Q50">
        <v>79.386529977138281</v>
      </c>
      <c r="R50" s="121">
        <v>0.24666219706268669</v>
      </c>
      <c r="S50" s="84">
        <v>1.7763117457900408</v>
      </c>
      <c r="T50">
        <v>0.16690587093636364</v>
      </c>
    </row>
    <row r="51" spans="1:20" x14ac:dyDescent="0.25">
      <c r="A51" s="83" t="s">
        <v>115</v>
      </c>
      <c r="B51" s="126">
        <v>1617.8164321927172</v>
      </c>
      <c r="C51" s="121">
        <v>6</v>
      </c>
      <c r="D51" s="121">
        <v>5.0999999999999996</v>
      </c>
      <c r="E51" s="85">
        <v>30.16241299303946</v>
      </c>
      <c r="F51" s="85">
        <v>0.74518464354896519</v>
      </c>
      <c r="G51" s="85">
        <v>2.4617549754577981</v>
      </c>
      <c r="H51" s="85">
        <v>10.701366957922374</v>
      </c>
      <c r="I51" s="85">
        <v>0.51752013617705284</v>
      </c>
      <c r="J51" s="126">
        <v>1.27857163913081</v>
      </c>
      <c r="K51" s="126">
        <v>4091.84</v>
      </c>
      <c r="L51" s="126">
        <v>410.47200000000021</v>
      </c>
      <c r="M51" s="126">
        <v>160.79914138688869</v>
      </c>
      <c r="N51" s="126">
        <v>24.659743962086694</v>
      </c>
      <c r="O51" s="184">
        <v>106.33435056105466</v>
      </c>
      <c r="P51" s="126">
        <v>537.5229486924693</v>
      </c>
      <c r="Q51" s="126">
        <v>106.89735937020161</v>
      </c>
      <c r="R51" s="121">
        <v>0.27821575896057343</v>
      </c>
      <c r="S51" s="84">
        <v>1.4783754838921541</v>
      </c>
      <c r="T51">
        <v>0.14433773093636365</v>
      </c>
    </row>
    <row r="52" spans="1:20" x14ac:dyDescent="0.25">
      <c r="A52" s="83" t="s">
        <v>116</v>
      </c>
      <c r="B52" s="126">
        <v>794.37693077726237</v>
      </c>
      <c r="C52" s="121">
        <v>5.4</v>
      </c>
      <c r="D52" s="121">
        <v>5.0999999999999996</v>
      </c>
      <c r="E52" s="85">
        <v>29.654403567447048</v>
      </c>
      <c r="F52" s="85">
        <v>0.73161518801863445</v>
      </c>
      <c r="G52" s="85">
        <v>1.9755326138720246</v>
      </c>
      <c r="H52" s="85">
        <v>7.5396506142174795</v>
      </c>
      <c r="I52" s="85">
        <v>0.51786756089813046</v>
      </c>
      <c r="J52" s="126">
        <v>1.2776509636199544</v>
      </c>
      <c r="K52" s="126">
        <v>3769</v>
      </c>
      <c r="L52" s="126">
        <v>461.44800000000009</v>
      </c>
      <c r="M52" s="126">
        <v>141.02449686720479</v>
      </c>
      <c r="N52" s="126">
        <v>18.74878893490412</v>
      </c>
      <c r="O52" s="184">
        <v>72.558966021402455</v>
      </c>
      <c r="P52" s="126">
        <v>333.5694975752175</v>
      </c>
      <c r="Q52" s="126">
        <v>74.798393482278854</v>
      </c>
      <c r="R52" s="121">
        <v>0.23917189332603939</v>
      </c>
      <c r="S52" s="84">
        <v>1.5012497495266881</v>
      </c>
      <c r="T52">
        <v>0.13764325093636365</v>
      </c>
    </row>
    <row r="53" spans="1:20" x14ac:dyDescent="0.25">
      <c r="A53" s="83" t="s">
        <v>117</v>
      </c>
      <c r="B53" s="126">
        <v>1543.5454183395586</v>
      </c>
      <c r="C53" s="121">
        <v>5</v>
      </c>
      <c r="D53" s="121">
        <v>4.5</v>
      </c>
      <c r="E53" s="85">
        <v>30.76009501187648</v>
      </c>
      <c r="F53" s="85">
        <v>0.75302292151207417</v>
      </c>
      <c r="G53" s="85">
        <v>2.6443501267688196</v>
      </c>
      <c r="H53" s="85">
        <v>13.661014825610481</v>
      </c>
      <c r="I53" s="85">
        <v>0.51980645496476441</v>
      </c>
      <c r="J53" s="126">
        <v>1.2725128943433743</v>
      </c>
      <c r="K53" s="126">
        <v>3528.32</v>
      </c>
      <c r="L53" s="126">
        <v>334.00800000000004</v>
      </c>
      <c r="M53" s="126">
        <v>108.84175790789664</v>
      </c>
      <c r="N53" s="126">
        <v>15.31533647035646</v>
      </c>
      <c r="O53" s="184">
        <v>63.166373129757588</v>
      </c>
      <c r="P53" s="126">
        <v>561.74833910776886</v>
      </c>
      <c r="Q53" s="126">
        <v>105.8134456690067</v>
      </c>
      <c r="R53" s="121">
        <v>4.7279988660907109E-2</v>
      </c>
      <c r="S53" s="84">
        <v>1.4700317541918202</v>
      </c>
      <c r="T53">
        <v>0.12094348093636363</v>
      </c>
    </row>
    <row r="54" spans="1:20" x14ac:dyDescent="0.25">
      <c r="A54" s="83" t="s">
        <v>118</v>
      </c>
      <c r="B54" s="126">
        <v>1420.8367867560792</v>
      </c>
      <c r="C54" s="121">
        <v>6.3</v>
      </c>
      <c r="D54" s="121">
        <v>5.6</v>
      </c>
      <c r="E54" s="85">
        <v>33.333333333333329</v>
      </c>
      <c r="F54" s="85">
        <v>0.78892742398627458</v>
      </c>
      <c r="G54" s="85">
        <v>1.800380198019802</v>
      </c>
      <c r="H54" s="85">
        <v>9.3813263036303649</v>
      </c>
      <c r="I54" s="85">
        <v>0.52822703006508909</v>
      </c>
      <c r="J54" s="126">
        <v>1.2501983703275137</v>
      </c>
      <c r="K54" s="126">
        <v>3755.752</v>
      </c>
      <c r="L54" s="126">
        <v>334.00800000000004</v>
      </c>
      <c r="M54" s="126">
        <v>123.44554554455446</v>
      </c>
      <c r="N54" s="126">
        <v>17.725981683168317</v>
      </c>
      <c r="O54" s="184">
        <v>81.145124169825266</v>
      </c>
      <c r="P54" s="126">
        <v>487.403315731573</v>
      </c>
      <c r="Q54" s="126">
        <v>89.010075907590746</v>
      </c>
      <c r="R54" s="121">
        <v>0.18737653815556868</v>
      </c>
      <c r="S54" s="84">
        <v>1.4543306046971587</v>
      </c>
      <c r="T54">
        <v>0.13653708093636366</v>
      </c>
    </row>
    <row r="55" spans="1:20" x14ac:dyDescent="0.25">
      <c r="A55" s="83" t="s">
        <v>119</v>
      </c>
      <c r="B55" s="126">
        <v>1818.0252521447103</v>
      </c>
      <c r="C55" s="121">
        <v>7.5</v>
      </c>
      <c r="D55" s="121">
        <v>5.4</v>
      </c>
      <c r="E55" s="85">
        <v>34.040047114252062</v>
      </c>
      <c r="F55" s="85">
        <v>0.70896527541100796</v>
      </c>
      <c r="G55" s="85">
        <v>14.157530500835785</v>
      </c>
      <c r="H55" s="85">
        <v>25.447592421723108</v>
      </c>
      <c r="I55" s="85">
        <v>0.55992948292514289</v>
      </c>
      <c r="J55" s="126">
        <v>1.1661868702483715</v>
      </c>
      <c r="K55" s="126">
        <v>6701.48</v>
      </c>
      <c r="L55" s="126">
        <v>495.3599999999999</v>
      </c>
      <c r="M55" s="126">
        <v>205.60699952303875</v>
      </c>
      <c r="N55" s="126">
        <v>44.511583667029896</v>
      </c>
      <c r="O55" s="184">
        <v>144.28422083032683</v>
      </c>
      <c r="P55" s="126">
        <v>2155.9142318993736</v>
      </c>
      <c r="Q55" s="126">
        <v>314.45357895614347</v>
      </c>
      <c r="R55" s="121">
        <v>0.2681976471631205</v>
      </c>
      <c r="S55" s="84">
        <v>2.2205499956896069</v>
      </c>
      <c r="T55">
        <v>0.21519363093636368</v>
      </c>
    </row>
    <row r="56" spans="1:20" x14ac:dyDescent="0.25">
      <c r="A56" s="83" t="s">
        <v>120</v>
      </c>
      <c r="B56" s="126">
        <v>1640.4206538002002</v>
      </c>
      <c r="C56" s="121">
        <v>5.3</v>
      </c>
      <c r="D56" s="121">
        <v>4.2</v>
      </c>
      <c r="E56" s="85">
        <v>29.223744292237448</v>
      </c>
      <c r="F56" s="85">
        <v>0.77162982236022382</v>
      </c>
      <c r="G56" s="85">
        <v>2.5160103279620172</v>
      </c>
      <c r="H56" s="85">
        <v>7.6111077126338547</v>
      </c>
      <c r="I56" s="85">
        <v>0.50090533456374842</v>
      </c>
      <c r="J56" s="126">
        <v>1.3226008634060669</v>
      </c>
      <c r="K56" s="126">
        <v>4642.6639999999989</v>
      </c>
      <c r="L56" s="126">
        <v>483.11999999999995</v>
      </c>
      <c r="M56" s="126">
        <v>94.916988830765504</v>
      </c>
      <c r="N56" s="126">
        <v>14.731223829937665</v>
      </c>
      <c r="O56" s="184">
        <v>74.978270251068551</v>
      </c>
      <c r="P56" s="126">
        <v>515.34392319361348</v>
      </c>
      <c r="Q56" s="126">
        <v>86.873662995795101</v>
      </c>
      <c r="R56" s="121">
        <v>0.27622226558492791</v>
      </c>
      <c r="S56" s="84">
        <v>1.5568594772677993</v>
      </c>
      <c r="T56">
        <v>0.14470324093636364</v>
      </c>
    </row>
    <row r="57" spans="1:20" ht="13" x14ac:dyDescent="0.3">
      <c r="A57" s="83" t="s">
        <v>121</v>
      </c>
      <c r="B57" s="126">
        <v>1191.5653961658934</v>
      </c>
      <c r="C57" s="121">
        <v>6.4</v>
      </c>
      <c r="D57" s="121">
        <v>6</v>
      </c>
      <c r="E57" s="85">
        <v>30.229885057471279</v>
      </c>
      <c r="F57" s="85">
        <v>0.68915962865014935</v>
      </c>
      <c r="G57" s="85">
        <v>3.3106609384929264</v>
      </c>
      <c r="H57" s="85">
        <v>18.360288826005888</v>
      </c>
      <c r="I57" s="85">
        <v>0.53755484197240744</v>
      </c>
      <c r="J57" s="126">
        <v>1.2254796687731204</v>
      </c>
      <c r="K57" s="126">
        <v>4765.2719999999999</v>
      </c>
      <c r="L57" s="126">
        <v>538.19999999999993</v>
      </c>
      <c r="M57" s="136">
        <v>190.39707452019022</v>
      </c>
      <c r="N57" s="126">
        <v>28.986149479427969</v>
      </c>
      <c r="O57" s="184">
        <v>151.5895708571617</v>
      </c>
      <c r="P57" s="126">
        <v>751.67034974940327</v>
      </c>
      <c r="Q57" s="126">
        <v>128.04527785845062</v>
      </c>
      <c r="R57" s="121">
        <v>0.30191940141955831</v>
      </c>
      <c r="S57" s="84">
        <v>1.6479345414331692</v>
      </c>
      <c r="T57">
        <v>0.15635476093636363</v>
      </c>
    </row>
    <row r="58" spans="1:20" x14ac:dyDescent="0.25">
      <c r="A58" s="83" t="s">
        <v>122</v>
      </c>
      <c r="B58" s="126">
        <v>1411.1492632100149</v>
      </c>
      <c r="C58" s="121">
        <v>6</v>
      </c>
      <c r="D58" s="121">
        <v>5.2</v>
      </c>
      <c r="E58" s="85">
        <v>30.558722919042186</v>
      </c>
      <c r="F58" s="85">
        <v>0.75703795691660547</v>
      </c>
      <c r="G58" s="85">
        <v>2.8330515245853265</v>
      </c>
      <c r="H58" s="85">
        <v>9.3894499678959065</v>
      </c>
      <c r="I58" s="85">
        <v>0.51683900777281733</v>
      </c>
      <c r="J58" s="126">
        <v>1.280376629402034</v>
      </c>
      <c r="K58" s="126">
        <v>4037.096</v>
      </c>
      <c r="L58" s="126">
        <v>372.96000000000004</v>
      </c>
      <c r="M58" s="126">
        <v>97.391145660311054</v>
      </c>
      <c r="N58" s="126">
        <v>13.646559218792996</v>
      </c>
      <c r="O58" s="184">
        <v>85.224735223772058</v>
      </c>
      <c r="P58" s="126">
        <v>634.76463659380522</v>
      </c>
      <c r="Q58" s="126">
        <v>114.72840257355854</v>
      </c>
      <c r="R58" s="121">
        <v>0.22333902565632457</v>
      </c>
      <c r="S58" s="84">
        <v>1.4352112171964029</v>
      </c>
      <c r="T58">
        <v>0.12478534093636363</v>
      </c>
    </row>
    <row r="59" spans="1:20" x14ac:dyDescent="0.25">
      <c r="A59" s="83" t="s">
        <v>123</v>
      </c>
      <c r="B59" s="126">
        <v>1097.9193352206064</v>
      </c>
      <c r="C59" s="121">
        <v>5.5</v>
      </c>
      <c r="D59" s="121">
        <v>5</v>
      </c>
      <c r="E59" s="85">
        <v>28.993435448577664</v>
      </c>
      <c r="F59" s="85">
        <v>0.76813620841832697</v>
      </c>
      <c r="G59" s="85">
        <v>3.1101281723552621</v>
      </c>
      <c r="H59" s="85">
        <v>12.735798177940755</v>
      </c>
      <c r="I59" s="85">
        <v>0.50006177534438356</v>
      </c>
      <c r="J59" s="126">
        <v>1.3248362953373836</v>
      </c>
      <c r="K59" s="126">
        <v>4003.9759999999997</v>
      </c>
      <c r="L59" s="126">
        <v>330.11999999999989</v>
      </c>
      <c r="M59" s="126">
        <v>103.84099115459927</v>
      </c>
      <c r="N59" s="126">
        <v>16.580077418825024</v>
      </c>
      <c r="O59" s="184">
        <v>74.741083561885617</v>
      </c>
      <c r="P59" s="126">
        <v>640.51538171792879</v>
      </c>
      <c r="Q59" s="126">
        <v>107.06698511856071</v>
      </c>
      <c r="R59" s="121">
        <v>0.20422145850808865</v>
      </c>
      <c r="S59" s="84">
        <v>1.5888905843446388</v>
      </c>
      <c r="T59">
        <v>0.14047008093636365</v>
      </c>
    </row>
    <row r="60" spans="1:20" x14ac:dyDescent="0.25">
      <c r="A60" s="83" t="s">
        <v>124</v>
      </c>
      <c r="B60" s="126">
        <v>1207.7112687426672</v>
      </c>
      <c r="C60" s="121">
        <v>6.8</v>
      </c>
      <c r="D60" s="121">
        <v>5.3</v>
      </c>
      <c r="E60" s="85">
        <v>28.358208955223862</v>
      </c>
      <c r="F60" s="85">
        <v>0.71717617889765117</v>
      </c>
      <c r="G60" s="85">
        <v>2.4327785029226492</v>
      </c>
      <c r="H60" s="85">
        <v>5.7003806321292778</v>
      </c>
      <c r="I60" s="85">
        <v>0.51168281111900837</v>
      </c>
      <c r="J60" s="126">
        <v>1.2940405505346277</v>
      </c>
      <c r="K60" s="126">
        <v>4103.1200000000008</v>
      </c>
      <c r="L60" s="126">
        <v>379.07999999999981</v>
      </c>
      <c r="M60" s="126">
        <v>91.486076063361892</v>
      </c>
      <c r="N60" s="126">
        <v>14.5146447686709</v>
      </c>
      <c r="O60" s="184">
        <v>91.723650507384903</v>
      </c>
      <c r="P60" s="126">
        <v>491.26298471993636</v>
      </c>
      <c r="Q60" s="126">
        <v>91.216449040444132</v>
      </c>
      <c r="R60" s="121">
        <v>0.36362352370091233</v>
      </c>
      <c r="S60" s="84">
        <v>1.5143364191518152</v>
      </c>
      <c r="T60">
        <v>0.13956942093636365</v>
      </c>
    </row>
    <row r="61" spans="1:20" x14ac:dyDescent="0.25">
      <c r="A61" s="83" t="s">
        <v>125</v>
      </c>
      <c r="B61" s="126">
        <v>1575.8371634931059</v>
      </c>
      <c r="C61" s="121">
        <v>5.8</v>
      </c>
      <c r="D61" s="121">
        <v>4.9000000000000004</v>
      </c>
      <c r="E61" s="85">
        <v>29.663962920046334</v>
      </c>
      <c r="F61" s="85">
        <v>0.67498954994594285</v>
      </c>
      <c r="G61" s="85">
        <v>11.304881408885825</v>
      </c>
      <c r="H61" s="85">
        <v>67.185888782595313</v>
      </c>
      <c r="I61" s="85">
        <v>0.53802157312445487</v>
      </c>
      <c r="J61" s="126">
        <v>1.2242428312201947</v>
      </c>
      <c r="K61" s="126">
        <v>3870.712</v>
      </c>
      <c r="L61" s="126">
        <v>379.07999999999981</v>
      </c>
      <c r="M61" s="126">
        <v>118.37885394721914</v>
      </c>
      <c r="N61" s="126">
        <v>48.151608952149886</v>
      </c>
      <c r="O61" s="184">
        <v>109.84471356096235</v>
      </c>
      <c r="P61" s="126">
        <v>693.64657877856996</v>
      </c>
      <c r="Q61" s="126">
        <v>90.392535726129481</v>
      </c>
      <c r="R61" s="121">
        <v>0.28828552722772272</v>
      </c>
      <c r="S61" s="84">
        <v>1.5752831156250049</v>
      </c>
      <c r="T61">
        <v>0.15309332093636363</v>
      </c>
    </row>
    <row r="62" spans="1:20" x14ac:dyDescent="0.25">
      <c r="A62" s="83" t="s">
        <v>126</v>
      </c>
      <c r="B62" s="126">
        <v>1801.8793795679367</v>
      </c>
      <c r="C62" s="121">
        <v>5.8</v>
      </c>
      <c r="D62" s="121">
        <v>5.0999999999999996</v>
      </c>
      <c r="E62" s="85">
        <v>28.190899001109887</v>
      </c>
      <c r="F62" s="85">
        <v>0.62543974087925547</v>
      </c>
      <c r="G62" s="85">
        <v>3.077367940291857</v>
      </c>
      <c r="H62" s="85">
        <v>8.2703176812966479</v>
      </c>
      <c r="I62" s="85">
        <v>0.54430572308196012</v>
      </c>
      <c r="J62" s="126">
        <v>1.2075898338328055</v>
      </c>
      <c r="K62" s="126">
        <v>4802.1999999999989</v>
      </c>
      <c r="L62" s="126">
        <v>415.7999999999999</v>
      </c>
      <c r="M62" s="126">
        <v>203.05558474434667</v>
      </c>
      <c r="N62" s="126">
        <v>29.796309276484344</v>
      </c>
      <c r="O62" s="184">
        <v>107.85234537182555</v>
      </c>
      <c r="P62" s="126">
        <v>611.48023461190962</v>
      </c>
      <c r="Q62" s="126">
        <v>117.46891179722671</v>
      </c>
      <c r="R62" s="121">
        <v>0.29901324999999995</v>
      </c>
      <c r="S62" s="84">
        <v>1.4462179928527277</v>
      </c>
      <c r="T62">
        <v>0.13818235093636363</v>
      </c>
    </row>
    <row r="63" spans="1:20" x14ac:dyDescent="0.25">
      <c r="A63" s="83" t="s">
        <v>127</v>
      </c>
      <c r="B63" s="126">
        <v>1566.1496399470416</v>
      </c>
      <c r="C63" s="121">
        <v>6.3</v>
      </c>
      <c r="D63" s="121">
        <v>5.2</v>
      </c>
      <c r="E63" s="85">
        <v>29.871645274212373</v>
      </c>
      <c r="F63" s="85">
        <v>0.65196174985364319</v>
      </c>
      <c r="G63" s="85">
        <v>3.1770726941994392</v>
      </c>
      <c r="H63" s="85">
        <v>22.795537236902355</v>
      </c>
      <c r="I63" s="85">
        <v>0.54836543548377326</v>
      </c>
      <c r="J63" s="126">
        <v>1.1968315959680009</v>
      </c>
      <c r="K63" s="126">
        <v>4010.5839999999998</v>
      </c>
      <c r="L63" s="126">
        <v>446.39999999999992</v>
      </c>
      <c r="M63" s="126">
        <v>157.72454428334615</v>
      </c>
      <c r="N63" s="126">
        <v>22.307221052015649</v>
      </c>
      <c r="O63" s="184">
        <v>82.141308264393658</v>
      </c>
      <c r="P63" s="126">
        <v>272.37564118849423</v>
      </c>
      <c r="Q63" s="126">
        <v>86.712532350003826</v>
      </c>
      <c r="R63" s="121">
        <v>0.26425714032386249</v>
      </c>
      <c r="S63" s="84">
        <v>1.7400755025288652</v>
      </c>
      <c r="T63">
        <v>0.15712777093636365</v>
      </c>
    </row>
    <row r="64" spans="1:20" x14ac:dyDescent="0.25">
      <c r="A64" s="83" t="s">
        <v>128</v>
      </c>
      <c r="B64" s="126">
        <v>1055.9400665209951</v>
      </c>
      <c r="C64" s="121">
        <v>5.9</v>
      </c>
      <c r="D64" s="121">
        <v>4.8</v>
      </c>
      <c r="E64" s="85">
        <v>31.242873432155076</v>
      </c>
      <c r="F64" s="85">
        <v>0.75821352870618286</v>
      </c>
      <c r="G64" s="85">
        <v>9.0128320604529186</v>
      </c>
      <c r="H64" s="85">
        <v>19.180513357695382</v>
      </c>
      <c r="I64" s="85">
        <v>0.52197857439303363</v>
      </c>
      <c r="J64" s="126">
        <v>1.266756777858461</v>
      </c>
      <c r="K64" s="126">
        <v>3736.2640000000001</v>
      </c>
      <c r="L64" s="126">
        <v>397.43999999999977</v>
      </c>
      <c r="M64" s="126">
        <v>107.59895441040527</v>
      </c>
      <c r="N64" s="126">
        <v>35.834196412161447</v>
      </c>
      <c r="O64" s="184">
        <v>89.683844980411521</v>
      </c>
      <c r="P64" s="126">
        <v>355.1440373437606</v>
      </c>
      <c r="Q64" s="126">
        <v>88.30395369720344</v>
      </c>
      <c r="R64" s="121">
        <v>0.15332176063829783</v>
      </c>
      <c r="S64" s="84">
        <v>1.4745753822144296</v>
      </c>
      <c r="T64">
        <v>0.13533876093636363</v>
      </c>
    </row>
    <row r="65" spans="1:20" x14ac:dyDescent="0.25">
      <c r="A65" s="83" t="s">
        <v>129</v>
      </c>
      <c r="B65" s="126">
        <v>1340.107423872211</v>
      </c>
      <c r="C65" s="121">
        <v>6.4</v>
      </c>
      <c r="D65" s="121">
        <v>5</v>
      </c>
      <c r="E65" s="85">
        <v>30.635838150289018</v>
      </c>
      <c r="F65" s="85">
        <v>0.66145779147767514</v>
      </c>
      <c r="G65" s="85">
        <v>4.8037202780044401</v>
      </c>
      <c r="H65" s="85">
        <v>15.549197178728551</v>
      </c>
      <c r="I65" s="85">
        <v>0.55103887655965855</v>
      </c>
      <c r="J65" s="126">
        <v>1.1897469771169047</v>
      </c>
      <c r="K65" s="126">
        <v>3908.384</v>
      </c>
      <c r="L65" s="126">
        <v>372.96000000000004</v>
      </c>
      <c r="M65" s="126">
        <v>92.951987379385898</v>
      </c>
      <c r="N65" s="126">
        <v>12.073378589178827</v>
      </c>
      <c r="O65" s="184">
        <v>58.327764670425381</v>
      </c>
      <c r="P65" s="126">
        <v>555.41153259077089</v>
      </c>
      <c r="Q65" s="126">
        <v>97.708022513680504</v>
      </c>
      <c r="R65" s="121">
        <v>4.1820095003933896E-2</v>
      </c>
      <c r="S65" s="84">
        <v>1.4594300478487936</v>
      </c>
      <c r="T65">
        <v>0.12252278093636365</v>
      </c>
    </row>
    <row r="66" spans="1:20" x14ac:dyDescent="0.25">
      <c r="A66" s="83" t="s">
        <v>131</v>
      </c>
      <c r="B66" s="126"/>
      <c r="E66" s="85">
        <v>33.709273182957403</v>
      </c>
      <c r="F66" s="85">
        <v>0.80306840957622361</v>
      </c>
      <c r="G66" s="85">
        <v>7.392061455722641</v>
      </c>
      <c r="H66" s="85">
        <v>13.395772599956926</v>
      </c>
      <c r="I66" s="85">
        <v>0.52659432817810581</v>
      </c>
      <c r="J66" s="126">
        <v>1.2545250303280198</v>
      </c>
      <c r="K66" s="126">
        <v>4565.0599999999995</v>
      </c>
      <c r="L66" s="121">
        <v>441.43199999999996</v>
      </c>
      <c r="M66" s="126">
        <v>144.45273951543948</v>
      </c>
      <c r="N66" s="126">
        <v>24.633078575959601</v>
      </c>
      <c r="P66" s="126">
        <v>828.00952047406417</v>
      </c>
      <c r="Q66" s="126">
        <v>158.77746021898452</v>
      </c>
    </row>
    <row r="67" spans="1:20" x14ac:dyDescent="0.25">
      <c r="A67" s="83" t="s">
        <v>133</v>
      </c>
      <c r="B67" s="126"/>
      <c r="E67" s="85">
        <v>33.458177278401998</v>
      </c>
      <c r="F67" s="85">
        <v>0.72867255671766162</v>
      </c>
      <c r="G67" s="85">
        <v>8.3859567589673425</v>
      </c>
      <c r="H67" s="85">
        <v>8.7193836698386011</v>
      </c>
      <c r="I67" s="85">
        <v>0.54889734016479885</v>
      </c>
      <c r="J67" s="126">
        <v>1.1954220485632829</v>
      </c>
      <c r="K67" s="126">
        <v>4268.4799999999996</v>
      </c>
      <c r="L67" s="126">
        <v>397.27440000000013</v>
      </c>
      <c r="M67" s="126">
        <v>139.15955261358133</v>
      </c>
      <c r="N67" s="126">
        <v>23.168319926745554</v>
      </c>
      <c r="P67" s="126">
        <v>652.03687189309778</v>
      </c>
      <c r="Q67" s="126">
        <v>123.97044235125857</v>
      </c>
    </row>
    <row r="68" spans="1:20" x14ac:dyDescent="0.25">
      <c r="A68" s="83" t="s">
        <v>134</v>
      </c>
      <c r="B68" s="126"/>
      <c r="E68" s="85">
        <v>33.580246913580226</v>
      </c>
      <c r="F68" s="85">
        <v>0.90356171031577692</v>
      </c>
      <c r="G68" s="85">
        <v>9.4856151171579715</v>
      </c>
      <c r="H68" s="85">
        <v>14.738342777777774</v>
      </c>
      <c r="I68" s="85">
        <v>0.49618465618233643</v>
      </c>
      <c r="J68" s="126">
        <v>1.3351106611168084</v>
      </c>
      <c r="K68" s="126">
        <v>4010.712</v>
      </c>
      <c r="L68" s="126">
        <v>421.38000000000011</v>
      </c>
      <c r="M68" s="126">
        <v>175.01433518633036</v>
      </c>
      <c r="N68" s="126">
        <v>26.733412956091527</v>
      </c>
      <c r="P68" s="126">
        <v>672.16449317055674</v>
      </c>
      <c r="Q68" s="126">
        <v>144.79723486905667</v>
      </c>
    </row>
    <row r="69" spans="1:20" x14ac:dyDescent="0.25">
      <c r="A69" s="83" t="s">
        <v>135</v>
      </c>
      <c r="B69" s="126"/>
      <c r="E69" s="85">
        <v>35.152284263959402</v>
      </c>
      <c r="F69" s="85">
        <v>0.77813247923182138</v>
      </c>
      <c r="G69" s="85">
        <v>7.0202406372078894</v>
      </c>
      <c r="H69" s="85">
        <v>12.317129008792605</v>
      </c>
      <c r="I69" s="85">
        <v>0.54486340408372735</v>
      </c>
      <c r="J69" s="126">
        <v>1.2061119791781225</v>
      </c>
      <c r="K69" s="126">
        <v>3251.9760000000001</v>
      </c>
      <c r="L69" s="126">
        <v>361.11600000000004</v>
      </c>
      <c r="M69" s="126">
        <v>151.97457028307682</v>
      </c>
      <c r="N69" s="126">
        <v>24.736406191884612</v>
      </c>
      <c r="P69" s="126">
        <v>519.73846146985909</v>
      </c>
      <c r="Q69" s="126">
        <v>103.92961583165689</v>
      </c>
    </row>
    <row r="70" spans="1:20" x14ac:dyDescent="0.25">
      <c r="A70" s="83" t="s">
        <v>136</v>
      </c>
      <c r="B70" s="126"/>
      <c r="E70" s="85">
        <v>30.372148859543806</v>
      </c>
      <c r="F70" s="85">
        <v>0.7946154519045967</v>
      </c>
      <c r="G70" s="85">
        <v>4.6676928720393267</v>
      </c>
      <c r="H70" s="85">
        <v>12.904999371856407</v>
      </c>
      <c r="I70" s="85">
        <v>0.50320307523400032</v>
      </c>
      <c r="J70" s="126">
        <v>1.3165118506298992</v>
      </c>
      <c r="K70" s="126">
        <v>0</v>
      </c>
      <c r="L70" s="126"/>
      <c r="M70" s="126"/>
      <c r="N70" s="126"/>
      <c r="O70" s="126"/>
      <c r="P70" s="126"/>
      <c r="Q70" s="126"/>
    </row>
    <row r="71" spans="1:20" x14ac:dyDescent="0.25">
      <c r="A71" s="83" t="s">
        <v>137</v>
      </c>
      <c r="B71" s="126"/>
      <c r="E71" s="85">
        <v>34.324659231722421</v>
      </c>
      <c r="F71" s="85">
        <v>0.81151704334470565</v>
      </c>
      <c r="G71" s="85">
        <v>8.4747314715249829</v>
      </c>
      <c r="H71" s="85">
        <v>9.1824386852073747</v>
      </c>
      <c r="I71" s="85">
        <v>0.52849493267784131</v>
      </c>
      <c r="J71" s="126">
        <v>1.2494884284037204</v>
      </c>
      <c r="K71" s="126">
        <v>4060.9120000000003</v>
      </c>
      <c r="L71" s="126">
        <v>373.1688000000002</v>
      </c>
      <c r="M71" s="126">
        <v>147.23462767075966</v>
      </c>
      <c r="N71" s="126">
        <v>22.71115753940213</v>
      </c>
      <c r="O71" s="126"/>
      <c r="P71" s="126">
        <v>483.55980283856917</v>
      </c>
      <c r="Q71" s="126">
        <v>114.29249617133119</v>
      </c>
    </row>
    <row r="72" spans="1:20" x14ac:dyDescent="0.25">
      <c r="A72" s="83" t="s">
        <v>138</v>
      </c>
      <c r="B72" s="126"/>
      <c r="E72" s="85">
        <v>31.296758104738124</v>
      </c>
      <c r="F72" s="85">
        <v>0.73785979873633256</v>
      </c>
      <c r="G72" s="85">
        <v>5.0330966488736824</v>
      </c>
      <c r="H72" s="85">
        <v>15.823488457703876</v>
      </c>
      <c r="I72" s="85">
        <v>0.52919311392264212</v>
      </c>
      <c r="J72" s="126">
        <v>1.2476382481049983</v>
      </c>
      <c r="K72" s="126">
        <v>3866.056</v>
      </c>
      <c r="L72" s="126">
        <v>343.03680000000014</v>
      </c>
      <c r="M72" s="126">
        <v>95.914519959141387</v>
      </c>
      <c r="N72" s="126">
        <v>15.651268706462147</v>
      </c>
      <c r="O72" s="126"/>
      <c r="P72" s="126">
        <v>635.63860392922641</v>
      </c>
      <c r="Q72" s="126">
        <v>104.21341399857789</v>
      </c>
    </row>
    <row r="73" spans="1:20" x14ac:dyDescent="0.25">
      <c r="A73" s="83" t="s">
        <v>139</v>
      </c>
      <c r="B73" s="126"/>
      <c r="E73" s="85">
        <v>33.54922279792747</v>
      </c>
      <c r="F73" s="85">
        <v>0.76144643186515004</v>
      </c>
      <c r="G73" s="85">
        <v>5.8296361489823694</v>
      </c>
      <c r="H73" s="85">
        <v>4.376276838792891</v>
      </c>
      <c r="I73" s="85">
        <v>0.53865734857438663</v>
      </c>
      <c r="J73" s="126">
        <v>1.2225580262778752</v>
      </c>
      <c r="K73" s="126">
        <v>0</v>
      </c>
      <c r="L73" s="126"/>
      <c r="M73" s="126"/>
      <c r="N73" s="126"/>
      <c r="O73" s="126"/>
      <c r="P73" s="126"/>
      <c r="Q73" s="126"/>
    </row>
    <row r="74" spans="1:20" x14ac:dyDescent="0.25">
      <c r="A74" s="83" t="s">
        <v>140</v>
      </c>
      <c r="B74" s="126"/>
      <c r="E74" s="85">
        <v>36.01583113456465</v>
      </c>
      <c r="F74" s="85">
        <v>1.0662424310594492</v>
      </c>
      <c r="G74" s="85">
        <v>3.0550450438908059</v>
      </c>
      <c r="H74" s="85">
        <v>5.1525217490517807</v>
      </c>
      <c r="I74" s="85">
        <v>0.47233013031830806</v>
      </c>
      <c r="J74" s="126">
        <v>1.3983251546564837</v>
      </c>
      <c r="K74" s="126">
        <v>2809.0399999999995</v>
      </c>
      <c r="L74" s="126">
        <v>294.82560000000018</v>
      </c>
      <c r="M74" s="126">
        <v>114.75469844463545</v>
      </c>
      <c r="N74" s="126">
        <v>15.621331479364343</v>
      </c>
      <c r="O74" s="126"/>
      <c r="P74" s="126">
        <v>598.14939166025374</v>
      </c>
      <c r="Q74" s="126">
        <v>94.196902915142076</v>
      </c>
    </row>
    <row r="75" spans="1:20" x14ac:dyDescent="0.25">
      <c r="A75" s="83" t="s">
        <v>141</v>
      </c>
      <c r="B75" s="126"/>
      <c r="E75" s="85">
        <v>32.496863237139266</v>
      </c>
      <c r="F75" s="85">
        <v>0.78290383825136889</v>
      </c>
      <c r="G75" s="85">
        <v>7.0402433225288776</v>
      </c>
      <c r="H75" s="85">
        <v>2.7602831335689628</v>
      </c>
      <c r="I75" s="85">
        <v>0.52380160319890257</v>
      </c>
      <c r="J75" s="126">
        <v>1.2619257515229083</v>
      </c>
      <c r="K75" s="126">
        <v>2499.6880000000001</v>
      </c>
      <c r="L75" s="126">
        <v>264.6936</v>
      </c>
      <c r="M75" s="126">
        <v>121.95034197445523</v>
      </c>
      <c r="N75" s="126">
        <v>19.365332111216688</v>
      </c>
      <c r="O75" s="126"/>
      <c r="P75" s="126">
        <v>473.28152545560681</v>
      </c>
      <c r="Q75" s="126">
        <v>83.047100603567671</v>
      </c>
    </row>
    <row r="76" spans="1:20" x14ac:dyDescent="0.25">
      <c r="A76" s="83" t="s">
        <v>142</v>
      </c>
      <c r="B76" s="126"/>
      <c r="E76" s="85">
        <v>32.631578947368425</v>
      </c>
      <c r="F76" s="85">
        <v>0.7851484925320964</v>
      </c>
      <c r="G76" s="85">
        <v>1.777287787714412</v>
      </c>
      <c r="H76" s="85">
        <v>7.8875355314470053</v>
      </c>
      <c r="I76" s="85">
        <v>0.52411935784333163</v>
      </c>
      <c r="J76" s="126">
        <v>1.2610837017151713</v>
      </c>
      <c r="K76" s="126">
        <v>0</v>
      </c>
      <c r="L76" s="126"/>
      <c r="M76" s="126"/>
      <c r="N76" s="126"/>
      <c r="O76" s="126"/>
      <c r="P76" s="126"/>
      <c r="Q76" s="126"/>
    </row>
    <row r="77" spans="1:20" x14ac:dyDescent="0.25">
      <c r="A77" s="83" t="s">
        <v>143</v>
      </c>
      <c r="B77" s="126"/>
      <c r="E77" s="85">
        <v>34.11458333333335</v>
      </c>
      <c r="F77" s="85">
        <v>0.75751970123569257</v>
      </c>
      <c r="G77" s="85">
        <v>6.0401160083982486</v>
      </c>
      <c r="H77" s="85">
        <v>5.3408122416752892</v>
      </c>
      <c r="I77" s="85">
        <v>0.54409022116220396</v>
      </c>
      <c r="J77" s="126">
        <v>1.2081609139201595</v>
      </c>
      <c r="K77" s="126">
        <v>3147.576</v>
      </c>
      <c r="L77" s="126">
        <v>252.64079999999993</v>
      </c>
      <c r="M77" s="126">
        <v>131.93513353327353</v>
      </c>
      <c r="N77" s="126">
        <v>18.582032091536334</v>
      </c>
      <c r="O77" s="126"/>
      <c r="P77" s="126">
        <v>424.21870260349061</v>
      </c>
      <c r="Q77" s="126">
        <v>83.895908302087861</v>
      </c>
    </row>
    <row r="78" spans="1:20" x14ac:dyDescent="0.25">
      <c r="A78" s="83" t="s">
        <v>144</v>
      </c>
      <c r="B78" s="126"/>
      <c r="E78" s="85">
        <v>32.460732984293188</v>
      </c>
      <c r="F78" s="85">
        <v>0.80709681601616257</v>
      </c>
      <c r="G78" s="85">
        <v>2.7569667818155401</v>
      </c>
      <c r="H78" s="85">
        <v>7.3997601206016492</v>
      </c>
      <c r="I78" s="85">
        <v>0.51592767027142639</v>
      </c>
      <c r="J78" s="126">
        <v>1.2827916737807199</v>
      </c>
      <c r="K78" s="126">
        <v>0</v>
      </c>
      <c r="L78" s="126"/>
      <c r="M78" s="126"/>
      <c r="N78" s="126"/>
      <c r="O78" s="126"/>
      <c r="P78" s="126"/>
      <c r="Q78" s="126"/>
    </row>
    <row r="79" spans="1:20" x14ac:dyDescent="0.25">
      <c r="A79" s="83" t="s">
        <v>145</v>
      </c>
      <c r="B79" s="126"/>
      <c r="E79" s="85">
        <v>33.496932515337456</v>
      </c>
      <c r="F79" s="85">
        <v>0.81380090726644427</v>
      </c>
      <c r="G79" s="85">
        <v>6.9495767689161569</v>
      </c>
      <c r="H79" s="85">
        <v>3.1601538977505124</v>
      </c>
      <c r="I79" s="85">
        <v>0.52170705946449991</v>
      </c>
      <c r="J79" s="126">
        <v>1.267476292419075</v>
      </c>
      <c r="K79" s="126">
        <v>0</v>
      </c>
      <c r="L79" s="126"/>
      <c r="M79" s="126"/>
      <c r="N79" s="126"/>
      <c r="O79" s="126"/>
      <c r="P79" s="126"/>
      <c r="Q79" s="126"/>
    </row>
    <row r="80" spans="1:20" x14ac:dyDescent="0.25">
      <c r="A80" s="83" t="s">
        <v>146</v>
      </c>
      <c r="B80" s="126"/>
      <c r="E80" s="85">
        <v>35.805626598465473</v>
      </c>
      <c r="F80" s="85">
        <v>0.90433525432405382</v>
      </c>
      <c r="G80" s="85">
        <v>2.4947196615702198</v>
      </c>
      <c r="H80" s="85">
        <v>5.9698455882352937</v>
      </c>
      <c r="I80" s="85">
        <v>0.51201009773115513</v>
      </c>
      <c r="J80" s="126">
        <v>1.2931732410124388</v>
      </c>
      <c r="K80" s="126">
        <v>2755.2159999999999</v>
      </c>
      <c r="L80" s="126">
        <v>258.66720000000009</v>
      </c>
      <c r="M80" s="126">
        <v>137.92324940383273</v>
      </c>
      <c r="N80" s="126">
        <v>15.889136815933044</v>
      </c>
      <c r="O80" s="126"/>
      <c r="P80" s="126">
        <v>477.89127028112648</v>
      </c>
      <c r="Q80" s="126">
        <v>88.37016418115347</v>
      </c>
    </row>
    <row r="81" spans="1:17" x14ac:dyDescent="0.25">
      <c r="A81" s="83" t="s">
        <v>147</v>
      </c>
      <c r="B81" s="126"/>
      <c r="E81" s="85">
        <v>32.057416267942557</v>
      </c>
      <c r="F81" s="85">
        <v>0.77937142365084833</v>
      </c>
      <c r="G81" s="85">
        <v>6.0168514635519266</v>
      </c>
      <c r="H81" s="85">
        <v>3.1269950851393182</v>
      </c>
      <c r="I81" s="85">
        <v>0.52153306245355413</v>
      </c>
      <c r="J81" s="126">
        <v>1.2679373844980815</v>
      </c>
      <c r="K81" s="126">
        <v>0</v>
      </c>
      <c r="L81" s="126"/>
      <c r="M81" s="126"/>
      <c r="N81" s="126"/>
      <c r="O81" s="126"/>
      <c r="P81" s="126"/>
      <c r="Q81" s="126"/>
    </row>
    <row r="82" spans="1:17" x14ac:dyDescent="0.25">
      <c r="A82" s="83" t="s">
        <v>164</v>
      </c>
      <c r="B82" s="126"/>
      <c r="E82" s="85">
        <v>31.51041666666665</v>
      </c>
      <c r="F82" s="85">
        <v>0.85247987470971887</v>
      </c>
      <c r="G82" s="85">
        <v>3.4914746320480923</v>
      </c>
      <c r="H82" s="85">
        <v>11.699771516441229</v>
      </c>
      <c r="I82" s="85">
        <v>0.49482851204441058</v>
      </c>
      <c r="J82" s="126">
        <v>1.3387044430823118</v>
      </c>
      <c r="K82" s="126">
        <v>2726.2</v>
      </c>
      <c r="L82" s="126">
        <v>397.27440000000013</v>
      </c>
      <c r="M82" s="126">
        <v>112.4696144126803</v>
      </c>
      <c r="N82" s="126">
        <v>15.338326215120102</v>
      </c>
      <c r="O82" s="126"/>
      <c r="P82" s="126">
        <v>395.20927471423681</v>
      </c>
      <c r="Q82" s="126">
        <v>79.684227151160187</v>
      </c>
    </row>
    <row r="83" spans="1:17" x14ac:dyDescent="0.25">
      <c r="A83" s="83" t="s">
        <v>149</v>
      </c>
      <c r="B83" s="126"/>
      <c r="E83" s="85">
        <v>31.73575129533678</v>
      </c>
      <c r="F83" s="85">
        <v>0.75171179261466725</v>
      </c>
      <c r="G83" s="85">
        <v>9.8678769961861637</v>
      </c>
      <c r="H83" s="85">
        <v>5.0574352115558474</v>
      </c>
      <c r="I83" s="85">
        <v>0.52802947851464088</v>
      </c>
      <c r="J83" s="126">
        <v>1.2507218819362016</v>
      </c>
      <c r="K83" s="126">
        <v>2658.88</v>
      </c>
      <c r="L83" s="126">
        <v>397.27440000000013</v>
      </c>
      <c r="M83" s="126">
        <v>88.07553012655174</v>
      </c>
      <c r="N83" s="126">
        <v>19.115634583260526</v>
      </c>
      <c r="O83" s="126"/>
      <c r="P83" s="126">
        <v>501.77467849247114</v>
      </c>
      <c r="Q83" s="126">
        <v>86.315155854571941</v>
      </c>
    </row>
    <row r="84" spans="1:17" x14ac:dyDescent="0.25">
      <c r="A84" s="83" t="s">
        <v>150</v>
      </c>
      <c r="B84" s="126"/>
      <c r="E84" s="85">
        <v>29.898074745186872</v>
      </c>
      <c r="F84" s="85">
        <v>0.71299030140908415</v>
      </c>
      <c r="G84" s="85">
        <v>3.869183460315599</v>
      </c>
      <c r="H84" s="85">
        <v>7.763632096169137</v>
      </c>
      <c r="I84" s="85">
        <v>0.52634333489199736</v>
      </c>
      <c r="J84" s="126">
        <v>1.255190162536207</v>
      </c>
      <c r="K84" s="126">
        <v>2130.4960000000001</v>
      </c>
      <c r="L84" s="126">
        <v>391.2480000000001</v>
      </c>
      <c r="M84" s="126">
        <v>124.52265172914976</v>
      </c>
      <c r="N84" s="126">
        <v>15.763584420834349</v>
      </c>
      <c r="O84" s="126"/>
      <c r="P84" s="126">
        <v>300.32751072586126</v>
      </c>
      <c r="Q84" s="126">
        <v>60.70168276198266</v>
      </c>
    </row>
    <row r="85" spans="1:17" x14ac:dyDescent="0.25">
      <c r="A85" s="83" t="s">
        <v>151</v>
      </c>
      <c r="B85" s="126"/>
      <c r="E85" s="85">
        <v>34.120734908136477</v>
      </c>
      <c r="F85" s="85">
        <v>0.76702288392797413</v>
      </c>
      <c r="G85" s="85">
        <v>12.738769686234818</v>
      </c>
      <c r="H85" s="85">
        <v>7.3898920559210541</v>
      </c>
      <c r="I85" s="85">
        <v>0.54104079579818753</v>
      </c>
      <c r="J85" s="126">
        <v>1.216241891134803</v>
      </c>
      <c r="K85" s="126">
        <v>4556.5680000000002</v>
      </c>
      <c r="L85" s="126">
        <v>487.67040000000003</v>
      </c>
      <c r="M85" s="126">
        <v>156.36193669660929</v>
      </c>
      <c r="N85" s="126">
        <v>30.430135662322868</v>
      </c>
      <c r="O85" s="126"/>
      <c r="P85" s="126">
        <v>431.96913336426002</v>
      </c>
      <c r="Q85" s="126">
        <v>82.584047601308285</v>
      </c>
    </row>
    <row r="86" spans="1:17" x14ac:dyDescent="0.25">
      <c r="A86" s="83" t="s">
        <v>152</v>
      </c>
      <c r="B86" s="126"/>
      <c r="E86" s="85">
        <v>34.270414993306552</v>
      </c>
      <c r="F86" s="85">
        <v>0.73072728446253199</v>
      </c>
      <c r="G86" s="85">
        <v>3.1380663056460683</v>
      </c>
      <c r="H86" s="85">
        <v>4.2053035854035326</v>
      </c>
      <c r="I86" s="85">
        <v>0.55413369950080504</v>
      </c>
      <c r="J86" s="126">
        <v>1.1815456963228665</v>
      </c>
      <c r="K86" s="126">
        <v>0</v>
      </c>
      <c r="L86" s="126"/>
      <c r="M86" s="126"/>
      <c r="N86" s="126"/>
      <c r="O86" s="126"/>
      <c r="P86" s="126"/>
      <c r="Q86" s="126"/>
    </row>
    <row r="87" spans="1:17" x14ac:dyDescent="0.25">
      <c r="A87" s="83" t="s">
        <v>153</v>
      </c>
      <c r="B87" s="126"/>
      <c r="E87" s="85">
        <v>33.032258064516149</v>
      </c>
      <c r="F87" s="85">
        <v>0.76071307535216204</v>
      </c>
      <c r="G87" s="85">
        <v>6.9394043481436407</v>
      </c>
      <c r="H87" s="85">
        <v>5.5366928290322592</v>
      </c>
      <c r="I87" s="85">
        <v>0.53503575932642566</v>
      </c>
      <c r="J87" s="126">
        <v>1.2321552377849718</v>
      </c>
      <c r="K87" s="126">
        <v>2665.04</v>
      </c>
      <c r="L87" s="126">
        <v>391.2480000000001</v>
      </c>
      <c r="M87" s="126">
        <v>111.15002917468047</v>
      </c>
      <c r="N87" s="126">
        <v>17.950019362751068</v>
      </c>
      <c r="O87" s="126"/>
      <c r="P87" s="126">
        <v>453.69800708460133</v>
      </c>
      <c r="Q87" s="126">
        <v>77.335671864475557</v>
      </c>
    </row>
    <row r="88" spans="1:17" x14ac:dyDescent="0.25">
      <c r="A88" s="83" t="s">
        <v>154</v>
      </c>
      <c r="B88" s="126"/>
      <c r="E88" s="85">
        <v>31.295843520782373</v>
      </c>
      <c r="F88" s="85">
        <v>0.8525195278468416</v>
      </c>
      <c r="G88" s="85">
        <v>4.8267597593472704</v>
      </c>
      <c r="H88" s="85">
        <v>8.2356332686602016</v>
      </c>
      <c r="I88" s="85">
        <v>0.49310891421544034</v>
      </c>
      <c r="J88" s="126">
        <v>1.3432613773290831</v>
      </c>
      <c r="K88" s="126">
        <v>2570.136</v>
      </c>
      <c r="L88" s="126">
        <v>347.89679999999998</v>
      </c>
      <c r="M88" s="126">
        <v>130.58824375017167</v>
      </c>
      <c r="N88" s="126">
        <v>17.73809980838438</v>
      </c>
      <c r="O88" s="126"/>
      <c r="P88" s="126">
        <v>420.1553293865552</v>
      </c>
      <c r="Q88" s="126">
        <v>82.036548423578083</v>
      </c>
    </row>
    <row r="89" spans="1:17" x14ac:dyDescent="0.25">
      <c r="A89" s="83" t="s">
        <v>155</v>
      </c>
      <c r="B89" s="126"/>
      <c r="E89" s="85">
        <v>32.608695652173914</v>
      </c>
      <c r="F89" s="85">
        <v>0.7837676495899224</v>
      </c>
      <c r="G89" s="85">
        <v>7.3090263990636792</v>
      </c>
      <c r="H89" s="85">
        <v>6.6319311752243273</v>
      </c>
      <c r="I89" s="85">
        <v>0.52438342090290313</v>
      </c>
      <c r="J89" s="126">
        <v>1.2603839346073067</v>
      </c>
      <c r="K89" s="126">
        <v>2359.136</v>
      </c>
      <c r="L89" s="126">
        <v>324.02159999999992</v>
      </c>
      <c r="M89" s="126">
        <v>120.54422210271359</v>
      </c>
      <c r="N89" s="126">
        <v>21.845008974435387</v>
      </c>
      <c r="O89" s="126"/>
      <c r="P89" s="126">
        <v>296.45057511643813</v>
      </c>
      <c r="Q89" s="126">
        <v>65.25636128550741</v>
      </c>
    </row>
    <row r="90" spans="1:17" x14ac:dyDescent="0.25">
      <c r="A90" s="83" t="s">
        <v>156</v>
      </c>
      <c r="B90" s="126"/>
      <c r="E90" s="85">
        <v>32.741116751269033</v>
      </c>
      <c r="F90" s="85">
        <v>0.74754587795574823</v>
      </c>
      <c r="G90" s="85">
        <v>2.3397281091370554</v>
      </c>
      <c r="H90" s="85">
        <v>3.3654071851325753</v>
      </c>
      <c r="I90" s="85">
        <v>0.53717644754885618</v>
      </c>
      <c r="J90" s="126">
        <v>1.226482413995531</v>
      </c>
      <c r="K90" s="126">
        <v>2849.8240000000001</v>
      </c>
      <c r="L90" s="126">
        <v>282.24</v>
      </c>
      <c r="M90" s="126">
        <v>111.76580449582272</v>
      </c>
      <c r="N90" s="126">
        <v>13.107682314800124</v>
      </c>
      <c r="O90" s="126"/>
      <c r="P90" s="126">
        <v>342.67359728978658</v>
      </c>
      <c r="Q90" s="126">
        <v>64.159234507680779</v>
      </c>
    </row>
    <row r="91" spans="1:17" x14ac:dyDescent="0.25">
      <c r="A91" s="83" t="s">
        <v>157</v>
      </c>
      <c r="B91" s="126"/>
      <c r="E91" s="85">
        <v>31.604938271604944</v>
      </c>
      <c r="F91" s="85">
        <v>0.8866282385673061</v>
      </c>
      <c r="G91" s="85">
        <v>6.7703228760679659</v>
      </c>
      <c r="H91" s="85">
        <v>5.0086145462945195</v>
      </c>
      <c r="I91" s="85">
        <v>0.48576193627054387</v>
      </c>
      <c r="J91" s="126">
        <v>1.3627308688830586</v>
      </c>
      <c r="K91" s="126">
        <v>2959.4960000000005</v>
      </c>
      <c r="L91" s="126"/>
      <c r="M91" s="126"/>
      <c r="N91" s="126"/>
      <c r="O91" s="126"/>
      <c r="P91" s="126"/>
      <c r="Q91" s="126"/>
    </row>
    <row r="92" spans="1:17" x14ac:dyDescent="0.25">
      <c r="A92" s="83" t="s">
        <v>158</v>
      </c>
      <c r="B92" s="126"/>
      <c r="E92" s="85">
        <v>31.203007518796994</v>
      </c>
      <c r="F92" s="85">
        <v>0.77438302689086846</v>
      </c>
      <c r="G92" s="85">
        <v>1.9017936070461405</v>
      </c>
      <c r="H92" s="85">
        <v>5.9928225136511575</v>
      </c>
      <c r="I92" s="85">
        <v>0.51639227326668413</v>
      </c>
      <c r="J92" s="126">
        <v>1.2815604758432868</v>
      </c>
      <c r="K92" s="126">
        <v>0</v>
      </c>
      <c r="L92" s="126"/>
      <c r="M92" s="126"/>
      <c r="N92" s="126"/>
      <c r="O92" s="126"/>
      <c r="P92" s="126"/>
      <c r="Q92" s="126"/>
    </row>
    <row r="93" spans="1:17" x14ac:dyDescent="0.25">
      <c r="A93" s="83" t="s">
        <v>159</v>
      </c>
      <c r="B93" s="126"/>
      <c r="E93" s="85">
        <v>30.982367758186413</v>
      </c>
      <c r="F93" s="85">
        <v>0.84032554559178918</v>
      </c>
      <c r="G93" s="85">
        <v>6.4873083053037508</v>
      </c>
      <c r="H93" s="85">
        <v>7.5049042745742796</v>
      </c>
      <c r="I93" s="85">
        <v>0.49419366668158526</v>
      </c>
      <c r="J93" s="126">
        <v>1.340386783293799</v>
      </c>
      <c r="K93" s="126">
        <v>0</v>
      </c>
      <c r="L93" s="126">
        <v>312.08400000000012</v>
      </c>
      <c r="M93" s="126">
        <v>156.90319760981816</v>
      </c>
      <c r="N93" s="126">
        <v>24.668144127362403</v>
      </c>
      <c r="O93" s="126"/>
      <c r="P93" s="126">
        <v>360.87652587352596</v>
      </c>
      <c r="Q93" s="126">
        <v>77.896528456288294</v>
      </c>
    </row>
    <row r="94" spans="1:17" x14ac:dyDescent="0.25">
      <c r="A94" s="83" t="s">
        <v>160</v>
      </c>
      <c r="B94" s="126"/>
      <c r="E94" s="85">
        <v>31.585677749360595</v>
      </c>
      <c r="F94" s="85">
        <v>0.85478610128190713</v>
      </c>
      <c r="G94" s="85">
        <v>2.6511526594574297</v>
      </c>
      <c r="H94" s="85">
        <v>7.7330973868019752</v>
      </c>
      <c r="I94" s="85">
        <v>0.49474950584580124</v>
      </c>
      <c r="J94" s="126">
        <v>1.3389138095086266</v>
      </c>
      <c r="K94" s="126">
        <v>2417.1759999999999</v>
      </c>
      <c r="L94" s="126">
        <v>276.27119999999996</v>
      </c>
      <c r="M94" s="126">
        <v>103.42935158562383</v>
      </c>
      <c r="N94" s="126">
        <v>10.760240010718752</v>
      </c>
      <c r="O94" s="126"/>
      <c r="P94" s="126">
        <v>674.32310263092779</v>
      </c>
      <c r="Q94" s="126">
        <v>110.34568436105766</v>
      </c>
    </row>
    <row r="95" spans="1:17" x14ac:dyDescent="0.25">
      <c r="A95" s="83" t="s">
        <v>161</v>
      </c>
      <c r="B95" s="126"/>
      <c r="E95" s="85">
        <v>31.038647342995144</v>
      </c>
      <c r="F95" s="85">
        <v>0.67553402754179681</v>
      </c>
      <c r="G95" s="85">
        <v>7.9623927349996313</v>
      </c>
      <c r="H95" s="85">
        <v>5.1451712033043657</v>
      </c>
      <c r="I95" s="85">
        <v>0.54906021969002006</v>
      </c>
      <c r="J95" s="126">
        <v>1.1949904178214468</v>
      </c>
      <c r="K95" s="126">
        <v>0</v>
      </c>
      <c r="L95" s="126"/>
      <c r="M95" s="126"/>
      <c r="N95" s="126"/>
      <c r="O95" s="126"/>
      <c r="P95" s="126"/>
      <c r="Q95" s="126"/>
    </row>
    <row r="96" spans="1:17" x14ac:dyDescent="0.25">
      <c r="A96" s="83" t="s">
        <v>162</v>
      </c>
      <c r="B96" s="126"/>
      <c r="E96" s="85">
        <v>30.393801037237751</v>
      </c>
      <c r="F96" s="85">
        <v>0.78014207772056265</v>
      </c>
      <c r="G96" s="85">
        <v>4.1209932375959273</v>
      </c>
      <c r="H96" s="85">
        <v>4.4373809569941489</v>
      </c>
      <c r="I96" s="85">
        <v>0.50797616165008375</v>
      </c>
      <c r="J96" s="126">
        <v>1.3038631716272782</v>
      </c>
      <c r="K96" s="126">
        <v>0</v>
      </c>
      <c r="L96" s="126"/>
      <c r="M96" s="126"/>
      <c r="N96" s="126"/>
      <c r="O96" s="126"/>
      <c r="P96" s="126"/>
      <c r="Q96" s="126"/>
    </row>
    <row r="97" spans="1:20" x14ac:dyDescent="0.25">
      <c r="A97" s="83" t="s">
        <v>163</v>
      </c>
      <c r="B97" s="126"/>
      <c r="E97" s="85">
        <v>30.769230769230777</v>
      </c>
      <c r="F97" s="85">
        <v>0.81969497805177449</v>
      </c>
      <c r="G97" s="85">
        <v>6.0481949458483761</v>
      </c>
      <c r="H97" s="85">
        <v>5.4344205324909751</v>
      </c>
      <c r="I97" s="85">
        <v>0.49868191044507504</v>
      </c>
      <c r="J97" s="126">
        <v>1.3284929373205512</v>
      </c>
      <c r="K97" s="126">
        <v>0</v>
      </c>
      <c r="L97" s="126"/>
      <c r="M97" s="126"/>
      <c r="N97" s="126"/>
      <c r="O97" s="126"/>
      <c r="P97" s="126"/>
      <c r="Q97" s="126"/>
    </row>
    <row r="98" spans="1:20" x14ac:dyDescent="0.25">
      <c r="A98" s="83" t="s">
        <v>165</v>
      </c>
      <c r="B98" s="126">
        <v>1046.252542974931</v>
      </c>
      <c r="C98" s="121">
        <v>4.7</v>
      </c>
      <c r="D98" s="121">
        <v>4.0999999999999996</v>
      </c>
      <c r="E98" s="85">
        <v>29.405034324942797</v>
      </c>
      <c r="F98" s="85">
        <v>0.57936628143784896</v>
      </c>
      <c r="G98" s="85">
        <v>3.0578574865541013</v>
      </c>
      <c r="H98" s="85">
        <v>10.501132853061067</v>
      </c>
      <c r="I98" s="85">
        <v>0.57355629825693488</v>
      </c>
      <c r="J98" s="126">
        <v>1.1300758096191226</v>
      </c>
      <c r="K98" s="126">
        <v>4498.2559999999994</v>
      </c>
      <c r="L98" s="126">
        <v>479.21040000000005</v>
      </c>
      <c r="M98" s="126">
        <v>163.36162042182917</v>
      </c>
      <c r="N98" s="126">
        <v>23.258205569871233</v>
      </c>
      <c r="O98" s="184">
        <v>126.66124982403356</v>
      </c>
      <c r="P98" s="126">
        <v>1152.9318055343208</v>
      </c>
      <c r="Q98" s="126">
        <v>156.50202745970489</v>
      </c>
      <c r="R98" s="121">
        <v>0.47398847823208218</v>
      </c>
      <c r="S98" s="84">
        <v>1.886840814620645</v>
      </c>
      <c r="T98">
        <v>0.18097480593636364</v>
      </c>
    </row>
    <row r="99" spans="1:20" x14ac:dyDescent="0.25">
      <c r="A99" s="86" t="s">
        <v>166</v>
      </c>
      <c r="B99" s="126">
        <v>1436.9826593328526</v>
      </c>
      <c r="C99" s="121">
        <v>6.3</v>
      </c>
      <c r="D99" s="121">
        <v>5.0999999999999996</v>
      </c>
      <c r="E99" s="85">
        <v>32.598607888631072</v>
      </c>
      <c r="F99" s="85">
        <v>0.67182327561862154</v>
      </c>
      <c r="G99" s="85">
        <v>4.8847857779827262</v>
      </c>
      <c r="H99" s="85">
        <v>8.1580103831762845</v>
      </c>
      <c r="I99" s="85">
        <v>0.56252573290597374</v>
      </c>
      <c r="J99" s="126">
        <v>1.1593068077991695</v>
      </c>
      <c r="K99" s="126">
        <v>4172.5439999999999</v>
      </c>
      <c r="L99" s="126">
        <v>425.49120000000005</v>
      </c>
      <c r="M99" s="126">
        <v>136.10626657678441</v>
      </c>
      <c r="N99" s="126">
        <v>23.824843343643927</v>
      </c>
      <c r="O99" s="184">
        <v>107.28309731778646</v>
      </c>
      <c r="P99" s="126">
        <v>707.10950612250224</v>
      </c>
      <c r="Q99" s="126">
        <v>108.51194570701503</v>
      </c>
      <c r="R99" s="121">
        <v>0.42035351258205683</v>
      </c>
      <c r="S99" s="84">
        <v>1.8380153302706703</v>
      </c>
      <c r="T99">
        <v>0.17670744093636365</v>
      </c>
    </row>
    <row r="100" spans="1:20" x14ac:dyDescent="0.25">
      <c r="A100" s="83" t="s">
        <v>167</v>
      </c>
      <c r="B100" s="126">
        <v>2321.776476540047</v>
      </c>
      <c r="C100" s="121">
        <v>7.5</v>
      </c>
      <c r="D100" s="121">
        <v>5.5</v>
      </c>
      <c r="E100" s="85">
        <v>30.208333333333325</v>
      </c>
      <c r="F100" s="85">
        <v>0.59354402512794568</v>
      </c>
      <c r="G100" s="85">
        <v>3.1596664303717699</v>
      </c>
      <c r="H100" s="85">
        <v>13.798263524806039</v>
      </c>
      <c r="I100" s="85">
        <v>0.57423499952284907</v>
      </c>
      <c r="J100" s="126">
        <v>1.1282772512644499</v>
      </c>
      <c r="K100" s="126">
        <v>4664.7839999999997</v>
      </c>
      <c r="L100" s="126">
        <v>443.39760000000012</v>
      </c>
      <c r="M100" s="126">
        <v>289.5505691076421</v>
      </c>
      <c r="N100" s="126">
        <v>50.011999888621411</v>
      </c>
      <c r="O100" s="184">
        <v>131.38126493877428</v>
      </c>
      <c r="P100" s="126">
        <v>380.29484728074885</v>
      </c>
      <c r="Q100" s="126">
        <v>53.919182462050586</v>
      </c>
      <c r="R100" s="121">
        <v>0.53434510840707983</v>
      </c>
      <c r="S100" s="84">
        <v>1.9717319344456476</v>
      </c>
      <c r="T100">
        <v>0.18423322093636366</v>
      </c>
    </row>
    <row r="101" spans="1:20" x14ac:dyDescent="0.25">
      <c r="A101" s="83" t="s">
        <v>168</v>
      </c>
      <c r="B101" s="126">
        <v>1934.2755346974802</v>
      </c>
      <c r="C101" s="121">
        <v>5.4</v>
      </c>
      <c r="D101" s="121">
        <v>3.9</v>
      </c>
      <c r="E101" s="85">
        <v>32.224770642201847</v>
      </c>
      <c r="F101" s="85">
        <v>0.72176125407719993</v>
      </c>
      <c r="G101" s="85">
        <v>11.185764772826563</v>
      </c>
      <c r="H101" s="85">
        <v>28.089164098500991</v>
      </c>
      <c r="I101" s="85">
        <v>0.54194760582641743</v>
      </c>
      <c r="J101" s="126">
        <v>1.2138388445599939</v>
      </c>
      <c r="K101" s="126">
        <v>3521.24</v>
      </c>
      <c r="L101" s="126">
        <v>419.52240000000006</v>
      </c>
      <c r="M101" s="126">
        <v>125.22553441909677</v>
      </c>
      <c r="N101" s="126">
        <v>67.721010709029628</v>
      </c>
      <c r="O101" s="184">
        <v>123.079730817371</v>
      </c>
      <c r="P101" s="126">
        <v>394.44820891916658</v>
      </c>
      <c r="Q101" s="126">
        <v>39.137184035412893</v>
      </c>
      <c r="R101" s="121">
        <v>0.47966943221258129</v>
      </c>
      <c r="S101" s="84">
        <v>1.7495446106401462</v>
      </c>
      <c r="T101">
        <v>0.16633542093636364</v>
      </c>
    </row>
    <row r="102" spans="1:20" x14ac:dyDescent="0.25">
      <c r="A102" s="83" t="s">
        <v>169</v>
      </c>
      <c r="B102" s="126">
        <v>1653.337351861619</v>
      </c>
      <c r="C102" s="121">
        <v>5.0999999999999996</v>
      </c>
      <c r="D102" s="121">
        <v>4.3</v>
      </c>
      <c r="E102" s="85">
        <v>28.852838933951336</v>
      </c>
      <c r="F102" s="85">
        <v>0.6086085432932693</v>
      </c>
      <c r="G102" s="85">
        <v>6.5040904745602006</v>
      </c>
      <c r="H102" s="85">
        <v>10.031898037698831</v>
      </c>
      <c r="I102" s="85">
        <v>0.55679824193213401</v>
      </c>
      <c r="J102" s="126">
        <v>1.1744846588798448</v>
      </c>
      <c r="K102" s="126">
        <v>3898.7840000000006</v>
      </c>
      <c r="L102" s="126">
        <v>365.80320000000006</v>
      </c>
      <c r="M102" s="126">
        <v>141.93151937721652</v>
      </c>
      <c r="N102" s="126">
        <v>27.087167044686431</v>
      </c>
      <c r="O102" s="184">
        <v>94.569890777580298</v>
      </c>
      <c r="P102" s="126">
        <v>510.97442773866499</v>
      </c>
      <c r="Q102" s="126">
        <v>75.575937226894283</v>
      </c>
      <c r="R102" s="121">
        <v>0.49269042003567176</v>
      </c>
      <c r="S102" s="84">
        <v>1.4842083228170559</v>
      </c>
      <c r="T102">
        <v>0.14224568093636367</v>
      </c>
    </row>
    <row r="103" spans="1:20" ht="13" x14ac:dyDescent="0.3">
      <c r="A103" s="132" t="s">
        <v>170</v>
      </c>
      <c r="B103" s="126">
        <v>1779.2751579604535</v>
      </c>
      <c r="C103" s="121">
        <v>6.5</v>
      </c>
      <c r="D103" s="121">
        <v>5.6</v>
      </c>
      <c r="E103" s="85">
        <v>31.381733021077302</v>
      </c>
      <c r="F103" s="85">
        <v>0.63035093261758357</v>
      </c>
      <c r="G103" s="85">
        <v>6.856140920216232</v>
      </c>
      <c r="H103" s="85">
        <v>22.970813565089539</v>
      </c>
      <c r="I103" s="85">
        <v>0.56883363715949264</v>
      </c>
      <c r="J103" s="126">
        <v>1.1425908615273446</v>
      </c>
      <c r="K103" s="126">
        <v>5099.7520000000004</v>
      </c>
      <c r="L103" s="126">
        <v>437.42880000000014</v>
      </c>
      <c r="M103" s="126">
        <v>264.03379219088413</v>
      </c>
      <c r="N103" s="126">
        <v>48.469062165990209</v>
      </c>
      <c r="O103" s="184">
        <v>121.98867204712943</v>
      </c>
      <c r="P103" s="126">
        <v>539.33927230987331</v>
      </c>
      <c r="Q103" s="126">
        <v>86.369414905090565</v>
      </c>
      <c r="R103" s="121">
        <v>0.28744712128518007</v>
      </c>
      <c r="S103" s="84">
        <v>1.9092297215675471</v>
      </c>
      <c r="T103">
        <v>0.16366301093636365</v>
      </c>
    </row>
    <row r="104" spans="1:20" x14ac:dyDescent="0.25">
      <c r="A104" s="83" t="s">
        <v>171</v>
      </c>
      <c r="B104" s="126">
        <v>1020.4191468520931</v>
      </c>
      <c r="C104" s="121">
        <v>5.7</v>
      </c>
      <c r="D104" s="121">
        <v>4.4000000000000004</v>
      </c>
      <c r="E104" s="85">
        <v>31.572904707233089</v>
      </c>
      <c r="F104" s="85">
        <v>0.73718314239393368</v>
      </c>
      <c r="G104" s="85">
        <v>3.6111419910688447</v>
      </c>
      <c r="H104" s="85">
        <v>5.3465271817259312</v>
      </c>
      <c r="I104" s="85">
        <v>0.53160970761231052</v>
      </c>
      <c r="J104" s="126">
        <v>1.241234274827377</v>
      </c>
      <c r="K104" s="126">
        <v>4251.4319999999998</v>
      </c>
      <c r="L104" s="126">
        <v>401.6160000000001</v>
      </c>
      <c r="M104" s="126">
        <v>120.19745101443102</v>
      </c>
      <c r="N104" s="126">
        <v>19.485666476535393</v>
      </c>
      <c r="O104" s="184">
        <v>47.654363657192597</v>
      </c>
      <c r="P104" s="126">
        <v>786.4683495340181</v>
      </c>
      <c r="Q104" s="126">
        <v>111.63209383007967</v>
      </c>
      <c r="R104" s="121">
        <v>0.32445930809128626</v>
      </c>
      <c r="S104" s="84">
        <v>1.4753854347614412</v>
      </c>
      <c r="T104">
        <v>0.12554400093636364</v>
      </c>
    </row>
    <row r="105" spans="1:20" x14ac:dyDescent="0.25">
      <c r="A105" s="83" t="s">
        <v>172</v>
      </c>
      <c r="B105" s="126">
        <v>1727.6083657147778</v>
      </c>
      <c r="C105" s="121">
        <v>4.5999999999999996</v>
      </c>
      <c r="D105" s="121">
        <v>4.2</v>
      </c>
      <c r="E105" s="85">
        <v>28.968713789107785</v>
      </c>
      <c r="F105" s="85">
        <v>0.67485322038923756</v>
      </c>
      <c r="G105" s="85">
        <v>2.0299217673315191</v>
      </c>
      <c r="H105" s="85">
        <v>4.8643439164843985</v>
      </c>
      <c r="I105" s="85">
        <v>0.53217197297381968</v>
      </c>
      <c r="J105" s="126">
        <v>1.2397442716193776</v>
      </c>
      <c r="K105" s="126">
        <v>3285.4319999999998</v>
      </c>
      <c r="L105" s="126">
        <v>353.86560000000003</v>
      </c>
      <c r="M105" s="126">
        <v>125.4019227983778</v>
      </c>
      <c r="N105" s="126">
        <v>19.425733656245932</v>
      </c>
      <c r="O105" s="184">
        <v>75.832142332127177</v>
      </c>
      <c r="P105" s="126">
        <v>521.88687674412245</v>
      </c>
      <c r="Q105" s="126">
        <v>78.458219843968919</v>
      </c>
      <c r="R105" s="121">
        <v>0.13749530383848457</v>
      </c>
      <c r="S105" s="84">
        <v>1.5884100390142428</v>
      </c>
      <c r="T105">
        <v>0.12152255093636363</v>
      </c>
    </row>
    <row r="106" spans="1:20" x14ac:dyDescent="0.25">
      <c r="A106" s="83" t="s">
        <v>173</v>
      </c>
      <c r="B106" s="126">
        <v>855.73124656900211</v>
      </c>
      <c r="C106" s="121">
        <v>5.4</v>
      </c>
      <c r="D106" s="121">
        <v>3.4</v>
      </c>
      <c r="E106" s="85">
        <v>28.998849252013827</v>
      </c>
      <c r="F106" s="85">
        <v>0.64412083543348653</v>
      </c>
      <c r="G106" s="85">
        <v>2.1360935373424828</v>
      </c>
      <c r="H106" s="85">
        <v>9.1051744116486777</v>
      </c>
      <c r="I106" s="85">
        <v>0.54401441315640708</v>
      </c>
      <c r="J106" s="126">
        <v>1.2083618051355212</v>
      </c>
      <c r="K106" s="126">
        <v>5949.9840000000004</v>
      </c>
      <c r="L106" s="126">
        <v>389.67840000000007</v>
      </c>
      <c r="M106" s="126">
        <v>332.96116737700498</v>
      </c>
      <c r="N106" s="126">
        <v>18.523534018099422</v>
      </c>
      <c r="O106" s="184">
        <v>115.25257007433363</v>
      </c>
      <c r="P106" s="126">
        <v>351.16684309890616</v>
      </c>
      <c r="Q106" s="126">
        <v>38.043208711062277</v>
      </c>
      <c r="R106" s="121">
        <v>0.17067450221500294</v>
      </c>
      <c r="S106" s="84">
        <v>1.9070364406377247</v>
      </c>
      <c r="T106">
        <v>0.15825801093636366</v>
      </c>
    </row>
    <row r="107" spans="1:20" x14ac:dyDescent="0.25">
      <c r="A107" s="83" t="s">
        <v>174</v>
      </c>
      <c r="B107" s="126">
        <v>1501.5661496399471</v>
      </c>
      <c r="C107" s="121">
        <v>4.9000000000000004</v>
      </c>
      <c r="D107" s="121">
        <v>4.2</v>
      </c>
      <c r="E107" s="85">
        <v>30.22170361726954</v>
      </c>
      <c r="F107" s="85">
        <v>0.72288491388480958</v>
      </c>
      <c r="G107" s="85">
        <v>2.08021361737813</v>
      </c>
      <c r="H107" s="85">
        <v>12.770488864094943</v>
      </c>
      <c r="I107" s="85">
        <v>0.52559137558245728</v>
      </c>
      <c r="J107" s="126">
        <v>1.2571828547064883</v>
      </c>
      <c r="K107" s="126">
        <v>3196.9839999999995</v>
      </c>
      <c r="L107" s="126">
        <v>312.08400000000012</v>
      </c>
      <c r="M107" s="126">
        <v>106.59480244180149</v>
      </c>
      <c r="N107" s="126">
        <v>15.06582815739606</v>
      </c>
      <c r="O107" s="184">
        <v>68.384480291782523</v>
      </c>
      <c r="P107" s="126">
        <v>534.19153011914216</v>
      </c>
      <c r="Q107" s="126">
        <v>85.554198303561307</v>
      </c>
      <c r="R107" s="121">
        <v>0.19005273149614088</v>
      </c>
      <c r="S107" s="84">
        <v>1.4413857113565864</v>
      </c>
      <c r="T107">
        <v>0.11665882093636365</v>
      </c>
    </row>
    <row r="108" spans="1:20" x14ac:dyDescent="0.25">
      <c r="A108" s="83" t="s">
        <v>175</v>
      </c>
      <c r="B108" s="126">
        <v>829.89785044616428</v>
      </c>
      <c r="C108" s="121">
        <v>6.2</v>
      </c>
      <c r="D108" s="121">
        <v>3.9</v>
      </c>
      <c r="E108" s="85">
        <v>30.272108843537417</v>
      </c>
      <c r="F108" s="85">
        <v>0.65845867235341693</v>
      </c>
      <c r="G108" s="85">
        <v>4.1616225122049446</v>
      </c>
      <c r="H108" s="85">
        <v>9.0998396356444449</v>
      </c>
      <c r="I108" s="85">
        <v>0.54920764294026592</v>
      </c>
      <c r="J108" s="126">
        <v>1.1945997462082953</v>
      </c>
      <c r="K108" s="126">
        <v>4833.8239999999987</v>
      </c>
      <c r="L108" s="126">
        <v>401.6160000000001</v>
      </c>
      <c r="M108" s="126">
        <v>171.81034070560827</v>
      </c>
      <c r="N108" s="126">
        <v>26.638570641854656</v>
      </c>
      <c r="O108" s="184">
        <v>122.03610938496601</v>
      </c>
      <c r="P108" s="126">
        <v>874.77804031164112</v>
      </c>
      <c r="Q108" s="126">
        <v>138.60099290969089</v>
      </c>
      <c r="R108" s="121">
        <v>0.22727579247451532</v>
      </c>
      <c r="S108" s="84">
        <v>1.9053588503782122</v>
      </c>
      <c r="T108">
        <v>0.14773962093636364</v>
      </c>
    </row>
    <row r="109" spans="1:20" x14ac:dyDescent="0.25">
      <c r="A109" s="83" t="s">
        <v>176</v>
      </c>
      <c r="B109" s="126">
        <v>1508.0244986706564</v>
      </c>
      <c r="C109" s="121">
        <v>4.2</v>
      </c>
      <c r="D109" s="121">
        <v>3.2</v>
      </c>
      <c r="E109" s="85">
        <v>31.775700934579426</v>
      </c>
      <c r="F109" s="85">
        <v>0.71678724707169339</v>
      </c>
      <c r="G109" s="85">
        <v>1.7368037383177566</v>
      </c>
      <c r="H109" s="85">
        <v>8.1999302133159162</v>
      </c>
      <c r="I109" s="85">
        <v>0.54018005720644058</v>
      </c>
      <c r="J109" s="126">
        <v>1.2185228484029322</v>
      </c>
      <c r="K109" s="126">
        <v>4930.8159999999998</v>
      </c>
      <c r="L109" s="126">
        <v>413.55360000000013</v>
      </c>
      <c r="M109" s="126">
        <v>126.36358340385601</v>
      </c>
      <c r="N109" s="126">
        <v>18.128316381816173</v>
      </c>
      <c r="O109" s="184">
        <v>90.06334368310425</v>
      </c>
      <c r="P109" s="126">
        <v>679.53965775014115</v>
      </c>
      <c r="Q109" s="126">
        <v>88.763954107080025</v>
      </c>
      <c r="R109" s="121">
        <v>0.19354131878829808</v>
      </c>
      <c r="S109" s="84">
        <v>1.866812024064429</v>
      </c>
      <c r="T109">
        <v>0.14866689093636365</v>
      </c>
    </row>
    <row r="110" spans="1:20" x14ac:dyDescent="0.25">
      <c r="A110" s="83" t="s">
        <v>177</v>
      </c>
      <c r="B110" s="126">
        <v>448.85525763430672</v>
      </c>
      <c r="C110" s="121">
        <v>4.0999999999999996</v>
      </c>
      <c r="D110" s="121">
        <v>3.1</v>
      </c>
      <c r="E110" s="85">
        <v>31.030444964871201</v>
      </c>
      <c r="F110" s="85">
        <v>0.67643537616097171</v>
      </c>
      <c r="G110" s="85">
        <v>8.53163266021674</v>
      </c>
      <c r="H110" s="85">
        <v>19.116232380847567</v>
      </c>
      <c r="I110" s="85">
        <v>0.54866461308319847</v>
      </c>
      <c r="J110" s="126">
        <v>1.1960387753295239</v>
      </c>
      <c r="K110" s="126">
        <v>3209.5120000000002</v>
      </c>
      <c r="L110" s="126">
        <v>294.17760000000004</v>
      </c>
      <c r="M110" s="126">
        <v>87.087738802275808</v>
      </c>
      <c r="N110" s="126">
        <v>28.57334602743131</v>
      </c>
      <c r="O110" s="184">
        <v>102.15986483143473</v>
      </c>
      <c r="P110" s="126">
        <v>1061.2024177906924</v>
      </c>
      <c r="Q110" s="126">
        <v>174.79955680631744</v>
      </c>
      <c r="R110" s="121">
        <v>0.25489454496402875</v>
      </c>
      <c r="S110" s="84">
        <v>1.4978372978886987</v>
      </c>
      <c r="T110">
        <v>0.12442347093636363</v>
      </c>
    </row>
    <row r="111" spans="1:20" x14ac:dyDescent="0.25">
      <c r="A111" s="83" t="s">
        <v>178</v>
      </c>
      <c r="B111" s="126">
        <v>1265.8364100190522</v>
      </c>
      <c r="C111" s="121">
        <v>6.2</v>
      </c>
      <c r="D111" s="121">
        <v>5.2</v>
      </c>
      <c r="E111" s="85">
        <v>29.028697571743916</v>
      </c>
      <c r="F111" s="85">
        <v>0.65018360882387338</v>
      </c>
      <c r="G111" s="85">
        <v>1.7735144805932399</v>
      </c>
      <c r="H111" s="85">
        <v>7.5826378789863673</v>
      </c>
      <c r="I111" s="85">
        <v>0.54194489846089189</v>
      </c>
      <c r="J111" s="126">
        <v>1.2138460190786364</v>
      </c>
      <c r="K111" s="126">
        <v>4387.9679999999998</v>
      </c>
      <c r="L111" s="126">
        <v>383.70960000000002</v>
      </c>
      <c r="M111" s="126">
        <v>157.04586102989236</v>
      </c>
      <c r="N111" s="126">
        <v>25.160088445758046</v>
      </c>
      <c r="O111" s="184">
        <v>81.714372223864359</v>
      </c>
      <c r="P111" s="126">
        <v>737.84172711975293</v>
      </c>
      <c r="Q111" s="126">
        <v>110.79795468675209</v>
      </c>
      <c r="R111" s="121">
        <v>0.20342738237924865</v>
      </c>
      <c r="S111" s="84">
        <v>1.6122759604734787</v>
      </c>
      <c r="T111">
        <v>0.13537347093636362</v>
      </c>
    </row>
    <row r="112" spans="1:20" x14ac:dyDescent="0.25">
      <c r="A112" s="83" t="s">
        <v>179</v>
      </c>
      <c r="B112" s="126">
        <v>597.39728534062419</v>
      </c>
      <c r="C112" s="121">
        <v>4.5</v>
      </c>
      <c r="D112" s="121">
        <v>3.7</v>
      </c>
      <c r="E112" s="85">
        <v>31.498829039812666</v>
      </c>
      <c r="F112" s="85">
        <v>0.7367326916396898</v>
      </c>
      <c r="G112" s="85">
        <v>11.692986967604204</v>
      </c>
      <c r="H112" s="85">
        <v>9.7315878132864917</v>
      </c>
      <c r="I112" s="85">
        <v>0.53117699396520091</v>
      </c>
      <c r="J112" s="126">
        <v>1.2423809659922174</v>
      </c>
      <c r="K112" s="126">
        <v>4260.768</v>
      </c>
      <c r="L112" s="126">
        <v>347.89679999999998</v>
      </c>
      <c r="M112" s="126">
        <v>122.64789684493522</v>
      </c>
      <c r="N112" s="126">
        <v>27.858898773841929</v>
      </c>
      <c r="O112" s="184">
        <v>89.778719656084689</v>
      </c>
      <c r="P112" s="126">
        <v>744.75864655080534</v>
      </c>
      <c r="Q112" s="126">
        <v>128.15657150064348</v>
      </c>
      <c r="R112" s="121">
        <v>0.3279791927443238</v>
      </c>
      <c r="S112" s="84">
        <v>1.7518173501084038</v>
      </c>
      <c r="T112">
        <v>0.13573701093636364</v>
      </c>
    </row>
    <row r="113" spans="1:20" x14ac:dyDescent="0.25">
      <c r="A113" s="83" t="s">
        <v>180</v>
      </c>
      <c r="B113" s="126">
        <v>923.54391139145127</v>
      </c>
      <c r="C113" s="121">
        <v>4</v>
      </c>
      <c r="D113" s="121">
        <v>3</v>
      </c>
      <c r="E113" s="85">
        <v>30.324074074074066</v>
      </c>
      <c r="F113" s="85">
        <v>0.69778439624003774</v>
      </c>
      <c r="G113" s="85">
        <v>2.7914980638166038</v>
      </c>
      <c r="H113" s="85">
        <v>12.948807390465801</v>
      </c>
      <c r="I113" s="85">
        <v>0.53523561829095168</v>
      </c>
      <c r="J113" s="126">
        <v>1.2316256115289781</v>
      </c>
      <c r="K113" s="126">
        <v>3995.4879999999998</v>
      </c>
      <c r="L113" s="126">
        <v>258.36480000000012</v>
      </c>
      <c r="M113" s="126">
        <v>104.45890913975369</v>
      </c>
      <c r="N113" s="126">
        <v>19.46520203831707</v>
      </c>
      <c r="O113" s="184">
        <v>78.630945264485973</v>
      </c>
      <c r="P113" s="126">
        <v>735.48927962862558</v>
      </c>
      <c r="Q113" s="126">
        <v>93.438528703201712</v>
      </c>
      <c r="R113" s="121">
        <v>0.24882969567583613</v>
      </c>
      <c r="S113" s="84">
        <v>1.4302870471768916</v>
      </c>
      <c r="T113">
        <v>0.12147886093636365</v>
      </c>
    </row>
    <row r="114" spans="1:20" x14ac:dyDescent="0.25">
      <c r="A114" s="83" t="s">
        <v>181</v>
      </c>
      <c r="B114" s="128">
        <v>674.89747370913744</v>
      </c>
      <c r="C114" s="121">
        <v>6.1</v>
      </c>
      <c r="D114" s="121">
        <v>5.4</v>
      </c>
      <c r="E114" s="85">
        <v>31.548311990686855</v>
      </c>
      <c r="F114" s="85">
        <v>0.65321013982611464</v>
      </c>
      <c r="G114" s="85">
        <v>4.7520924924102355</v>
      </c>
      <c r="H114" s="85">
        <v>10.38334239009923</v>
      </c>
      <c r="I114" s="85">
        <v>0.56138032751349121</v>
      </c>
      <c r="J114" s="126">
        <v>1.1623421320892484</v>
      </c>
      <c r="K114" s="126">
        <v>4643.0640000000003</v>
      </c>
      <c r="L114" s="126">
        <v>409.93920000000003</v>
      </c>
      <c r="M114" s="126">
        <v>234.9119574065316</v>
      </c>
      <c r="N114" s="126">
        <v>43.565004822167531</v>
      </c>
      <c r="O114" s="184">
        <v>108.5401867704561</v>
      </c>
      <c r="P114" s="126">
        <v>382.34999318932262</v>
      </c>
      <c r="Q114" s="126">
        <v>56.978927795454247</v>
      </c>
      <c r="R114" s="121">
        <v>0.50758936139338595</v>
      </c>
      <c r="S114" s="84">
        <v>1.5550388814593417</v>
      </c>
      <c r="T114">
        <v>0.15304456093636365</v>
      </c>
    </row>
    <row r="115" spans="1:20" x14ac:dyDescent="0.25">
      <c r="A115" s="83" t="s">
        <v>182</v>
      </c>
      <c r="B115" s="128">
        <v>1369.1699945104035</v>
      </c>
      <c r="C115" s="121">
        <v>5.0999999999999996</v>
      </c>
      <c r="D115" s="121">
        <v>4.3</v>
      </c>
      <c r="E115" s="85">
        <v>32.784958871915407</v>
      </c>
      <c r="F115" s="85">
        <v>0.61042218149515148</v>
      </c>
      <c r="G115" s="85">
        <v>11.452400565052146</v>
      </c>
      <c r="H115" s="85">
        <v>21.119797193013962</v>
      </c>
      <c r="I115" s="85">
        <v>0.58733609647577767</v>
      </c>
      <c r="J115" s="126">
        <v>1.0935593443391891</v>
      </c>
      <c r="K115" s="126">
        <v>4212.808</v>
      </c>
      <c r="L115" s="126">
        <v>398.18879999999996</v>
      </c>
      <c r="M115" s="126">
        <v>95.699935116257976</v>
      </c>
      <c r="N115" s="126">
        <v>45.694513506771671</v>
      </c>
      <c r="O115" s="184">
        <v>88.16585016964062</v>
      </c>
      <c r="P115" s="126">
        <v>439.48976977465753</v>
      </c>
      <c r="Q115" s="126">
        <v>82.220242118710956</v>
      </c>
      <c r="R115" s="121">
        <v>0.41548544463753728</v>
      </c>
      <c r="S115" s="84">
        <v>1.3804543982151902</v>
      </c>
      <c r="T115">
        <v>0.13788983093636364</v>
      </c>
    </row>
    <row r="116" spans="1:20" x14ac:dyDescent="0.25">
      <c r="A116" s="83" t="s">
        <v>183</v>
      </c>
      <c r="B116" s="128">
        <v>1204.4820942273122</v>
      </c>
      <c r="C116" s="121">
        <v>5.5</v>
      </c>
      <c r="D116" s="121">
        <v>4.5999999999999996</v>
      </c>
      <c r="E116" s="85">
        <v>27.318932655654393</v>
      </c>
      <c r="F116" s="85">
        <v>0.68980048335800548</v>
      </c>
      <c r="G116" s="85">
        <v>5.0946793324210731</v>
      </c>
      <c r="H116" s="85">
        <v>17.053333272804462</v>
      </c>
      <c r="I116" s="85">
        <v>0.51207822419213422</v>
      </c>
      <c r="J116" s="126">
        <v>1.2929927058908444</v>
      </c>
      <c r="K116" s="126">
        <v>6691.2239999999993</v>
      </c>
      <c r="L116" s="126">
        <v>509.81759999999986</v>
      </c>
      <c r="M116" s="126">
        <v>350.05251206962902</v>
      </c>
      <c r="N116" s="126">
        <v>66.991761262492673</v>
      </c>
      <c r="O116" s="184">
        <v>176.20954919435206</v>
      </c>
      <c r="P116" s="126">
        <v>799.46989202546183</v>
      </c>
      <c r="Q116" s="126">
        <v>118.67634140418824</v>
      </c>
      <c r="R116" s="121">
        <v>0.27151325000000004</v>
      </c>
      <c r="S116" s="84">
        <v>2.5867451928527276</v>
      </c>
      <c r="T116">
        <v>0.22646144093636367</v>
      </c>
    </row>
    <row r="117" spans="1:20" x14ac:dyDescent="0.25">
      <c r="A117" s="83" t="s">
        <v>184</v>
      </c>
      <c r="B117" s="128">
        <v>1401.4617396639505</v>
      </c>
      <c r="C117" s="121">
        <v>5.3</v>
      </c>
      <c r="D117" s="121">
        <v>5</v>
      </c>
      <c r="E117" s="85">
        <v>30.327868852459041</v>
      </c>
      <c r="F117" s="85">
        <v>0.62056658205581061</v>
      </c>
      <c r="G117" s="85">
        <v>3.3461328980623422</v>
      </c>
      <c r="H117" s="85">
        <v>17.865131105787231</v>
      </c>
      <c r="I117" s="85">
        <v>0.56428691801063424</v>
      </c>
      <c r="J117" s="126">
        <v>1.1546396672718191</v>
      </c>
      <c r="K117" s="126">
        <v>3822.4639999999999</v>
      </c>
      <c r="L117" s="126">
        <v>404.06400000000002</v>
      </c>
      <c r="M117" s="126">
        <v>191.63704251790227</v>
      </c>
      <c r="N117" s="126">
        <v>6.8227193204156142</v>
      </c>
      <c r="O117" s="184">
        <v>140.29948445205326</v>
      </c>
      <c r="P117" s="126">
        <v>478.48722040859315</v>
      </c>
      <c r="Q117" s="126">
        <v>74.417998068712521</v>
      </c>
      <c r="R117" s="121">
        <v>0.46740010916322916</v>
      </c>
      <c r="S117" s="84">
        <v>1.5189386336894981</v>
      </c>
      <c r="T117">
        <v>0.14869054093636364</v>
      </c>
    </row>
    <row r="118" spans="1:20" x14ac:dyDescent="0.25">
      <c r="A118" s="83" t="s">
        <v>185</v>
      </c>
      <c r="B118" s="128">
        <v>668.43912467842802</v>
      </c>
      <c r="C118" s="121">
        <v>4.5</v>
      </c>
      <c r="D118" s="121">
        <v>3.9</v>
      </c>
      <c r="E118" s="85">
        <v>26.12612612612611</v>
      </c>
      <c r="F118" s="85">
        <v>0.66936171888535867</v>
      </c>
      <c r="G118" s="85">
        <v>3.5471482604012716</v>
      </c>
      <c r="H118" s="85">
        <v>9.3273190808973929</v>
      </c>
      <c r="I118" s="85">
        <v>0.50843818569369037</v>
      </c>
      <c r="J118" s="126">
        <v>1.3026388079117206</v>
      </c>
      <c r="K118" s="126">
        <v>3035.672</v>
      </c>
      <c r="L118" s="126">
        <v>339.43679999999989</v>
      </c>
      <c r="M118" s="126">
        <v>96.996922074994345</v>
      </c>
      <c r="N118" s="126">
        <v>15.296694637176564</v>
      </c>
      <c r="O118" s="184">
        <v>69.001165683658172</v>
      </c>
      <c r="P118" s="126">
        <v>375.38443949046371</v>
      </c>
      <c r="Q118" s="126">
        <v>58.982382196840014</v>
      </c>
      <c r="R118" s="121">
        <v>0.57342443160190337</v>
      </c>
      <c r="S118" s="84">
        <v>1.2381336112508241</v>
      </c>
      <c r="T118">
        <v>0.11774619093636364</v>
      </c>
    </row>
    <row r="119" spans="1:20" x14ac:dyDescent="0.25">
      <c r="A119" s="83" t="s">
        <v>186</v>
      </c>
      <c r="B119" s="128">
        <v>1243.232188411569</v>
      </c>
      <c r="C119" s="121">
        <v>5.5</v>
      </c>
      <c r="D119" s="121">
        <v>5.0999999999999996</v>
      </c>
      <c r="E119" s="85">
        <v>31.082802547770694</v>
      </c>
      <c r="F119" s="85">
        <v>0.65881651238260408</v>
      </c>
      <c r="G119" s="85">
        <v>2.0193994299734812</v>
      </c>
      <c r="H119" s="85">
        <v>7.910188786958785</v>
      </c>
      <c r="I119" s="85">
        <v>0.55560760750239013</v>
      </c>
      <c r="J119" s="126">
        <v>1.1776398401186661</v>
      </c>
      <c r="K119" s="126">
        <v>4754.1679999999997</v>
      </c>
      <c r="L119" s="126">
        <v>374.68800000000005</v>
      </c>
      <c r="M119" s="126">
        <v>120.83046398857466</v>
      </c>
      <c r="N119" s="126">
        <v>18.978259005489605</v>
      </c>
      <c r="O119" s="184">
        <v>102.91886223682016</v>
      </c>
      <c r="P119" s="126">
        <v>634.51157199682768</v>
      </c>
      <c r="Q119" s="126">
        <v>92.536304177303037</v>
      </c>
      <c r="R119" s="121">
        <v>0.51522582485029944</v>
      </c>
      <c r="S119" s="84">
        <v>1.7436051180024281</v>
      </c>
      <c r="T119">
        <v>0.16425355093636362</v>
      </c>
    </row>
    <row r="120" spans="1:20" x14ac:dyDescent="0.25">
      <c r="A120" s="83" t="s">
        <v>187</v>
      </c>
      <c r="B120" s="128">
        <v>955.83565654499864</v>
      </c>
      <c r="C120" s="121">
        <v>4.5</v>
      </c>
      <c r="D120" s="121">
        <v>4</v>
      </c>
      <c r="E120" s="85">
        <v>31.725888324873093</v>
      </c>
      <c r="F120" s="85">
        <v>0.75609648104688287</v>
      </c>
      <c r="G120" s="85">
        <v>3.0502048158527222</v>
      </c>
      <c r="H120" s="85">
        <v>8.2937208841737053</v>
      </c>
      <c r="I120" s="85">
        <v>0.52650232833261601</v>
      </c>
      <c r="J120" s="126">
        <v>1.2547688299185675</v>
      </c>
      <c r="K120" s="126">
        <v>2727.6480000000001</v>
      </c>
      <c r="L120" s="126">
        <v>321.81119999999993</v>
      </c>
      <c r="M120" s="126">
        <v>78.39586826401424</v>
      </c>
      <c r="N120" s="126">
        <v>11.950739831821625</v>
      </c>
      <c r="O120" s="184">
        <v>38.546394792567284</v>
      </c>
      <c r="P120" s="126">
        <v>695.4991576122186</v>
      </c>
      <c r="Q120" s="126">
        <v>114.75599919511401</v>
      </c>
      <c r="R120" s="121">
        <v>0.57258432306390605</v>
      </c>
      <c r="S120" s="84">
        <v>1.2536980197888214</v>
      </c>
      <c r="T120">
        <v>0.11872132093636364</v>
      </c>
    </row>
    <row r="121" spans="1:20" x14ac:dyDescent="0.25">
      <c r="A121" s="83" t="s">
        <v>188</v>
      </c>
      <c r="B121" s="128">
        <v>1194.7945706812484</v>
      </c>
      <c r="C121" s="121">
        <v>6.2</v>
      </c>
      <c r="D121" s="121">
        <v>5.4</v>
      </c>
      <c r="E121" s="85">
        <v>28.817733990147804</v>
      </c>
      <c r="F121" s="85">
        <v>0.66431890450741382</v>
      </c>
      <c r="G121" s="85">
        <v>2.6289007989616597</v>
      </c>
      <c r="H121" s="85">
        <v>22.538212042130315</v>
      </c>
      <c r="I121" s="85">
        <v>0.53478705238717172</v>
      </c>
      <c r="J121" s="126">
        <v>1.2328143111739949</v>
      </c>
      <c r="K121" s="126">
        <v>3695.76</v>
      </c>
      <c r="L121" s="126">
        <v>398.18879999999996</v>
      </c>
      <c r="M121" s="126">
        <v>259.18180058228404</v>
      </c>
      <c r="N121" s="126">
        <v>44.022294118503538</v>
      </c>
      <c r="O121" s="184">
        <v>105.52791581783262</v>
      </c>
      <c r="P121" s="126">
        <v>1254.4523905287294</v>
      </c>
      <c r="Q121" s="126">
        <v>177.33180688467115</v>
      </c>
      <c r="R121" s="121">
        <v>0.40225362512339585</v>
      </c>
      <c r="S121" s="84">
        <v>1.4639409177293314</v>
      </c>
      <c r="T121">
        <v>0.13710335093636364</v>
      </c>
    </row>
    <row r="122" spans="1:20" x14ac:dyDescent="0.25">
      <c r="A122" s="83" t="s">
        <v>189</v>
      </c>
      <c r="B122" s="128">
        <v>1230.3154903501502</v>
      </c>
      <c r="C122" s="121">
        <v>6</v>
      </c>
      <c r="D122" s="121">
        <v>5</v>
      </c>
      <c r="E122" s="85">
        <v>29.115479115479133</v>
      </c>
      <c r="F122" s="85">
        <v>0.76130508975087274</v>
      </c>
      <c r="G122" s="85">
        <v>2.4929503317055106</v>
      </c>
      <c r="H122" s="85">
        <v>6.5019416048811314</v>
      </c>
      <c r="I122" s="85">
        <v>0.50334507764671343</v>
      </c>
      <c r="J122" s="126">
        <v>1.3161355442362095</v>
      </c>
      <c r="K122" s="126">
        <v>3814.0880000000002</v>
      </c>
      <c r="L122" s="126">
        <v>368.81279999999992</v>
      </c>
      <c r="M122" s="126">
        <v>123.24768295800604</v>
      </c>
      <c r="N122" s="126">
        <v>18.213593160813058</v>
      </c>
      <c r="O122" s="184">
        <v>85.936295291320874</v>
      </c>
      <c r="P122" s="126">
        <v>503.08266784399461</v>
      </c>
      <c r="Q122" s="126">
        <v>83.720025824338705</v>
      </c>
      <c r="R122" s="121">
        <v>0.56543114557592666</v>
      </c>
      <c r="S122" s="84">
        <v>1.3558598972768008</v>
      </c>
      <c r="T122">
        <v>0.13530983093636365</v>
      </c>
    </row>
    <row r="123" spans="1:20" x14ac:dyDescent="0.25">
      <c r="A123" s="83" t="s">
        <v>190</v>
      </c>
      <c r="B123" s="128">
        <v>800.8352798079718</v>
      </c>
      <c r="C123" s="121">
        <v>5.2</v>
      </c>
      <c r="D123" s="121">
        <v>4.0999999999999996</v>
      </c>
      <c r="E123" s="85">
        <v>30.235439900867402</v>
      </c>
      <c r="F123" s="85">
        <v>0.76936671188826067</v>
      </c>
      <c r="G123" s="85">
        <v>2.4471501056795089</v>
      </c>
      <c r="H123" s="85">
        <v>8.8222292924796513</v>
      </c>
      <c r="I123" s="85">
        <v>0.51014654475336862</v>
      </c>
      <c r="J123" s="126">
        <v>1.2981116564035731</v>
      </c>
      <c r="K123" s="126">
        <v>3459.0720000000001</v>
      </c>
      <c r="L123" s="126">
        <v>310.06080000000014</v>
      </c>
      <c r="M123" s="126">
        <v>80.469568255030794</v>
      </c>
      <c r="N123" s="126">
        <v>13.541651581284869</v>
      </c>
      <c r="O123" s="184">
        <v>57.711079278549711</v>
      </c>
      <c r="P123" s="126">
        <v>332.81900392060027</v>
      </c>
      <c r="Q123" s="126">
        <v>55.686595440288485</v>
      </c>
      <c r="R123" s="121">
        <v>0.40621161196564121</v>
      </c>
      <c r="S123" s="84">
        <v>1.2130842308870864</v>
      </c>
      <c r="T123">
        <v>0.11429914093636365</v>
      </c>
    </row>
    <row r="124" spans="1:20" x14ac:dyDescent="0.25">
      <c r="A124" s="83" t="s">
        <v>191</v>
      </c>
      <c r="B124" s="128">
        <v>1285.2114571111806</v>
      </c>
      <c r="C124" s="121">
        <v>6.8</v>
      </c>
      <c r="D124" s="121">
        <v>5.9</v>
      </c>
      <c r="E124" s="85">
        <v>31.637717121588071</v>
      </c>
      <c r="F124" s="85">
        <v>0.75715818566710558</v>
      </c>
      <c r="G124" s="85">
        <v>1.5808113551316896</v>
      </c>
      <c r="H124" s="85">
        <v>11.437372716319697</v>
      </c>
      <c r="I124" s="85">
        <v>0.52545859626237612</v>
      </c>
      <c r="J124" s="126">
        <v>1.2575347199047031</v>
      </c>
      <c r="K124" s="126">
        <v>3291.136</v>
      </c>
      <c r="L124" s="126">
        <v>392.31360000000001</v>
      </c>
      <c r="M124" s="126">
        <v>90.380554698117251</v>
      </c>
      <c r="N124" s="126">
        <v>12.34758742817656</v>
      </c>
      <c r="O124" s="184">
        <v>93.905768047868065</v>
      </c>
      <c r="P124" s="126">
        <v>428.67742710121155</v>
      </c>
      <c r="Q124" s="126">
        <v>84.585697758166688</v>
      </c>
      <c r="R124" s="121">
        <v>0.44220442059528564</v>
      </c>
      <c r="S124" s="84">
        <v>1.5448474222574418</v>
      </c>
      <c r="T124">
        <v>0.14430797093636363</v>
      </c>
    </row>
    <row r="125" spans="1:20" x14ac:dyDescent="0.25">
      <c r="A125" s="83" t="s">
        <v>192</v>
      </c>
      <c r="B125" s="128">
        <v>2128.026005618764</v>
      </c>
      <c r="C125" s="121">
        <v>5.0999999999999996</v>
      </c>
      <c r="D125" s="121">
        <v>4.5</v>
      </c>
      <c r="E125" s="85">
        <v>29.016189290161897</v>
      </c>
      <c r="F125" s="85">
        <v>0.60446053864650928</v>
      </c>
      <c r="G125" s="85">
        <v>1.4265958879160479</v>
      </c>
      <c r="H125" s="85">
        <v>12.592638047497164</v>
      </c>
      <c r="I125" s="85">
        <v>0.55987684883858191</v>
      </c>
      <c r="J125" s="126">
        <v>1.1663263505777579</v>
      </c>
      <c r="K125" s="126">
        <v>3959.4960000000005</v>
      </c>
      <c r="L125" s="126">
        <v>386.43839999999994</v>
      </c>
      <c r="M125" s="126">
        <v>105.60854894566481</v>
      </c>
      <c r="N125" s="126">
        <v>17.635548645670521</v>
      </c>
      <c r="O125" s="184">
        <v>27.398620400968589</v>
      </c>
      <c r="P125" s="126">
        <v>417.13069347711939</v>
      </c>
      <c r="Q125" s="126">
        <v>64.381805206605648</v>
      </c>
      <c r="R125" s="121">
        <v>0.37640924999999992</v>
      </c>
      <c r="S125" s="84">
        <v>1.5752896928527278</v>
      </c>
      <c r="T125">
        <v>0.14553930093636364</v>
      </c>
    </row>
    <row r="126" spans="1:20" x14ac:dyDescent="0.25">
      <c r="A126" s="83" t="s">
        <v>193</v>
      </c>
      <c r="B126" s="128">
        <v>1059.1692410363498</v>
      </c>
      <c r="C126" s="121">
        <v>4.5</v>
      </c>
      <c r="D126" s="121">
        <v>4.0999999999999996</v>
      </c>
      <c r="E126" s="85">
        <v>29.879518072289134</v>
      </c>
      <c r="F126" s="85">
        <v>0.69399188142179813</v>
      </c>
      <c r="G126" s="85">
        <v>1.7912328621572904</v>
      </c>
      <c r="H126" s="85">
        <v>16.478012153377286</v>
      </c>
      <c r="I126" s="85">
        <v>0.53291674722824667</v>
      </c>
      <c r="J126" s="126">
        <v>1.2377706198451464</v>
      </c>
      <c r="K126" s="126">
        <v>3148.3519999999999</v>
      </c>
      <c r="L126" s="126">
        <v>362.93759999999997</v>
      </c>
      <c r="M126" s="126">
        <v>134.44393431363244</v>
      </c>
      <c r="N126" s="126">
        <v>17.987382620244755</v>
      </c>
      <c r="O126" s="184">
        <v>74.409022197029472</v>
      </c>
      <c r="P126" s="126">
        <v>525.38171777925356</v>
      </c>
      <c r="Q126" s="126">
        <v>91.933616573028743</v>
      </c>
      <c r="R126" s="121">
        <v>0.52198283589260952</v>
      </c>
      <c r="S126" s="84">
        <v>1.2678734069601181</v>
      </c>
      <c r="T126">
        <v>0.12849046093636365</v>
      </c>
    </row>
    <row r="127" spans="1:20" x14ac:dyDescent="0.25">
      <c r="A127" s="83" t="s">
        <v>194</v>
      </c>
      <c r="B127" s="128">
        <v>235.72973962089495</v>
      </c>
      <c r="C127" s="121">
        <v>5.6</v>
      </c>
      <c r="D127" s="121">
        <v>4.5</v>
      </c>
      <c r="E127" s="85">
        <v>30.79667063020214</v>
      </c>
      <c r="F127" s="85">
        <v>0.72999515143094196</v>
      </c>
      <c r="G127" s="85">
        <v>2.6417636898564565</v>
      </c>
      <c r="H127" s="85">
        <v>12.668156370482373</v>
      </c>
      <c r="I127" s="85">
        <v>0.52784950347903636</v>
      </c>
      <c r="J127" s="126">
        <v>1.2511988157805536</v>
      </c>
      <c r="K127" s="126">
        <v>4300.9600000000009</v>
      </c>
      <c r="L127" s="126">
        <v>386.43839999999994</v>
      </c>
      <c r="M127" s="126">
        <v>129.87697140433355</v>
      </c>
      <c r="N127" s="126">
        <v>18.638891033680714</v>
      </c>
      <c r="O127" s="184">
        <v>87.928663480457672</v>
      </c>
      <c r="P127" s="126">
        <v>365.58968841144173</v>
      </c>
      <c r="Q127" s="126">
        <v>71.953593093038947</v>
      </c>
      <c r="R127" s="121">
        <v>0.51073143907060248</v>
      </c>
      <c r="S127" s="84">
        <v>1.5878343037821252</v>
      </c>
      <c r="T127">
        <v>0.14700706093636365</v>
      </c>
    </row>
    <row r="128" spans="1:20" x14ac:dyDescent="0.25">
      <c r="A128" s="83" t="s">
        <v>195</v>
      </c>
      <c r="B128" s="128">
        <v>1217.3987922887313</v>
      </c>
      <c r="C128" s="121">
        <v>4.4000000000000004</v>
      </c>
      <c r="D128" s="121">
        <v>3.8</v>
      </c>
      <c r="E128" s="85">
        <v>33.24840764331212</v>
      </c>
      <c r="F128" s="85">
        <v>0.71395982970913208</v>
      </c>
      <c r="G128" s="85">
        <v>9.6134011770402683</v>
      </c>
      <c r="H128" s="85">
        <v>25.318101668001397</v>
      </c>
      <c r="I128" s="85">
        <v>0.55238824638880302</v>
      </c>
      <c r="J128" s="126">
        <v>1.1861711470696721</v>
      </c>
      <c r="K128" s="126">
        <v>2740.1439999999993</v>
      </c>
      <c r="L128" s="126">
        <v>333.56159999999983</v>
      </c>
      <c r="M128" s="126">
        <v>87.730826430948241</v>
      </c>
      <c r="N128" s="126">
        <v>47.38503175230629</v>
      </c>
      <c r="O128" s="184">
        <v>76.970638440205349</v>
      </c>
      <c r="P128" s="126">
        <v>761.76695692669989</v>
      </c>
      <c r="Q128" s="126">
        <v>189.99461827022085</v>
      </c>
      <c r="R128" s="121">
        <v>0.52079114934354476</v>
      </c>
      <c r="S128" s="84">
        <v>1.1769628935091827</v>
      </c>
      <c r="T128">
        <v>0.11505460093636365</v>
      </c>
    </row>
    <row r="129" spans="1:20" x14ac:dyDescent="0.25">
      <c r="A129" s="121" t="s">
        <v>196</v>
      </c>
      <c r="B129" s="128">
        <v>852.50207205364734</v>
      </c>
      <c r="C129" s="121">
        <v>4</v>
      </c>
      <c r="D129" s="121">
        <v>3.1</v>
      </c>
      <c r="E129" s="126">
        <v>31.406044678055199</v>
      </c>
      <c r="F129" s="126">
        <v>0.72650470982717197</v>
      </c>
      <c r="G129" s="126">
        <v>3.2161960763230315</v>
      </c>
      <c r="H129" s="126">
        <v>4.3859611989582543</v>
      </c>
      <c r="I129" s="85">
        <v>0.53392284319534977</v>
      </c>
      <c r="J129" s="126">
        <v>1.2351044655323231</v>
      </c>
      <c r="K129" s="126">
        <v>2793.3119999999999</v>
      </c>
      <c r="L129" s="126">
        <v>315.93599999999986</v>
      </c>
      <c r="M129" s="126">
        <v>106.31214733855874</v>
      </c>
      <c r="N129" s="126">
        <v>14.765598763332841</v>
      </c>
      <c r="O129" s="184">
        <v>63.640746508123506</v>
      </c>
      <c r="P129" s="126">
        <v>105.83643198205584</v>
      </c>
      <c r="Q129" s="126">
        <v>34.509453958034626</v>
      </c>
      <c r="R129" s="121">
        <v>0.57572554491994465</v>
      </c>
      <c r="S129" s="84">
        <v>1.0593634979327828</v>
      </c>
      <c r="T129">
        <v>0.10650251093636365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198"/>
  <sheetViews>
    <sheetView topLeftCell="B1" zoomScale="120" zoomScaleNormal="120" workbookViewId="0">
      <pane ySplit="2" topLeftCell="A45" activePane="bottomLeft" state="frozen"/>
      <selection pane="bottomLeft" activeCell="I59" sqref="I59"/>
    </sheetView>
  </sheetViews>
  <sheetFormatPr defaultColWidth="9.1796875" defaultRowHeight="15.5" x14ac:dyDescent="0.35"/>
  <cols>
    <col min="1" max="1" width="14.36328125" style="41" customWidth="1"/>
    <col min="2" max="2" width="9.36328125" style="39" customWidth="1"/>
    <col min="3" max="3" width="14.36328125" style="39" customWidth="1"/>
    <col min="4" max="4" width="6.6328125" style="2" customWidth="1"/>
    <col min="5" max="5" width="8.1796875" style="3" customWidth="1"/>
    <col min="6" max="6" width="11.36328125" style="33" customWidth="1"/>
    <col min="7" max="7" width="10.6328125" style="34" customWidth="1"/>
    <col min="8" max="8" width="6" style="4" customWidth="1"/>
    <col min="9" max="9" width="7" style="4" customWidth="1"/>
    <col min="10" max="10" width="7.453125" style="4" customWidth="1"/>
    <col min="11" max="11" width="7.453125" style="2" customWidth="1"/>
    <col min="12" max="12" width="8.81640625" style="4" customWidth="1"/>
    <col min="13" max="13" width="9" style="34" customWidth="1"/>
    <col min="14" max="14" width="9.1796875" style="33"/>
    <col min="15" max="15" width="9.1796875" style="34"/>
    <col min="16" max="16384" width="9.1796875" style="1"/>
  </cols>
  <sheetData>
    <row r="1" spans="1:18" s="20" customFormat="1" ht="38.5" customHeight="1" x14ac:dyDescent="0.35">
      <c r="A1" s="187"/>
      <c r="B1" s="187"/>
      <c r="C1" s="188"/>
      <c r="D1" s="193" t="s">
        <v>200</v>
      </c>
      <c r="E1" s="194"/>
      <c r="F1" s="190" t="s">
        <v>17</v>
      </c>
      <c r="G1" s="191"/>
      <c r="H1" s="192"/>
      <c r="I1" s="192"/>
      <c r="J1" s="191"/>
      <c r="K1" s="190" t="s">
        <v>18</v>
      </c>
      <c r="L1" s="192"/>
      <c r="M1" s="191"/>
      <c r="N1" s="190" t="s">
        <v>19</v>
      </c>
      <c r="O1" s="191"/>
      <c r="P1" s="189"/>
      <c r="Q1" s="189"/>
      <c r="R1" s="189"/>
    </row>
    <row r="2" spans="1:18" s="5" customFormat="1" ht="45.5" customHeight="1" x14ac:dyDescent="0.3">
      <c r="A2" s="5" t="s">
        <v>199</v>
      </c>
      <c r="B2" s="44" t="s">
        <v>7</v>
      </c>
      <c r="C2" s="42" t="s">
        <v>34</v>
      </c>
      <c r="D2" s="6" t="s">
        <v>3</v>
      </c>
      <c r="E2" s="7" t="s">
        <v>12</v>
      </c>
      <c r="F2" s="29" t="s">
        <v>39</v>
      </c>
      <c r="G2" s="30" t="s">
        <v>11</v>
      </c>
      <c r="H2" s="5" t="s">
        <v>4</v>
      </c>
      <c r="I2" s="5" t="s">
        <v>8</v>
      </c>
      <c r="J2" s="5" t="s">
        <v>5</v>
      </c>
      <c r="K2" s="6" t="s">
        <v>11</v>
      </c>
      <c r="L2" s="5" t="s">
        <v>40</v>
      </c>
      <c r="M2" s="30" t="s">
        <v>11</v>
      </c>
      <c r="N2" s="29" t="s">
        <v>41</v>
      </c>
      <c r="O2" s="30" t="s">
        <v>11</v>
      </c>
    </row>
    <row r="3" spans="1:18" s="16" customFormat="1" ht="20" customHeight="1" x14ac:dyDescent="0.35">
      <c r="A3" s="15" t="s">
        <v>60</v>
      </c>
      <c r="B3" s="45">
        <v>1</v>
      </c>
      <c r="C3" s="43" t="s">
        <v>79</v>
      </c>
      <c r="D3" s="17"/>
      <c r="E3" s="18"/>
      <c r="F3" s="31"/>
      <c r="G3" s="32"/>
      <c r="H3" s="19"/>
      <c r="I3" s="19"/>
      <c r="J3" s="19"/>
      <c r="K3" s="17"/>
      <c r="L3" s="19"/>
      <c r="M3" s="32"/>
      <c r="N3" s="31"/>
      <c r="O3" s="32"/>
    </row>
    <row r="4" spans="1:18" ht="20" customHeight="1" x14ac:dyDescent="0.35">
      <c r="A4" s="15" t="s">
        <v>60</v>
      </c>
      <c r="B4" s="46">
        <v>2</v>
      </c>
      <c r="C4" s="39" t="s">
        <v>63</v>
      </c>
      <c r="F4" s="33">
        <v>10.48</v>
      </c>
      <c r="G4" s="34">
        <v>0.11</v>
      </c>
      <c r="H4" s="4">
        <v>0.99</v>
      </c>
      <c r="I4" s="4">
        <v>10.43</v>
      </c>
      <c r="J4" s="4">
        <v>8.67</v>
      </c>
      <c r="K4" s="2">
        <v>0.03</v>
      </c>
      <c r="L4" s="4">
        <v>11.04</v>
      </c>
      <c r="N4" s="33">
        <v>10.38</v>
      </c>
    </row>
    <row r="5" spans="1:18" ht="20" customHeight="1" x14ac:dyDescent="0.35">
      <c r="A5" s="15" t="s">
        <v>60</v>
      </c>
      <c r="B5" s="46">
        <v>3</v>
      </c>
      <c r="C5" s="39" t="s">
        <v>62</v>
      </c>
      <c r="F5" s="33">
        <v>10.81</v>
      </c>
      <c r="H5" s="4">
        <v>1.01</v>
      </c>
      <c r="I5" s="4">
        <v>10.47</v>
      </c>
      <c r="J5" s="4">
        <v>8.73</v>
      </c>
      <c r="K5" s="2">
        <v>0.05</v>
      </c>
      <c r="L5" s="4">
        <v>10.93</v>
      </c>
      <c r="N5" s="33">
        <v>10.9</v>
      </c>
    </row>
    <row r="6" spans="1:18" ht="20" customHeight="1" x14ac:dyDescent="0.35">
      <c r="A6" s="15" t="s">
        <v>60</v>
      </c>
      <c r="B6" s="45">
        <v>4</v>
      </c>
      <c r="C6" s="39" t="s">
        <v>64</v>
      </c>
      <c r="F6" s="33">
        <v>10.31</v>
      </c>
      <c r="H6" s="4">
        <v>1</v>
      </c>
      <c r="I6" s="4">
        <v>10.78</v>
      </c>
      <c r="J6" s="4">
        <v>8.91</v>
      </c>
      <c r="L6" s="4">
        <v>10.96</v>
      </c>
      <c r="N6" s="33">
        <v>10.39</v>
      </c>
    </row>
    <row r="7" spans="1:18" ht="20" customHeight="1" x14ac:dyDescent="0.35">
      <c r="A7" s="15" t="s">
        <v>60</v>
      </c>
      <c r="B7" s="46">
        <v>5</v>
      </c>
      <c r="C7" s="39" t="s">
        <v>65</v>
      </c>
      <c r="F7" s="33">
        <v>10.18</v>
      </c>
      <c r="H7" s="4">
        <v>1</v>
      </c>
      <c r="I7" s="4">
        <v>10.87</v>
      </c>
      <c r="J7" s="4">
        <v>9.0299999999999994</v>
      </c>
      <c r="L7" s="4">
        <v>11</v>
      </c>
      <c r="N7" s="33">
        <v>10.06</v>
      </c>
    </row>
    <row r="8" spans="1:18" ht="20" customHeight="1" x14ac:dyDescent="0.35">
      <c r="A8" s="15" t="s">
        <v>60</v>
      </c>
      <c r="B8" s="46">
        <v>6</v>
      </c>
      <c r="C8" s="39" t="s">
        <v>66</v>
      </c>
      <c r="F8" s="33">
        <v>10.26</v>
      </c>
      <c r="H8" s="4">
        <v>1.29</v>
      </c>
      <c r="I8" s="4">
        <v>10.39</v>
      </c>
      <c r="J8" s="4">
        <v>8.66</v>
      </c>
      <c r="L8" s="4">
        <v>10.92</v>
      </c>
      <c r="N8" s="33">
        <v>10.44</v>
      </c>
      <c r="O8" s="34">
        <v>0.38</v>
      </c>
    </row>
    <row r="9" spans="1:18" ht="20" customHeight="1" x14ac:dyDescent="0.35">
      <c r="A9" s="15" t="s">
        <v>60</v>
      </c>
      <c r="B9" s="45">
        <v>7</v>
      </c>
      <c r="C9" s="39" t="s">
        <v>67</v>
      </c>
      <c r="F9" s="33">
        <v>10.64</v>
      </c>
      <c r="H9" s="4">
        <v>1.25</v>
      </c>
      <c r="I9" s="4">
        <v>10.44</v>
      </c>
      <c r="J9" s="4">
        <v>8.81</v>
      </c>
      <c r="L9" s="4">
        <v>10.94</v>
      </c>
      <c r="N9" s="33">
        <v>10.98</v>
      </c>
    </row>
    <row r="10" spans="1:18" ht="20" customHeight="1" x14ac:dyDescent="0.35">
      <c r="A10" s="15" t="s">
        <v>60</v>
      </c>
      <c r="B10" s="46">
        <v>8</v>
      </c>
      <c r="C10" s="39" t="s">
        <v>68</v>
      </c>
      <c r="F10" s="33">
        <v>10.89</v>
      </c>
      <c r="H10" s="4">
        <v>1.04</v>
      </c>
      <c r="I10" s="4">
        <v>10.08</v>
      </c>
      <c r="J10" s="4">
        <v>8.42</v>
      </c>
      <c r="L10" s="4">
        <v>10.96</v>
      </c>
      <c r="N10" s="33">
        <v>10.87</v>
      </c>
    </row>
    <row r="11" spans="1:18" ht="20" customHeight="1" x14ac:dyDescent="0.35">
      <c r="A11" s="15" t="s">
        <v>60</v>
      </c>
      <c r="B11" s="46">
        <v>9</v>
      </c>
      <c r="C11" s="39" t="s">
        <v>69</v>
      </c>
      <c r="F11" s="33">
        <v>10.9</v>
      </c>
      <c r="G11" s="34">
        <v>0.02</v>
      </c>
      <c r="H11" s="4">
        <v>1.26</v>
      </c>
      <c r="I11" s="4">
        <v>10</v>
      </c>
      <c r="J11" s="4">
        <v>8.41</v>
      </c>
      <c r="L11" s="4">
        <v>10.91</v>
      </c>
      <c r="N11" s="33">
        <v>10.210000000000001</v>
      </c>
    </row>
    <row r="12" spans="1:18" ht="20" customHeight="1" x14ac:dyDescent="0.35">
      <c r="A12" s="15" t="s">
        <v>60</v>
      </c>
      <c r="B12" s="45">
        <v>10</v>
      </c>
      <c r="C12" s="39" t="s">
        <v>70</v>
      </c>
      <c r="F12" s="33">
        <v>10.42</v>
      </c>
      <c r="H12" s="4">
        <v>1.06</v>
      </c>
      <c r="I12" s="4">
        <v>10.48</v>
      </c>
      <c r="J12" s="4">
        <v>8.74</v>
      </c>
      <c r="L12" s="4">
        <v>10.89</v>
      </c>
      <c r="N12" s="33">
        <v>10.5</v>
      </c>
    </row>
    <row r="13" spans="1:18" ht="20" customHeight="1" x14ac:dyDescent="0.35">
      <c r="A13" s="15" t="s">
        <v>60</v>
      </c>
      <c r="B13" s="46">
        <v>11</v>
      </c>
      <c r="C13" s="39" t="s">
        <v>71</v>
      </c>
      <c r="F13" s="33">
        <v>10.82</v>
      </c>
      <c r="H13" s="4">
        <v>1.03</v>
      </c>
      <c r="I13" s="4">
        <v>10.62</v>
      </c>
      <c r="J13" s="4">
        <v>9.0500000000000007</v>
      </c>
      <c r="L13" s="4">
        <v>10.51</v>
      </c>
      <c r="N13" s="33">
        <v>10.86</v>
      </c>
    </row>
    <row r="14" spans="1:18" ht="20" customHeight="1" x14ac:dyDescent="0.35">
      <c r="A14" s="15" t="s">
        <v>60</v>
      </c>
      <c r="B14" s="46">
        <v>12</v>
      </c>
      <c r="C14" s="39" t="s">
        <v>72</v>
      </c>
      <c r="F14" s="33">
        <v>11</v>
      </c>
      <c r="H14" s="4">
        <v>1.27</v>
      </c>
      <c r="I14" s="67">
        <v>10.89</v>
      </c>
      <c r="J14" s="4">
        <v>10.220000000000001</v>
      </c>
      <c r="L14" s="4">
        <v>10.220000000000001</v>
      </c>
      <c r="N14" s="33">
        <v>11.07</v>
      </c>
    </row>
    <row r="15" spans="1:18" ht="20" customHeight="1" x14ac:dyDescent="0.35">
      <c r="A15" s="15" t="s">
        <v>60</v>
      </c>
      <c r="B15" s="45">
        <v>13</v>
      </c>
      <c r="C15" s="39" t="s">
        <v>73</v>
      </c>
      <c r="F15" s="33">
        <v>10.57</v>
      </c>
      <c r="H15" s="4">
        <v>0.99</v>
      </c>
      <c r="I15" s="67">
        <v>10.24</v>
      </c>
      <c r="J15" s="4">
        <v>9.41</v>
      </c>
      <c r="L15" s="4">
        <v>10.39</v>
      </c>
      <c r="N15" s="33">
        <v>10.77</v>
      </c>
    </row>
    <row r="16" spans="1:18" ht="20" customHeight="1" x14ac:dyDescent="0.35">
      <c r="A16" s="15" t="s">
        <v>60</v>
      </c>
      <c r="B16" s="46">
        <v>14</v>
      </c>
      <c r="C16" s="39" t="s">
        <v>74</v>
      </c>
      <c r="F16" s="33">
        <v>10.67</v>
      </c>
      <c r="H16" s="4">
        <v>1.01</v>
      </c>
      <c r="I16" s="67">
        <v>10.050000000000001</v>
      </c>
      <c r="J16" s="4">
        <v>9.34</v>
      </c>
      <c r="L16" s="4">
        <v>10.65</v>
      </c>
      <c r="N16" s="33">
        <v>10.91</v>
      </c>
    </row>
    <row r="17" spans="1:15" ht="20" customHeight="1" x14ac:dyDescent="0.35">
      <c r="A17" s="15" t="s">
        <v>60</v>
      </c>
      <c r="B17" s="46">
        <v>15</v>
      </c>
      <c r="C17" s="39" t="s">
        <v>75</v>
      </c>
      <c r="F17" s="33">
        <v>10.72</v>
      </c>
      <c r="H17" s="4">
        <v>0.98</v>
      </c>
      <c r="I17" s="4">
        <v>10.46</v>
      </c>
      <c r="J17" s="4">
        <v>8.89</v>
      </c>
      <c r="L17" s="4">
        <v>10.9</v>
      </c>
      <c r="N17" s="33">
        <v>10.29</v>
      </c>
    </row>
    <row r="18" spans="1:15" ht="20" customHeight="1" x14ac:dyDescent="0.35">
      <c r="A18" s="15" t="s">
        <v>60</v>
      </c>
      <c r="B18" s="45">
        <v>16</v>
      </c>
      <c r="C18" s="39" t="s">
        <v>76</v>
      </c>
      <c r="F18" s="33">
        <v>10.85</v>
      </c>
      <c r="H18" s="4">
        <v>1.02</v>
      </c>
      <c r="I18" s="4">
        <v>10.130000000000001</v>
      </c>
      <c r="J18" s="4">
        <v>8.57</v>
      </c>
      <c r="L18" s="4">
        <v>10.86</v>
      </c>
      <c r="N18" s="33">
        <v>10.55</v>
      </c>
    </row>
    <row r="19" spans="1:15" ht="20" customHeight="1" x14ac:dyDescent="0.35">
      <c r="A19" s="15" t="s">
        <v>60</v>
      </c>
      <c r="B19" s="46">
        <v>17</v>
      </c>
      <c r="C19" s="39" t="s">
        <v>77</v>
      </c>
      <c r="F19" s="33">
        <v>10.95</v>
      </c>
      <c r="H19" s="4">
        <v>0.94</v>
      </c>
      <c r="I19" s="4">
        <v>10.87</v>
      </c>
      <c r="J19" s="4">
        <v>9.19</v>
      </c>
      <c r="L19" s="4">
        <v>10.77</v>
      </c>
      <c r="N19" s="33">
        <v>10.6</v>
      </c>
    </row>
    <row r="20" spans="1:15" ht="20" customHeight="1" x14ac:dyDescent="0.35">
      <c r="A20" s="15" t="s">
        <v>60</v>
      </c>
      <c r="B20" s="46">
        <v>18</v>
      </c>
      <c r="C20" s="39" t="s">
        <v>78</v>
      </c>
      <c r="F20" s="33">
        <v>10.4</v>
      </c>
      <c r="H20" s="4">
        <v>0.99</v>
      </c>
      <c r="I20" s="4">
        <v>10.29</v>
      </c>
      <c r="J20" s="4">
        <v>8.73</v>
      </c>
      <c r="L20" s="4">
        <v>10.87</v>
      </c>
      <c r="N20" s="33">
        <v>10.88</v>
      </c>
    </row>
    <row r="21" spans="1:15" s="55" customFormat="1" ht="20" customHeight="1" x14ac:dyDescent="0.35">
      <c r="A21" s="47" t="s">
        <v>60</v>
      </c>
      <c r="B21" s="48">
        <v>19</v>
      </c>
      <c r="C21" s="49" t="s">
        <v>79</v>
      </c>
      <c r="D21" s="50"/>
      <c r="E21" s="51"/>
      <c r="F21" s="52"/>
      <c r="G21" s="53"/>
      <c r="H21" s="54"/>
      <c r="I21" s="54"/>
      <c r="J21" s="54"/>
      <c r="K21" s="50"/>
      <c r="L21" s="54"/>
      <c r="M21" s="53"/>
      <c r="N21" s="52"/>
      <c r="O21" s="53"/>
    </row>
    <row r="22" spans="1:15" ht="20" customHeight="1" x14ac:dyDescent="0.35">
      <c r="A22" s="15" t="s">
        <v>60</v>
      </c>
      <c r="B22" s="46">
        <v>20</v>
      </c>
      <c r="C22" s="39" t="s">
        <v>80</v>
      </c>
      <c r="F22" s="33">
        <v>10.82</v>
      </c>
      <c r="H22" s="4">
        <v>0.92</v>
      </c>
      <c r="I22" s="4">
        <v>10.7</v>
      </c>
      <c r="J22" s="4">
        <v>8.8699999999999992</v>
      </c>
      <c r="K22" s="2">
        <v>0.02</v>
      </c>
      <c r="L22" s="4">
        <v>10.98</v>
      </c>
      <c r="N22" s="33">
        <v>10.87</v>
      </c>
    </row>
    <row r="23" spans="1:15" s="64" customFormat="1" x14ac:dyDescent="0.35">
      <c r="A23" s="56" t="s">
        <v>60</v>
      </c>
      <c r="B23" s="57">
        <v>21</v>
      </c>
      <c r="C23" s="58" t="s">
        <v>81</v>
      </c>
      <c r="D23" s="59"/>
      <c r="E23" s="60"/>
      <c r="F23" s="61">
        <v>10.28</v>
      </c>
      <c r="G23" s="62"/>
      <c r="H23" s="63">
        <v>0.96</v>
      </c>
      <c r="I23" s="63">
        <v>10.59</v>
      </c>
      <c r="J23" s="63">
        <v>8.76</v>
      </c>
      <c r="K23" s="59"/>
      <c r="L23" s="63">
        <v>10.99</v>
      </c>
      <c r="M23" s="62"/>
      <c r="N23" s="61">
        <v>10.77</v>
      </c>
      <c r="O23" s="62"/>
    </row>
    <row r="24" spans="1:15" x14ac:dyDescent="0.35">
      <c r="A24" s="15" t="s">
        <v>60</v>
      </c>
      <c r="B24" s="45">
        <v>22</v>
      </c>
      <c r="C24" s="39" t="s">
        <v>82</v>
      </c>
      <c r="F24" s="33">
        <v>10.119999999999999</v>
      </c>
      <c r="H24" s="4">
        <v>1.01</v>
      </c>
      <c r="I24" s="4">
        <v>10.32</v>
      </c>
      <c r="J24" s="4">
        <v>8.74</v>
      </c>
      <c r="L24" s="4">
        <v>10.89</v>
      </c>
      <c r="N24" s="33">
        <v>10.61</v>
      </c>
    </row>
    <row r="25" spans="1:15" x14ac:dyDescent="0.35">
      <c r="A25" s="15" t="s">
        <v>60</v>
      </c>
      <c r="B25" s="46">
        <v>23</v>
      </c>
      <c r="C25" s="39" t="s">
        <v>85</v>
      </c>
      <c r="F25" s="33">
        <v>10.45</v>
      </c>
      <c r="H25" s="4">
        <v>0.98</v>
      </c>
      <c r="I25" s="4">
        <v>10.71</v>
      </c>
      <c r="J25" s="4">
        <v>8.89</v>
      </c>
      <c r="L25" s="4">
        <v>10.98</v>
      </c>
      <c r="N25" s="33">
        <v>10.76</v>
      </c>
      <c r="O25" s="34">
        <v>0.02</v>
      </c>
    </row>
    <row r="26" spans="1:15" x14ac:dyDescent="0.35">
      <c r="A26" s="15" t="s">
        <v>60</v>
      </c>
      <c r="B26" s="46">
        <v>24</v>
      </c>
      <c r="C26" s="39" t="s">
        <v>86</v>
      </c>
      <c r="F26" s="33">
        <v>10.77</v>
      </c>
      <c r="H26" s="4">
        <v>1.25</v>
      </c>
      <c r="I26" s="4">
        <v>10.65</v>
      </c>
      <c r="J26" s="4">
        <v>9.0500000000000007</v>
      </c>
      <c r="L26" s="4">
        <v>10.98</v>
      </c>
      <c r="N26" s="33">
        <v>10.74</v>
      </c>
    </row>
    <row r="27" spans="1:15" x14ac:dyDescent="0.35">
      <c r="A27" s="15" t="s">
        <v>60</v>
      </c>
      <c r="B27" s="45">
        <v>25</v>
      </c>
      <c r="C27" s="39" t="s">
        <v>87</v>
      </c>
      <c r="F27" s="33">
        <v>10.29</v>
      </c>
      <c r="H27" s="4">
        <v>1.27</v>
      </c>
      <c r="I27" s="4">
        <v>10.67</v>
      </c>
      <c r="J27" s="4">
        <v>8.94</v>
      </c>
      <c r="L27" s="4">
        <v>10.84</v>
      </c>
      <c r="N27" s="33">
        <v>10.17</v>
      </c>
    </row>
    <row r="28" spans="1:15" x14ac:dyDescent="0.35">
      <c r="A28" s="15" t="s">
        <v>60</v>
      </c>
      <c r="B28" s="46">
        <v>26</v>
      </c>
      <c r="C28" s="39" t="s">
        <v>88</v>
      </c>
      <c r="F28" s="33">
        <v>10.71</v>
      </c>
      <c r="H28" s="4">
        <v>1.26</v>
      </c>
      <c r="I28" s="4">
        <v>10.76</v>
      </c>
      <c r="J28" s="4">
        <v>9.16</v>
      </c>
      <c r="L28" s="4">
        <v>10.96</v>
      </c>
      <c r="N28" s="33">
        <v>10.39</v>
      </c>
    </row>
    <row r="29" spans="1:15" x14ac:dyDescent="0.35">
      <c r="A29" s="15" t="s">
        <v>60</v>
      </c>
      <c r="B29" s="46">
        <v>27</v>
      </c>
      <c r="C29" s="39" t="s">
        <v>89</v>
      </c>
      <c r="F29" s="33">
        <v>10.87</v>
      </c>
      <c r="H29" s="4">
        <v>0.99</v>
      </c>
      <c r="I29" s="4">
        <v>10.64</v>
      </c>
      <c r="J29" s="4">
        <v>8.8699999999999992</v>
      </c>
      <c r="L29" s="4">
        <v>10.96</v>
      </c>
      <c r="N29" s="33">
        <v>10.27</v>
      </c>
    </row>
    <row r="30" spans="1:15" x14ac:dyDescent="0.35">
      <c r="A30" s="15" t="s">
        <v>60</v>
      </c>
      <c r="B30" s="45">
        <v>28</v>
      </c>
      <c r="C30" s="39" t="s">
        <v>90</v>
      </c>
      <c r="F30" s="33">
        <v>10.4</v>
      </c>
      <c r="H30" s="4">
        <v>0.96</v>
      </c>
      <c r="I30" s="4">
        <v>10.42</v>
      </c>
      <c r="J30" s="4">
        <v>8.84</v>
      </c>
      <c r="K30" s="2">
        <v>0.02</v>
      </c>
      <c r="L30" s="4">
        <v>10.88</v>
      </c>
      <c r="N30" s="33">
        <v>10.72</v>
      </c>
    </row>
    <row r="31" spans="1:15" x14ac:dyDescent="0.35">
      <c r="A31" s="15" t="s">
        <v>60</v>
      </c>
      <c r="B31" s="46">
        <v>29</v>
      </c>
      <c r="C31" s="39" t="s">
        <v>91</v>
      </c>
      <c r="F31" s="33">
        <v>10.35</v>
      </c>
      <c r="H31" s="4">
        <v>1.28</v>
      </c>
      <c r="I31" s="4">
        <v>10.39</v>
      </c>
      <c r="J31" s="4">
        <v>8.7200000000000006</v>
      </c>
      <c r="K31" s="2">
        <v>0.01</v>
      </c>
      <c r="L31" s="4">
        <v>10.84</v>
      </c>
      <c r="N31" s="33">
        <v>10.82</v>
      </c>
    </row>
    <row r="32" spans="1:15" x14ac:dyDescent="0.35">
      <c r="A32" s="15" t="s">
        <v>60</v>
      </c>
      <c r="B32" s="46">
        <v>30</v>
      </c>
      <c r="C32" s="39" t="s">
        <v>92</v>
      </c>
      <c r="F32" s="33">
        <v>10.75</v>
      </c>
      <c r="G32" s="34">
        <v>0.17</v>
      </c>
      <c r="H32" s="4">
        <v>1</v>
      </c>
      <c r="I32" s="4">
        <v>10.97</v>
      </c>
      <c r="J32" s="4">
        <v>9.33</v>
      </c>
      <c r="K32" s="2">
        <v>0.04</v>
      </c>
      <c r="L32" s="4">
        <v>10.85</v>
      </c>
      <c r="N32" s="33">
        <v>10.95</v>
      </c>
      <c r="O32" s="34">
        <v>0.12</v>
      </c>
    </row>
    <row r="33" spans="1:15" x14ac:dyDescent="0.35">
      <c r="A33" s="15" t="s">
        <v>60</v>
      </c>
      <c r="B33" s="45">
        <v>31</v>
      </c>
      <c r="C33" s="39" t="s">
        <v>93</v>
      </c>
      <c r="F33" s="33">
        <v>10.83</v>
      </c>
      <c r="H33" s="4">
        <v>1</v>
      </c>
      <c r="I33" s="4">
        <v>10.34</v>
      </c>
      <c r="J33" s="4">
        <v>8.77</v>
      </c>
      <c r="L33" s="4">
        <v>10.93</v>
      </c>
      <c r="N33" s="33">
        <v>10.83</v>
      </c>
      <c r="O33" s="34">
        <v>0.06</v>
      </c>
    </row>
    <row r="34" spans="1:15" x14ac:dyDescent="0.35">
      <c r="A34" s="15" t="s">
        <v>60</v>
      </c>
      <c r="B34" s="46">
        <v>32</v>
      </c>
      <c r="C34" s="39" t="s">
        <v>94</v>
      </c>
      <c r="F34" s="33">
        <v>10.93</v>
      </c>
      <c r="H34" s="4">
        <v>1</v>
      </c>
      <c r="I34" s="4">
        <v>10.68</v>
      </c>
      <c r="J34" s="4">
        <v>9.07</v>
      </c>
      <c r="L34" s="4">
        <v>11.01</v>
      </c>
      <c r="N34" s="33">
        <v>10.99</v>
      </c>
    </row>
    <row r="35" spans="1:15" x14ac:dyDescent="0.35">
      <c r="A35" s="15" t="s">
        <v>60</v>
      </c>
      <c r="B35" s="46">
        <v>33</v>
      </c>
      <c r="C35" s="39" t="s">
        <v>95</v>
      </c>
      <c r="F35" s="33">
        <v>10.91</v>
      </c>
      <c r="H35" s="4">
        <v>0.92</v>
      </c>
      <c r="I35" s="4">
        <v>10.43</v>
      </c>
      <c r="J35" s="4">
        <v>8.81</v>
      </c>
      <c r="L35" s="4">
        <v>10.71</v>
      </c>
      <c r="N35" s="33">
        <v>10.35</v>
      </c>
      <c r="O35" s="34">
        <v>0.02</v>
      </c>
    </row>
    <row r="36" spans="1:15" x14ac:dyDescent="0.35">
      <c r="A36" s="15" t="s">
        <v>60</v>
      </c>
      <c r="B36" s="45">
        <v>34</v>
      </c>
      <c r="C36" s="39" t="s">
        <v>96</v>
      </c>
      <c r="F36" s="33">
        <v>10.62</v>
      </c>
      <c r="H36" s="4">
        <v>1.02</v>
      </c>
      <c r="I36" s="4">
        <v>10.220000000000001</v>
      </c>
      <c r="J36" s="4">
        <v>8.7899999999999991</v>
      </c>
      <c r="L36" s="4">
        <v>10.85</v>
      </c>
      <c r="N36" s="33">
        <v>10.93</v>
      </c>
    </row>
    <row r="37" spans="1:15" x14ac:dyDescent="0.35">
      <c r="A37" s="15" t="s">
        <v>60</v>
      </c>
      <c r="B37" s="46">
        <v>35</v>
      </c>
      <c r="C37" s="39" t="s">
        <v>97</v>
      </c>
      <c r="F37" s="33">
        <v>10.84</v>
      </c>
      <c r="H37" s="4">
        <v>1.02</v>
      </c>
      <c r="I37" s="4">
        <v>10.58</v>
      </c>
      <c r="J37" s="4">
        <v>8.8699999999999992</v>
      </c>
      <c r="L37" s="4">
        <v>11</v>
      </c>
      <c r="N37" s="33">
        <v>10.35</v>
      </c>
    </row>
    <row r="38" spans="1:15" x14ac:dyDescent="0.35">
      <c r="A38" s="15" t="s">
        <v>60</v>
      </c>
      <c r="B38" s="46">
        <v>36</v>
      </c>
      <c r="C38" s="39" t="s">
        <v>98</v>
      </c>
      <c r="F38" s="33">
        <v>10.3</v>
      </c>
      <c r="H38" s="4">
        <v>1.25</v>
      </c>
      <c r="I38" s="4">
        <v>10.81</v>
      </c>
      <c r="J38" s="4">
        <v>9.2799999999999994</v>
      </c>
      <c r="K38" s="2">
        <v>7.0000000000000007E-2</v>
      </c>
      <c r="L38" s="4">
        <v>10.98</v>
      </c>
      <c r="N38" s="33">
        <v>10.84</v>
      </c>
    </row>
    <row r="39" spans="1:15" s="55" customFormat="1" x14ac:dyDescent="0.35">
      <c r="A39" s="47" t="s">
        <v>60</v>
      </c>
      <c r="B39" s="48">
        <v>37</v>
      </c>
      <c r="C39" s="49" t="s">
        <v>61</v>
      </c>
      <c r="D39" s="50"/>
      <c r="E39" s="51"/>
      <c r="F39" s="52"/>
      <c r="G39" s="53"/>
      <c r="H39" s="54"/>
      <c r="I39" s="54"/>
      <c r="J39" s="54"/>
      <c r="K39" s="50"/>
      <c r="L39" s="54"/>
      <c r="M39" s="53"/>
      <c r="N39" s="52"/>
      <c r="O39" s="53"/>
    </row>
    <row r="40" spans="1:15" x14ac:dyDescent="0.35">
      <c r="A40" s="15" t="s">
        <v>60</v>
      </c>
      <c r="B40" s="46">
        <v>38</v>
      </c>
      <c r="C40" s="39" t="s">
        <v>99</v>
      </c>
      <c r="F40" s="33">
        <v>10.29</v>
      </c>
      <c r="H40" s="4">
        <v>0.93</v>
      </c>
      <c r="I40" s="4">
        <v>10.050000000000001</v>
      </c>
      <c r="J40" s="4">
        <v>8.57</v>
      </c>
      <c r="L40" s="4">
        <v>10.54</v>
      </c>
      <c r="N40" s="33">
        <v>10.79</v>
      </c>
    </row>
    <row r="41" spans="1:15" x14ac:dyDescent="0.35">
      <c r="A41" s="15" t="s">
        <v>60</v>
      </c>
      <c r="B41" s="46">
        <v>39</v>
      </c>
      <c r="C41" s="39" t="s">
        <v>83</v>
      </c>
      <c r="F41" s="33">
        <v>10.53</v>
      </c>
      <c r="H41" s="4">
        <v>0.98</v>
      </c>
      <c r="I41" s="4">
        <v>10.44</v>
      </c>
      <c r="J41" s="4">
        <v>8.92</v>
      </c>
      <c r="K41" s="2">
        <v>0.05</v>
      </c>
      <c r="L41" s="4">
        <v>10.69</v>
      </c>
      <c r="N41" s="33">
        <v>10.68</v>
      </c>
    </row>
    <row r="42" spans="1:15" x14ac:dyDescent="0.35">
      <c r="A42" s="15" t="s">
        <v>60</v>
      </c>
      <c r="B42" s="45">
        <v>40</v>
      </c>
      <c r="C42" s="39" t="s">
        <v>84</v>
      </c>
      <c r="F42" s="33">
        <v>10.11</v>
      </c>
      <c r="H42" s="4">
        <v>0.99</v>
      </c>
      <c r="I42" s="4">
        <v>10.16</v>
      </c>
      <c r="J42" s="4">
        <v>8.76</v>
      </c>
      <c r="L42" s="4">
        <v>10.38</v>
      </c>
      <c r="N42" s="33">
        <v>10.52</v>
      </c>
    </row>
    <row r="43" spans="1:15" s="64" customFormat="1" x14ac:dyDescent="0.35">
      <c r="A43" s="56" t="s">
        <v>60</v>
      </c>
      <c r="B43" s="57">
        <v>41</v>
      </c>
      <c r="C43" s="58" t="s">
        <v>100</v>
      </c>
      <c r="D43" s="59"/>
      <c r="E43" s="60"/>
      <c r="F43" s="61">
        <v>10.56</v>
      </c>
      <c r="G43" s="62"/>
      <c r="H43" s="63">
        <v>0.99</v>
      </c>
      <c r="I43" s="63">
        <v>10.42</v>
      </c>
      <c r="J43" s="63">
        <v>8.83</v>
      </c>
      <c r="K43" s="2">
        <v>0.08</v>
      </c>
      <c r="L43" s="63">
        <v>10.79</v>
      </c>
      <c r="M43" s="62"/>
      <c r="N43" s="61">
        <v>10.17</v>
      </c>
      <c r="O43" s="62">
        <v>0.02</v>
      </c>
    </row>
    <row r="44" spans="1:15" x14ac:dyDescent="0.35">
      <c r="A44" s="15" t="s">
        <v>60</v>
      </c>
      <c r="B44" s="46">
        <v>42</v>
      </c>
      <c r="C44" s="39" t="s">
        <v>101</v>
      </c>
      <c r="F44" s="33">
        <v>10.61</v>
      </c>
      <c r="H44" s="4">
        <v>1.27</v>
      </c>
      <c r="I44" s="4">
        <v>11.16</v>
      </c>
      <c r="J44" s="4">
        <v>9.58</v>
      </c>
      <c r="L44" s="4">
        <v>10.63</v>
      </c>
      <c r="N44" s="33">
        <v>10.6</v>
      </c>
    </row>
    <row r="45" spans="1:15" x14ac:dyDescent="0.35">
      <c r="A45" s="15" t="s">
        <v>60</v>
      </c>
      <c r="B45" s="45">
        <v>43</v>
      </c>
      <c r="C45" s="39" t="s">
        <v>102</v>
      </c>
      <c r="F45" s="33">
        <v>10.57</v>
      </c>
      <c r="H45" s="4">
        <v>1.02</v>
      </c>
      <c r="I45" s="4">
        <v>10.33</v>
      </c>
      <c r="J45" s="4">
        <v>8.83</v>
      </c>
      <c r="L45" s="4">
        <v>11.17</v>
      </c>
      <c r="N45" s="33">
        <v>10.34</v>
      </c>
    </row>
    <row r="46" spans="1:15" x14ac:dyDescent="0.35">
      <c r="A46" s="15" t="s">
        <v>60</v>
      </c>
      <c r="B46" s="46">
        <v>44</v>
      </c>
      <c r="C46" s="39" t="s">
        <v>103</v>
      </c>
      <c r="F46" s="33">
        <v>10.44</v>
      </c>
      <c r="H46" s="4">
        <v>1</v>
      </c>
      <c r="I46" s="4">
        <v>10.94</v>
      </c>
      <c r="J46" s="4">
        <v>9.31</v>
      </c>
      <c r="L46" s="4">
        <v>10.84</v>
      </c>
      <c r="N46" s="33">
        <v>10.5</v>
      </c>
    </row>
    <row r="47" spans="1:15" x14ac:dyDescent="0.35">
      <c r="A47" s="15" t="s">
        <v>60</v>
      </c>
      <c r="B47" s="46">
        <v>45</v>
      </c>
      <c r="C47" s="39" t="s">
        <v>104</v>
      </c>
      <c r="F47" s="33">
        <v>10.5</v>
      </c>
      <c r="H47" s="4">
        <v>0.93</v>
      </c>
      <c r="I47" s="4">
        <v>10.26</v>
      </c>
      <c r="J47" s="4">
        <v>8.6999999999999993</v>
      </c>
      <c r="L47" s="4">
        <v>11.14</v>
      </c>
      <c r="N47" s="33">
        <v>10.44</v>
      </c>
    </row>
    <row r="48" spans="1:15" x14ac:dyDescent="0.35">
      <c r="A48" s="15" t="s">
        <v>60</v>
      </c>
      <c r="B48" s="45">
        <v>46</v>
      </c>
      <c r="C48" s="39" t="s">
        <v>105</v>
      </c>
      <c r="F48" s="33">
        <v>10.4</v>
      </c>
      <c r="G48" s="34">
        <v>0.09</v>
      </c>
      <c r="H48" s="4">
        <v>1.02</v>
      </c>
      <c r="I48" s="4">
        <v>11.09</v>
      </c>
      <c r="J48" s="4">
        <v>9.42</v>
      </c>
      <c r="L48" s="4">
        <v>10.73</v>
      </c>
      <c r="N48" s="33">
        <v>10.25</v>
      </c>
      <c r="O48" s="34">
        <v>0.43</v>
      </c>
    </row>
    <row r="49" spans="1:15" x14ac:dyDescent="0.35">
      <c r="A49" s="15" t="s">
        <v>60</v>
      </c>
      <c r="B49" s="46">
        <v>47</v>
      </c>
      <c r="C49" s="39" t="s">
        <v>106</v>
      </c>
      <c r="F49" s="33">
        <v>11</v>
      </c>
      <c r="H49" s="4">
        <v>1.04</v>
      </c>
      <c r="I49" s="4">
        <v>10.15</v>
      </c>
      <c r="J49" s="4">
        <v>8.64</v>
      </c>
      <c r="L49" s="4">
        <v>10.92</v>
      </c>
      <c r="N49" s="33">
        <v>10.38</v>
      </c>
      <c r="O49" s="34">
        <v>0.06</v>
      </c>
    </row>
    <row r="50" spans="1:15" x14ac:dyDescent="0.35">
      <c r="A50" s="15" t="s">
        <v>60</v>
      </c>
      <c r="B50" s="46">
        <v>48</v>
      </c>
      <c r="C50" s="39" t="s">
        <v>107</v>
      </c>
      <c r="F50" s="33">
        <v>10.76</v>
      </c>
      <c r="G50" s="34">
        <v>0.06</v>
      </c>
      <c r="H50" s="4">
        <v>1.03</v>
      </c>
      <c r="I50" s="4">
        <v>10.45</v>
      </c>
      <c r="J50" s="4">
        <v>8.9</v>
      </c>
      <c r="K50" s="2">
        <v>0.03</v>
      </c>
      <c r="L50" s="4">
        <v>10.51</v>
      </c>
      <c r="M50" s="34">
        <v>0.17</v>
      </c>
      <c r="N50" s="33">
        <v>10.73</v>
      </c>
      <c r="O50" s="34">
        <v>0.02</v>
      </c>
    </row>
    <row r="51" spans="1:15" x14ac:dyDescent="0.35">
      <c r="A51" s="15" t="s">
        <v>60</v>
      </c>
      <c r="B51" s="45">
        <v>49</v>
      </c>
      <c r="C51" s="39" t="s">
        <v>108</v>
      </c>
      <c r="F51" s="33">
        <v>10.29</v>
      </c>
      <c r="H51" s="4">
        <v>1.01</v>
      </c>
      <c r="I51" s="4">
        <v>10.99</v>
      </c>
      <c r="J51" s="4">
        <v>9.48</v>
      </c>
      <c r="K51" s="2">
        <v>0.01</v>
      </c>
      <c r="L51" s="4">
        <v>11.05</v>
      </c>
      <c r="N51" s="33">
        <v>10.119999999999999</v>
      </c>
      <c r="O51" s="34">
        <v>0.02</v>
      </c>
    </row>
    <row r="52" spans="1:15" x14ac:dyDescent="0.35">
      <c r="A52" s="15" t="s">
        <v>60</v>
      </c>
      <c r="B52" s="46">
        <v>50</v>
      </c>
      <c r="C52" s="39" t="s">
        <v>109</v>
      </c>
      <c r="F52" s="33">
        <v>10.4</v>
      </c>
      <c r="H52" s="4">
        <v>1.01</v>
      </c>
      <c r="I52" s="4">
        <v>10.38</v>
      </c>
      <c r="J52" s="4">
        <v>8.91</v>
      </c>
      <c r="L52" s="4">
        <v>11.04</v>
      </c>
      <c r="N52" s="33">
        <v>10.01</v>
      </c>
    </row>
    <row r="53" spans="1:15" x14ac:dyDescent="0.35">
      <c r="A53" s="15" t="s">
        <v>60</v>
      </c>
      <c r="B53" s="46">
        <v>51</v>
      </c>
      <c r="C53" s="39" t="s">
        <v>110</v>
      </c>
      <c r="F53" s="33">
        <v>10.75</v>
      </c>
      <c r="H53" s="4">
        <v>0.97</v>
      </c>
      <c r="I53" s="4">
        <v>10.26</v>
      </c>
      <c r="J53" s="4">
        <v>8.85</v>
      </c>
      <c r="L53" s="4">
        <v>10.86</v>
      </c>
      <c r="N53" s="33">
        <v>10.199999999999999</v>
      </c>
    </row>
    <row r="54" spans="1:15" x14ac:dyDescent="0.35">
      <c r="A54" s="15" t="s">
        <v>60</v>
      </c>
      <c r="B54" s="45">
        <v>52</v>
      </c>
      <c r="C54" s="39" t="s">
        <v>111</v>
      </c>
      <c r="F54" s="33">
        <v>10.66</v>
      </c>
      <c r="G54" s="34">
        <v>0.08</v>
      </c>
      <c r="H54" s="4">
        <v>1</v>
      </c>
      <c r="I54" s="4">
        <v>10.23</v>
      </c>
      <c r="J54" s="4">
        <v>8.8000000000000007</v>
      </c>
      <c r="K54" s="2">
        <v>0.05</v>
      </c>
      <c r="L54" s="4">
        <v>10.88</v>
      </c>
      <c r="N54" s="33">
        <v>10.82</v>
      </c>
    </row>
    <row r="55" spans="1:15" x14ac:dyDescent="0.35">
      <c r="A55" s="15" t="s">
        <v>60</v>
      </c>
      <c r="B55" s="46">
        <v>53</v>
      </c>
      <c r="C55" s="39" t="s">
        <v>112</v>
      </c>
      <c r="F55" s="33">
        <v>10.55</v>
      </c>
      <c r="G55" s="34">
        <v>0.03</v>
      </c>
      <c r="H55" s="4">
        <v>0.99</v>
      </c>
      <c r="I55" s="4">
        <v>10.31</v>
      </c>
      <c r="J55" s="4">
        <v>8.9499999999999993</v>
      </c>
      <c r="K55" s="2">
        <v>0.7</v>
      </c>
      <c r="L55" s="4">
        <v>10.97</v>
      </c>
      <c r="N55" s="33">
        <v>10.06</v>
      </c>
    </row>
    <row r="56" spans="1:15" x14ac:dyDescent="0.35">
      <c r="A56" s="15" t="s">
        <v>60</v>
      </c>
      <c r="B56" s="46">
        <v>54</v>
      </c>
      <c r="C56" s="39" t="s">
        <v>113</v>
      </c>
      <c r="F56" s="33">
        <v>10.59</v>
      </c>
      <c r="H56" s="4">
        <v>0.95</v>
      </c>
      <c r="I56" s="4">
        <v>10.37</v>
      </c>
      <c r="J56" s="4">
        <v>8.8800000000000008</v>
      </c>
      <c r="L56" s="4">
        <v>11.24</v>
      </c>
      <c r="N56" s="33">
        <v>10.82</v>
      </c>
    </row>
    <row r="57" spans="1:15" s="55" customFormat="1" x14ac:dyDescent="0.35">
      <c r="A57" s="47" t="s">
        <v>60</v>
      </c>
      <c r="B57" s="48">
        <v>55</v>
      </c>
      <c r="C57" s="49" t="s">
        <v>79</v>
      </c>
      <c r="D57" s="50"/>
      <c r="E57" s="51"/>
      <c r="F57" s="52"/>
      <c r="G57" s="53"/>
      <c r="H57" s="54"/>
      <c r="I57" s="54"/>
      <c r="J57" s="54"/>
      <c r="K57" s="50"/>
      <c r="L57" s="54"/>
      <c r="M57" s="53"/>
      <c r="N57" s="52"/>
      <c r="O57" s="53"/>
    </row>
    <row r="58" spans="1:15" x14ac:dyDescent="0.35">
      <c r="A58" s="15" t="s">
        <v>60</v>
      </c>
      <c r="B58" s="46">
        <v>56</v>
      </c>
      <c r="C58" s="39" t="s">
        <v>130</v>
      </c>
      <c r="F58" s="33">
        <v>10.210000000000001</v>
      </c>
      <c r="H58" s="4">
        <v>1.04</v>
      </c>
      <c r="I58" s="4">
        <v>11.08</v>
      </c>
      <c r="J58" s="4">
        <v>9.52</v>
      </c>
      <c r="K58" s="2">
        <v>0.02</v>
      </c>
      <c r="L58" s="4">
        <v>10.18</v>
      </c>
      <c r="N58" s="33">
        <v>10.56</v>
      </c>
    </row>
    <row r="59" spans="1:15" x14ac:dyDescent="0.35">
      <c r="A59" s="15" t="s">
        <v>60</v>
      </c>
      <c r="B59" s="46">
        <v>57</v>
      </c>
      <c r="C59" s="39" t="s">
        <v>114</v>
      </c>
      <c r="F59" s="33">
        <v>10.050000000000001</v>
      </c>
      <c r="H59" s="4">
        <v>1.01</v>
      </c>
      <c r="I59" s="4">
        <v>11.21</v>
      </c>
      <c r="J59" s="4">
        <v>9.6</v>
      </c>
      <c r="L59" s="4">
        <v>10.92</v>
      </c>
      <c r="N59" s="33">
        <v>10.49</v>
      </c>
    </row>
    <row r="60" spans="1:15" x14ac:dyDescent="0.35">
      <c r="A60" s="15" t="s">
        <v>60</v>
      </c>
      <c r="B60" s="45">
        <v>58</v>
      </c>
      <c r="C60" s="39" t="s">
        <v>115</v>
      </c>
      <c r="F60" s="33">
        <v>10.039999999999999</v>
      </c>
      <c r="H60" s="4">
        <v>1</v>
      </c>
      <c r="I60" s="4">
        <v>11.22</v>
      </c>
      <c r="J60" s="4">
        <v>9.6199999999999992</v>
      </c>
      <c r="L60" s="4">
        <v>10.32</v>
      </c>
      <c r="N60" s="33">
        <v>10.24</v>
      </c>
    </row>
    <row r="61" spans="1:15" x14ac:dyDescent="0.35">
      <c r="A61" s="15" t="s">
        <v>60</v>
      </c>
      <c r="B61" s="46">
        <v>59</v>
      </c>
      <c r="C61" s="39" t="s">
        <v>116</v>
      </c>
      <c r="F61" s="33">
        <v>10.23</v>
      </c>
      <c r="H61" s="4">
        <v>0.99</v>
      </c>
      <c r="I61" s="4">
        <v>11.63</v>
      </c>
      <c r="J61" s="4">
        <v>9.9600000000000009</v>
      </c>
      <c r="K61" s="2">
        <v>0.01</v>
      </c>
      <c r="L61" s="4">
        <v>10.99</v>
      </c>
      <c r="N61" s="33">
        <v>10.35</v>
      </c>
    </row>
    <row r="62" spans="1:15" x14ac:dyDescent="0.35">
      <c r="A62" s="15" t="s">
        <v>60</v>
      </c>
      <c r="B62" s="46">
        <v>60</v>
      </c>
      <c r="C62" s="39" t="s">
        <v>117</v>
      </c>
      <c r="F62" s="33">
        <v>10.09</v>
      </c>
      <c r="H62" s="4">
        <v>0.97</v>
      </c>
      <c r="I62" s="4">
        <v>11.01</v>
      </c>
      <c r="J62" s="4">
        <v>9.39</v>
      </c>
      <c r="K62" s="2">
        <v>0.02</v>
      </c>
      <c r="L62" s="4">
        <v>10.79</v>
      </c>
      <c r="N62" s="33">
        <v>10.9</v>
      </c>
    </row>
    <row r="63" spans="1:15" x14ac:dyDescent="0.35">
      <c r="A63" s="15" t="s">
        <v>60</v>
      </c>
      <c r="B63" s="45">
        <v>61</v>
      </c>
      <c r="C63" s="39" t="s">
        <v>118</v>
      </c>
      <c r="F63" s="33">
        <v>10.1</v>
      </c>
      <c r="H63" s="4">
        <v>1.3</v>
      </c>
      <c r="I63" s="4">
        <v>11.44</v>
      </c>
      <c r="J63" s="4">
        <v>9.8800000000000008</v>
      </c>
      <c r="L63" s="4">
        <v>10.34</v>
      </c>
      <c r="N63" s="33">
        <v>10.130000000000001</v>
      </c>
    </row>
    <row r="64" spans="1:15" x14ac:dyDescent="0.35">
      <c r="A64" s="15" t="s">
        <v>60</v>
      </c>
      <c r="B64" s="46">
        <v>62</v>
      </c>
      <c r="C64" s="39" t="s">
        <v>119</v>
      </c>
      <c r="F64" s="33">
        <v>10.02</v>
      </c>
      <c r="H64" s="4">
        <v>1.01</v>
      </c>
      <c r="I64" s="4">
        <v>11.38</v>
      </c>
      <c r="J64" s="4">
        <v>9.5</v>
      </c>
      <c r="L64" s="4">
        <v>10.64</v>
      </c>
      <c r="N64" s="33">
        <v>10.98</v>
      </c>
      <c r="O64" s="34">
        <v>0.08</v>
      </c>
    </row>
    <row r="65" spans="1:15" x14ac:dyDescent="0.35">
      <c r="A65" s="15" t="s">
        <v>60</v>
      </c>
      <c r="B65" s="46">
        <v>63</v>
      </c>
      <c r="C65" s="39" t="s">
        <v>120</v>
      </c>
      <c r="F65" s="33">
        <v>10.23</v>
      </c>
      <c r="G65" s="34">
        <v>0.02</v>
      </c>
      <c r="H65" s="4">
        <v>0.99</v>
      </c>
      <c r="I65" s="4">
        <v>11.32</v>
      </c>
      <c r="J65" s="4">
        <v>9.75</v>
      </c>
      <c r="K65" s="2">
        <v>7.0000000000000007E-2</v>
      </c>
      <c r="L65" s="4">
        <v>10.53</v>
      </c>
      <c r="N65" s="33">
        <v>10.78</v>
      </c>
      <c r="O65" s="34">
        <v>0.03</v>
      </c>
    </row>
    <row r="66" spans="1:15" x14ac:dyDescent="0.35">
      <c r="A66" s="15" t="s">
        <v>60</v>
      </c>
      <c r="B66" s="45">
        <v>64</v>
      </c>
      <c r="C66" s="39" t="s">
        <v>121</v>
      </c>
      <c r="F66" s="33">
        <v>10.31</v>
      </c>
      <c r="H66" s="4">
        <v>1.04</v>
      </c>
      <c r="I66" s="4">
        <v>11.33</v>
      </c>
      <c r="J66" s="4">
        <v>9.74</v>
      </c>
      <c r="L66" s="4">
        <v>10.88</v>
      </c>
      <c r="N66" s="33">
        <v>10.199999999999999</v>
      </c>
    </row>
    <row r="67" spans="1:15" x14ac:dyDescent="0.35">
      <c r="A67" s="15" t="s">
        <v>60</v>
      </c>
      <c r="B67" s="46">
        <v>65</v>
      </c>
      <c r="C67" s="39" t="s">
        <v>122</v>
      </c>
      <c r="F67" s="33">
        <v>10.37</v>
      </c>
      <c r="G67" s="34">
        <v>0.04</v>
      </c>
      <c r="H67" s="4">
        <v>1.01</v>
      </c>
      <c r="I67" s="4">
        <v>11.45</v>
      </c>
      <c r="J67" s="4">
        <v>9.7799999999999994</v>
      </c>
      <c r="L67" s="4">
        <v>10.77</v>
      </c>
      <c r="N67" s="33">
        <v>10.47</v>
      </c>
    </row>
    <row r="68" spans="1:15" x14ac:dyDescent="0.35">
      <c r="A68" s="15" t="s">
        <v>60</v>
      </c>
      <c r="B68" s="46">
        <v>66</v>
      </c>
      <c r="C68" s="39" t="s">
        <v>123</v>
      </c>
      <c r="F68" s="33">
        <v>10.7</v>
      </c>
      <c r="H68" s="4">
        <v>1.01</v>
      </c>
      <c r="I68" s="4">
        <v>11.79</v>
      </c>
      <c r="J68" s="4">
        <v>10.15</v>
      </c>
      <c r="L68" s="4">
        <v>10.75</v>
      </c>
      <c r="N68" s="33">
        <v>10.1</v>
      </c>
      <c r="O68" s="34">
        <v>0.02</v>
      </c>
    </row>
    <row r="69" spans="1:15" x14ac:dyDescent="0.35">
      <c r="A69" s="15" t="s">
        <v>60</v>
      </c>
      <c r="B69" s="45">
        <v>67</v>
      </c>
      <c r="C69" s="39" t="s">
        <v>124</v>
      </c>
      <c r="F69" s="33">
        <v>10.52</v>
      </c>
      <c r="H69" s="4">
        <v>1</v>
      </c>
      <c r="I69" s="4">
        <v>11.18</v>
      </c>
      <c r="J69" s="4">
        <v>9.7100000000000009</v>
      </c>
      <c r="K69" s="2">
        <v>0.1</v>
      </c>
      <c r="L69" s="4">
        <v>10.81</v>
      </c>
      <c r="N69" s="33">
        <v>10.210000000000001</v>
      </c>
      <c r="O69" s="34">
        <v>0.04</v>
      </c>
    </row>
    <row r="70" spans="1:15" x14ac:dyDescent="0.35">
      <c r="A70" s="15" t="s">
        <v>60</v>
      </c>
      <c r="B70" s="46">
        <v>68</v>
      </c>
      <c r="C70" s="39" t="s">
        <v>125</v>
      </c>
      <c r="F70" s="33">
        <v>10.7</v>
      </c>
      <c r="G70" s="34">
        <v>0.06</v>
      </c>
      <c r="H70" s="4">
        <v>1.02</v>
      </c>
      <c r="I70" s="4">
        <v>11.19</v>
      </c>
      <c r="J70" s="4">
        <v>9.65</v>
      </c>
      <c r="L70" s="4">
        <v>10.55</v>
      </c>
      <c r="N70" s="33">
        <v>10.51</v>
      </c>
      <c r="O70" s="34">
        <v>0.05</v>
      </c>
    </row>
    <row r="71" spans="1:15" x14ac:dyDescent="0.35">
      <c r="A71" s="15" t="s">
        <v>60</v>
      </c>
      <c r="B71" s="46">
        <v>69</v>
      </c>
      <c r="C71" s="39" t="s">
        <v>126</v>
      </c>
      <c r="F71" s="33">
        <v>10.5</v>
      </c>
      <c r="G71" s="34">
        <v>0.03</v>
      </c>
      <c r="H71" s="4">
        <v>1.01</v>
      </c>
      <c r="I71" s="4">
        <v>11.55</v>
      </c>
      <c r="J71" s="4">
        <v>10.02</v>
      </c>
      <c r="L71" s="4">
        <v>10.97</v>
      </c>
      <c r="N71" s="33">
        <v>10.78</v>
      </c>
      <c r="O71" s="34">
        <v>0.01</v>
      </c>
    </row>
    <row r="72" spans="1:15" s="64" customFormat="1" x14ac:dyDescent="0.35">
      <c r="A72" s="56" t="s">
        <v>60</v>
      </c>
      <c r="B72" s="65">
        <v>70</v>
      </c>
      <c r="C72" s="58" t="s">
        <v>127</v>
      </c>
      <c r="D72" s="59"/>
      <c r="E72" s="60"/>
      <c r="F72" s="61">
        <v>10.27</v>
      </c>
      <c r="G72" s="62"/>
      <c r="H72" s="63">
        <v>0.99</v>
      </c>
      <c r="I72" s="63">
        <v>11.13</v>
      </c>
      <c r="J72" s="63">
        <v>9.56</v>
      </c>
      <c r="K72" s="59">
        <v>0.01</v>
      </c>
      <c r="L72" s="63">
        <v>10.26</v>
      </c>
      <c r="M72" s="62"/>
      <c r="N72" s="61">
        <v>10.45</v>
      </c>
      <c r="O72" s="62"/>
    </row>
    <row r="73" spans="1:15" x14ac:dyDescent="0.35">
      <c r="A73" s="15" t="s">
        <v>60</v>
      </c>
      <c r="B73" s="46">
        <v>71</v>
      </c>
      <c r="C73" s="39" t="s">
        <v>128</v>
      </c>
      <c r="F73" s="33">
        <v>10.46</v>
      </c>
      <c r="H73" s="4">
        <v>1.02</v>
      </c>
      <c r="I73" s="4">
        <v>11.51</v>
      </c>
      <c r="J73" s="4">
        <v>9.7899999999999991</v>
      </c>
      <c r="L73" s="4">
        <v>10.91</v>
      </c>
      <c r="N73" s="33">
        <v>10.14</v>
      </c>
    </row>
    <row r="74" spans="1:15" x14ac:dyDescent="0.35">
      <c r="A74" s="15" t="s">
        <v>60</v>
      </c>
      <c r="B74" s="46">
        <v>72</v>
      </c>
      <c r="C74" s="39" t="s">
        <v>129</v>
      </c>
      <c r="F74" s="33">
        <v>10.130000000000001</v>
      </c>
      <c r="H74" s="4">
        <v>1.01</v>
      </c>
      <c r="I74" s="4">
        <v>11.3</v>
      </c>
      <c r="J74" s="4">
        <v>9.66</v>
      </c>
      <c r="L74" s="4">
        <v>10.39</v>
      </c>
      <c r="N74" s="33">
        <v>10.47</v>
      </c>
    </row>
    <row r="75" spans="1:15" s="55" customFormat="1" x14ac:dyDescent="0.35">
      <c r="A75" s="47" t="s">
        <v>60</v>
      </c>
      <c r="B75" s="48">
        <v>73</v>
      </c>
      <c r="C75" s="49" t="s">
        <v>79</v>
      </c>
      <c r="D75" s="50"/>
      <c r="E75" s="51"/>
      <c r="F75" s="52"/>
      <c r="G75" s="53"/>
      <c r="H75" s="54"/>
      <c r="I75" s="54"/>
      <c r="J75" s="54"/>
      <c r="K75" s="50"/>
      <c r="L75" s="54"/>
      <c r="M75" s="53"/>
      <c r="N75" s="52"/>
      <c r="O75" s="53"/>
    </row>
    <row r="76" spans="1:15" x14ac:dyDescent="0.35">
      <c r="A76" s="15" t="s">
        <v>60</v>
      </c>
      <c r="B76" s="46">
        <v>74</v>
      </c>
      <c r="C76" s="39" t="s">
        <v>132</v>
      </c>
      <c r="F76" s="33">
        <v>10.41</v>
      </c>
      <c r="H76" s="4">
        <v>1.03</v>
      </c>
      <c r="I76" s="4">
        <v>10.23</v>
      </c>
      <c r="J76" s="4">
        <v>8.69</v>
      </c>
      <c r="L76" s="4">
        <v>10.97</v>
      </c>
      <c r="N76" s="33">
        <v>10.95</v>
      </c>
    </row>
    <row r="77" spans="1:15" x14ac:dyDescent="0.35">
      <c r="A77" s="15" t="s">
        <v>60</v>
      </c>
      <c r="B77" s="46">
        <v>75</v>
      </c>
      <c r="C77" s="39" t="s">
        <v>131</v>
      </c>
      <c r="F77" s="33">
        <v>10.56</v>
      </c>
      <c r="H77" s="4">
        <v>1.04</v>
      </c>
      <c r="I77" s="4">
        <v>10.67</v>
      </c>
      <c r="J77" s="4">
        <v>9.02</v>
      </c>
      <c r="L77" s="4">
        <v>11</v>
      </c>
      <c r="N77" s="33">
        <v>10.41</v>
      </c>
    </row>
    <row r="78" spans="1:15" x14ac:dyDescent="0.35">
      <c r="A78" s="15" t="s">
        <v>60</v>
      </c>
      <c r="B78" s="45">
        <v>76</v>
      </c>
      <c r="C78" s="39" t="s">
        <v>133</v>
      </c>
      <c r="F78" s="33">
        <v>10.82</v>
      </c>
      <c r="G78" s="34">
        <v>0.01</v>
      </c>
      <c r="H78" s="4">
        <v>1.01</v>
      </c>
      <c r="I78" s="4">
        <v>10.69</v>
      </c>
      <c r="J78" s="4">
        <v>9.02</v>
      </c>
      <c r="K78" s="2">
        <v>0.22</v>
      </c>
      <c r="L78" s="4">
        <v>10.94</v>
      </c>
      <c r="N78" s="33">
        <v>10.82</v>
      </c>
    </row>
    <row r="79" spans="1:15" x14ac:dyDescent="0.35">
      <c r="A79" s="15" t="s">
        <v>60</v>
      </c>
      <c r="B79" s="46">
        <v>77</v>
      </c>
      <c r="C79" s="39" t="s">
        <v>134</v>
      </c>
      <c r="F79" s="33">
        <v>10.78</v>
      </c>
      <c r="H79" s="4">
        <v>1.03</v>
      </c>
      <c r="I79" s="4">
        <v>10.82</v>
      </c>
      <c r="J79" s="4">
        <v>9.1300000000000008</v>
      </c>
      <c r="L79" s="4">
        <v>11</v>
      </c>
      <c r="N79" s="33">
        <v>10.46</v>
      </c>
      <c r="O79" s="34">
        <v>0.03</v>
      </c>
    </row>
    <row r="80" spans="1:15" x14ac:dyDescent="0.35">
      <c r="A80" s="15" t="s">
        <v>60</v>
      </c>
      <c r="B80" s="46">
        <v>78</v>
      </c>
      <c r="C80" s="39" t="s">
        <v>135</v>
      </c>
      <c r="F80" s="33">
        <v>10.85</v>
      </c>
      <c r="H80" s="4">
        <v>1.03</v>
      </c>
      <c r="I80" s="4">
        <v>10.65</v>
      </c>
      <c r="J80" s="4">
        <v>8.91</v>
      </c>
      <c r="L80" s="4">
        <v>10.94</v>
      </c>
      <c r="N80" s="33">
        <v>10.79</v>
      </c>
    </row>
    <row r="81" spans="1:15" x14ac:dyDescent="0.35">
      <c r="A81" s="15" t="s">
        <v>60</v>
      </c>
      <c r="B81" s="45">
        <v>79</v>
      </c>
      <c r="C81" s="39" t="s">
        <v>136</v>
      </c>
      <c r="F81" s="33">
        <v>10.96</v>
      </c>
      <c r="H81" s="4">
        <v>0.93</v>
      </c>
      <c r="I81" s="4">
        <v>10.86</v>
      </c>
      <c r="J81" s="4">
        <v>9.26</v>
      </c>
      <c r="L81" s="4">
        <v>11</v>
      </c>
      <c r="N81" s="33">
        <v>10.41</v>
      </c>
    </row>
    <row r="82" spans="1:15" x14ac:dyDescent="0.35">
      <c r="A82" s="15" t="s">
        <v>60</v>
      </c>
      <c r="B82" s="46">
        <v>80</v>
      </c>
      <c r="C82" s="39" t="s">
        <v>137</v>
      </c>
      <c r="F82" s="33">
        <v>10.89</v>
      </c>
      <c r="H82" s="4">
        <v>1.03</v>
      </c>
      <c r="I82" s="4">
        <v>10.84</v>
      </c>
      <c r="J82" s="4">
        <v>9.1</v>
      </c>
      <c r="L82" s="4">
        <v>10.78</v>
      </c>
      <c r="N82" s="33">
        <v>10.88</v>
      </c>
    </row>
    <row r="83" spans="1:15" x14ac:dyDescent="0.35">
      <c r="A83" s="15" t="s">
        <v>60</v>
      </c>
      <c r="B83" s="45">
        <v>81</v>
      </c>
      <c r="C83" s="39" t="s">
        <v>138</v>
      </c>
      <c r="F83" s="33">
        <v>10.89</v>
      </c>
      <c r="H83" s="4">
        <v>1.03</v>
      </c>
      <c r="I83" s="4">
        <v>10.53</v>
      </c>
      <c r="J83" s="4">
        <v>9.0500000000000007</v>
      </c>
      <c r="L83" s="4">
        <v>10.97</v>
      </c>
      <c r="N83" s="33">
        <v>10.82</v>
      </c>
    </row>
    <row r="84" spans="1:15" x14ac:dyDescent="0.35">
      <c r="A84" s="15" t="s">
        <v>60</v>
      </c>
      <c r="B84" s="46">
        <v>82</v>
      </c>
      <c r="C84" s="39" t="s">
        <v>139</v>
      </c>
      <c r="F84" s="33">
        <v>11.12</v>
      </c>
      <c r="H84" s="4">
        <v>1.04</v>
      </c>
      <c r="I84" s="4">
        <v>10.31</v>
      </c>
      <c r="J84" s="4">
        <v>8.76</v>
      </c>
      <c r="L84" s="4">
        <v>10.52</v>
      </c>
      <c r="N84" s="33">
        <v>10.69</v>
      </c>
    </row>
    <row r="85" spans="1:15" x14ac:dyDescent="0.35">
      <c r="A85" s="15" t="s">
        <v>60</v>
      </c>
      <c r="B85" s="46">
        <v>83</v>
      </c>
      <c r="C85" s="39" t="s">
        <v>140</v>
      </c>
      <c r="F85" s="33">
        <v>10.4</v>
      </c>
      <c r="H85" s="4">
        <v>1.32</v>
      </c>
      <c r="I85" s="4">
        <v>10.31</v>
      </c>
      <c r="J85" s="4">
        <v>8.9</v>
      </c>
      <c r="L85" s="4">
        <v>10.42</v>
      </c>
      <c r="N85" s="33">
        <v>9.98</v>
      </c>
    </row>
    <row r="86" spans="1:15" x14ac:dyDescent="0.35">
      <c r="A86" s="15" t="s">
        <v>60</v>
      </c>
      <c r="B86" s="45">
        <v>84</v>
      </c>
      <c r="C86" s="39" t="s">
        <v>141</v>
      </c>
      <c r="F86" s="33">
        <v>10.3</v>
      </c>
      <c r="G86" s="34">
        <v>0.02</v>
      </c>
      <c r="H86" s="4">
        <v>1.02</v>
      </c>
      <c r="I86" s="4">
        <v>10.56</v>
      </c>
      <c r="J86" s="4">
        <v>8.99</v>
      </c>
      <c r="K86" s="2">
        <v>0.02</v>
      </c>
      <c r="L86" s="4">
        <v>10.59</v>
      </c>
      <c r="N86" s="33">
        <v>10.42</v>
      </c>
    </row>
    <row r="87" spans="1:15" x14ac:dyDescent="0.35">
      <c r="A87" s="15" t="s">
        <v>60</v>
      </c>
      <c r="B87" s="46">
        <v>85</v>
      </c>
      <c r="C87" s="39" t="s">
        <v>142</v>
      </c>
      <c r="F87" s="33">
        <v>10.77</v>
      </c>
      <c r="H87" s="4">
        <v>1.02</v>
      </c>
      <c r="I87" s="4">
        <v>10.08</v>
      </c>
      <c r="J87" s="4">
        <v>8.6199999999999992</v>
      </c>
      <c r="L87" s="4">
        <v>10.039999999999999</v>
      </c>
      <c r="N87" s="33">
        <v>10.94</v>
      </c>
    </row>
    <row r="88" spans="1:15" x14ac:dyDescent="0.35">
      <c r="A88" s="15" t="s">
        <v>60</v>
      </c>
      <c r="B88" s="45">
        <v>86</v>
      </c>
      <c r="C88" s="39" t="s">
        <v>143</v>
      </c>
      <c r="F88" s="33">
        <v>10.27</v>
      </c>
      <c r="H88" s="4">
        <v>1.01</v>
      </c>
      <c r="I88" s="4">
        <v>10.3</v>
      </c>
      <c r="J88" s="4">
        <v>8.69</v>
      </c>
      <c r="L88" s="4">
        <v>10.26</v>
      </c>
      <c r="N88" s="33">
        <v>10.47</v>
      </c>
    </row>
    <row r="89" spans="1:15" x14ac:dyDescent="0.35">
      <c r="A89" s="15" t="s">
        <v>60</v>
      </c>
      <c r="B89" s="46">
        <v>87</v>
      </c>
      <c r="C89" s="39" t="s">
        <v>144</v>
      </c>
      <c r="F89" s="33">
        <v>11.17</v>
      </c>
      <c r="H89" s="4">
        <v>1.03</v>
      </c>
      <c r="I89" s="4">
        <v>10.119999999999999</v>
      </c>
      <c r="J89" s="4">
        <v>8.67</v>
      </c>
      <c r="L89" s="4">
        <v>10.74</v>
      </c>
      <c r="N89" s="33">
        <v>11.16</v>
      </c>
      <c r="O89" s="34">
        <v>0.03</v>
      </c>
    </row>
    <row r="90" spans="1:15" x14ac:dyDescent="0.35">
      <c r="A90" s="15" t="s">
        <v>60</v>
      </c>
      <c r="B90" s="46">
        <v>88</v>
      </c>
      <c r="C90" s="39" t="s">
        <v>145</v>
      </c>
      <c r="F90" s="33">
        <v>10.199999999999999</v>
      </c>
      <c r="H90" s="4">
        <v>1.05</v>
      </c>
      <c r="I90" s="4">
        <v>10.88</v>
      </c>
      <c r="J90" s="4">
        <v>9.1999999999999993</v>
      </c>
      <c r="L90" s="4">
        <v>10.53</v>
      </c>
      <c r="N90" s="33">
        <v>10.119999999999999</v>
      </c>
    </row>
    <row r="91" spans="1:15" x14ac:dyDescent="0.35">
      <c r="A91" s="15" t="s">
        <v>60</v>
      </c>
      <c r="B91" s="45">
        <v>89</v>
      </c>
      <c r="C91" s="39" t="s">
        <v>146</v>
      </c>
      <c r="F91" s="33">
        <v>10.06</v>
      </c>
      <c r="H91" s="4">
        <v>1.29</v>
      </c>
      <c r="I91" s="4">
        <v>10.62</v>
      </c>
      <c r="J91" s="4">
        <v>9.11</v>
      </c>
      <c r="L91" s="4">
        <v>10.35</v>
      </c>
      <c r="N91" s="33">
        <v>10.28</v>
      </c>
    </row>
    <row r="92" spans="1:15" x14ac:dyDescent="0.35">
      <c r="A92" s="15" t="s">
        <v>60</v>
      </c>
      <c r="B92" s="46">
        <v>90</v>
      </c>
      <c r="C92" s="39" t="s">
        <v>147</v>
      </c>
      <c r="F92" s="33">
        <v>10.88</v>
      </c>
      <c r="H92" s="4">
        <v>1.03</v>
      </c>
      <c r="I92" s="4">
        <v>11.04</v>
      </c>
      <c r="J92" s="4">
        <v>9.39</v>
      </c>
      <c r="L92" s="4">
        <v>10.25</v>
      </c>
      <c r="N92" s="33">
        <v>10.26</v>
      </c>
    </row>
    <row r="93" spans="1:15" s="55" customFormat="1" x14ac:dyDescent="0.35">
      <c r="A93" s="47" t="s">
        <v>60</v>
      </c>
      <c r="B93" s="48">
        <v>91</v>
      </c>
      <c r="C93" s="49" t="s">
        <v>79</v>
      </c>
      <c r="D93" s="50"/>
      <c r="E93" s="51"/>
      <c r="F93" s="52"/>
      <c r="G93" s="53"/>
      <c r="H93" s="54"/>
      <c r="I93" s="54"/>
      <c r="J93" s="54"/>
      <c r="K93" s="50"/>
      <c r="L93" s="54"/>
      <c r="M93" s="53"/>
      <c r="N93" s="52"/>
      <c r="O93" s="53"/>
    </row>
    <row r="94" spans="1:15" x14ac:dyDescent="0.35">
      <c r="A94" s="15" t="s">
        <v>60</v>
      </c>
      <c r="B94" s="46">
        <v>92</v>
      </c>
      <c r="C94" s="39" t="s">
        <v>148</v>
      </c>
      <c r="F94" s="33">
        <v>10.76</v>
      </c>
      <c r="H94" s="4">
        <v>1.04</v>
      </c>
      <c r="I94" s="4">
        <v>10.050000000000001</v>
      </c>
      <c r="J94" s="4">
        <v>8.59</v>
      </c>
      <c r="K94" s="2">
        <v>0.1</v>
      </c>
      <c r="L94" s="4">
        <v>10.06</v>
      </c>
      <c r="N94" s="33">
        <v>10.3</v>
      </c>
    </row>
    <row r="95" spans="1:15" x14ac:dyDescent="0.35">
      <c r="A95" s="15" t="s">
        <v>60</v>
      </c>
      <c r="B95" s="46">
        <v>93</v>
      </c>
      <c r="C95" s="39" t="s">
        <v>164</v>
      </c>
      <c r="F95" s="33">
        <v>10.050000000000001</v>
      </c>
      <c r="H95" s="4">
        <v>1.04</v>
      </c>
      <c r="I95" s="4">
        <v>10.1</v>
      </c>
      <c r="J95" s="4">
        <v>8.7200000000000006</v>
      </c>
      <c r="L95" s="4">
        <v>10.14</v>
      </c>
      <c r="N95" s="33">
        <v>10.23</v>
      </c>
    </row>
    <row r="96" spans="1:15" x14ac:dyDescent="0.35">
      <c r="A96" s="15" t="s">
        <v>60</v>
      </c>
      <c r="B96" s="45">
        <v>94</v>
      </c>
      <c r="C96" s="39" t="s">
        <v>149</v>
      </c>
      <c r="F96" s="33">
        <v>10.23</v>
      </c>
      <c r="H96" s="4">
        <v>0.99</v>
      </c>
      <c r="I96" s="4">
        <v>10.17</v>
      </c>
      <c r="J96" s="4">
        <v>8.7100000000000009</v>
      </c>
      <c r="L96" s="4">
        <v>10.3</v>
      </c>
      <c r="N96" s="33">
        <v>10.41</v>
      </c>
    </row>
    <row r="97" spans="1:15" x14ac:dyDescent="0.35">
      <c r="A97" s="15" t="s">
        <v>60</v>
      </c>
      <c r="B97" s="46">
        <v>95</v>
      </c>
      <c r="C97" s="39" t="s">
        <v>150</v>
      </c>
      <c r="F97" s="33">
        <v>11.01</v>
      </c>
      <c r="H97" s="4">
        <v>0.99</v>
      </c>
      <c r="I97" s="4">
        <v>11.47</v>
      </c>
      <c r="J97" s="4">
        <v>9.82</v>
      </c>
      <c r="L97" s="4">
        <v>10.67</v>
      </c>
      <c r="N97" s="33">
        <v>10.73</v>
      </c>
    </row>
    <row r="98" spans="1:15" x14ac:dyDescent="0.35">
      <c r="A98" s="15" t="s">
        <v>60</v>
      </c>
      <c r="B98" s="45">
        <v>96</v>
      </c>
      <c r="C98" s="39" t="s">
        <v>151</v>
      </c>
      <c r="F98" s="33">
        <v>10.48</v>
      </c>
      <c r="G98" s="34">
        <v>0.08</v>
      </c>
      <c r="H98" s="4">
        <v>1.02</v>
      </c>
      <c r="I98" s="4">
        <v>10.220000000000001</v>
      </c>
      <c r="J98" s="4">
        <v>8.64</v>
      </c>
      <c r="L98" s="4">
        <v>10.6</v>
      </c>
      <c r="N98" s="33">
        <v>10.83</v>
      </c>
    </row>
    <row r="99" spans="1:15" x14ac:dyDescent="0.35">
      <c r="A99" s="15" t="s">
        <v>60</v>
      </c>
      <c r="B99" s="46">
        <v>97</v>
      </c>
      <c r="C99" s="39" t="s">
        <v>152</v>
      </c>
      <c r="F99" s="33">
        <v>10.39</v>
      </c>
      <c r="H99" s="4">
        <v>1.04</v>
      </c>
      <c r="I99" s="4">
        <v>10.029999999999999</v>
      </c>
      <c r="J99" s="4">
        <v>8.51</v>
      </c>
      <c r="L99" s="4">
        <v>10.11</v>
      </c>
      <c r="N99" s="33">
        <v>10.76</v>
      </c>
    </row>
    <row r="100" spans="1:15" x14ac:dyDescent="0.35">
      <c r="A100" s="15" t="s">
        <v>60</v>
      </c>
      <c r="B100" s="46">
        <v>98</v>
      </c>
      <c r="C100" s="39" t="s">
        <v>153</v>
      </c>
      <c r="F100" s="33">
        <v>10.6</v>
      </c>
      <c r="H100" s="4">
        <v>1.03</v>
      </c>
      <c r="I100" s="4">
        <v>10.31</v>
      </c>
      <c r="J100" s="4">
        <v>8.7799999999999994</v>
      </c>
      <c r="L100" s="4">
        <v>10.59</v>
      </c>
      <c r="N100" s="33">
        <v>9.9700000000000006</v>
      </c>
      <c r="O100" s="34">
        <v>0.03</v>
      </c>
    </row>
    <row r="101" spans="1:15" s="77" customFormat="1" x14ac:dyDescent="0.35">
      <c r="A101" s="69" t="s">
        <v>60</v>
      </c>
      <c r="B101" s="70">
        <v>99</v>
      </c>
      <c r="C101" s="71" t="s">
        <v>154</v>
      </c>
      <c r="D101" s="72"/>
      <c r="E101" s="73"/>
      <c r="F101" s="74">
        <v>10.68</v>
      </c>
      <c r="G101" s="75"/>
      <c r="H101" s="76">
        <v>1.03</v>
      </c>
      <c r="I101" s="76">
        <v>10.74</v>
      </c>
      <c r="J101" s="76">
        <v>9.2100000000000009</v>
      </c>
      <c r="K101" s="72"/>
      <c r="L101" s="76">
        <v>10.15</v>
      </c>
      <c r="M101" s="75"/>
      <c r="N101" s="74">
        <v>11.1</v>
      </c>
      <c r="O101" s="75"/>
    </row>
    <row r="102" spans="1:15" x14ac:dyDescent="0.35">
      <c r="A102" s="15" t="s">
        <v>60</v>
      </c>
      <c r="B102" s="46">
        <v>100</v>
      </c>
      <c r="C102" s="39" t="s">
        <v>155</v>
      </c>
      <c r="F102" s="33">
        <v>10.029999999999999</v>
      </c>
      <c r="H102" s="4">
        <v>1.04</v>
      </c>
      <c r="I102" s="4">
        <v>10.37</v>
      </c>
      <c r="J102" s="4">
        <v>8.86</v>
      </c>
      <c r="L102" s="4">
        <v>10.119999999999999</v>
      </c>
      <c r="N102" s="33">
        <v>10.53</v>
      </c>
    </row>
    <row r="103" spans="1:15" x14ac:dyDescent="0.35">
      <c r="A103" s="15" t="s">
        <v>60</v>
      </c>
      <c r="B103" s="45">
        <v>101</v>
      </c>
      <c r="C103" s="39" t="s">
        <v>156</v>
      </c>
      <c r="F103" s="33">
        <v>10.56</v>
      </c>
      <c r="H103" s="4">
        <v>1.02</v>
      </c>
      <c r="I103" s="4">
        <v>10.46</v>
      </c>
      <c r="J103" s="4">
        <v>8.9</v>
      </c>
      <c r="L103" s="4">
        <v>10.63</v>
      </c>
      <c r="N103" s="33">
        <v>10.06</v>
      </c>
    </row>
    <row r="104" spans="1:15" x14ac:dyDescent="0.35">
      <c r="A104" s="15" t="s">
        <v>60</v>
      </c>
      <c r="B104" s="46">
        <v>102</v>
      </c>
      <c r="C104" s="39" t="s">
        <v>157</v>
      </c>
      <c r="F104" s="33">
        <v>10.42</v>
      </c>
      <c r="G104" s="34">
        <v>0.1</v>
      </c>
      <c r="H104" s="4">
        <v>1.02</v>
      </c>
      <c r="I104" s="4">
        <v>10.66</v>
      </c>
      <c r="J104" s="4">
        <v>9.1199999999999992</v>
      </c>
      <c r="L104" s="4">
        <v>10.26</v>
      </c>
      <c r="N104" s="33">
        <v>10.84</v>
      </c>
    </row>
    <row r="105" spans="1:15" x14ac:dyDescent="0.35">
      <c r="A105" s="15" t="s">
        <v>60</v>
      </c>
      <c r="B105" s="46">
        <v>103</v>
      </c>
      <c r="C105" s="39" t="s">
        <v>158</v>
      </c>
      <c r="F105" s="33">
        <v>10.32</v>
      </c>
      <c r="G105" s="34">
        <v>0.11</v>
      </c>
      <c r="H105" s="4">
        <v>1</v>
      </c>
      <c r="I105" s="4">
        <v>10.47</v>
      </c>
      <c r="J105" s="4">
        <v>8.98</v>
      </c>
      <c r="L105" s="4">
        <v>10.83</v>
      </c>
      <c r="N105" s="33">
        <v>10.14</v>
      </c>
    </row>
    <row r="106" spans="1:15" x14ac:dyDescent="0.35">
      <c r="A106" s="15" t="s">
        <v>60</v>
      </c>
      <c r="B106" s="45">
        <v>104</v>
      </c>
      <c r="C106" s="39" t="s">
        <v>159</v>
      </c>
      <c r="F106" s="33">
        <v>10.02</v>
      </c>
      <c r="H106" s="4">
        <v>1.01</v>
      </c>
      <c r="I106" s="4">
        <v>10.4</v>
      </c>
      <c r="J106" s="4">
        <v>8.9499999999999993</v>
      </c>
      <c r="L106" s="4">
        <v>10.01</v>
      </c>
      <c r="N106" s="33">
        <v>10.66</v>
      </c>
    </row>
    <row r="107" spans="1:15" x14ac:dyDescent="0.35">
      <c r="A107" s="15" t="s">
        <v>60</v>
      </c>
      <c r="B107" s="46">
        <v>105</v>
      </c>
      <c r="C107" s="39" t="s">
        <v>160</v>
      </c>
      <c r="F107" s="33">
        <v>10.3</v>
      </c>
      <c r="G107" s="34">
        <v>0.01</v>
      </c>
      <c r="H107" s="4">
        <v>1.01</v>
      </c>
      <c r="I107" s="4">
        <v>10.29</v>
      </c>
      <c r="J107" s="4">
        <v>8.83</v>
      </c>
      <c r="L107" s="4">
        <v>10.3</v>
      </c>
      <c r="N107" s="33">
        <v>10.06</v>
      </c>
      <c r="O107" s="34">
        <v>7.0000000000000007E-2</v>
      </c>
    </row>
    <row r="108" spans="1:15" x14ac:dyDescent="0.35">
      <c r="A108" s="15" t="s">
        <v>60</v>
      </c>
      <c r="B108" s="45">
        <v>106</v>
      </c>
      <c r="C108" s="39" t="s">
        <v>161</v>
      </c>
      <c r="F108" s="33">
        <v>10.59</v>
      </c>
      <c r="G108" s="34">
        <v>0.04</v>
      </c>
      <c r="H108" s="4">
        <v>1.02</v>
      </c>
      <c r="I108" s="4">
        <v>10.85</v>
      </c>
      <c r="J108" s="4">
        <v>9.3000000000000007</v>
      </c>
      <c r="L108" s="4">
        <v>10.65</v>
      </c>
      <c r="N108" s="33">
        <v>10.11</v>
      </c>
    </row>
    <row r="109" spans="1:15" x14ac:dyDescent="0.35">
      <c r="A109" s="15" t="s">
        <v>60</v>
      </c>
      <c r="B109" s="46">
        <v>107</v>
      </c>
      <c r="C109" s="39" t="s">
        <v>162</v>
      </c>
      <c r="F109" s="33">
        <v>11.07</v>
      </c>
      <c r="H109" s="4">
        <v>1.03</v>
      </c>
      <c r="I109" s="4">
        <v>10.26</v>
      </c>
      <c r="J109" s="4" t="s">
        <v>261</v>
      </c>
      <c r="L109" s="4">
        <v>10.85</v>
      </c>
      <c r="N109" s="33">
        <v>10.26</v>
      </c>
    </row>
    <row r="110" spans="1:15" x14ac:dyDescent="0.35">
      <c r="A110" s="15" t="s">
        <v>60</v>
      </c>
      <c r="B110" s="46">
        <v>108</v>
      </c>
      <c r="C110" s="39" t="s">
        <v>163</v>
      </c>
      <c r="F110" s="33">
        <v>11.08</v>
      </c>
      <c r="H110" s="4">
        <v>1.04</v>
      </c>
      <c r="I110" s="4">
        <v>10.88</v>
      </c>
      <c r="J110" s="4">
        <v>9.36</v>
      </c>
      <c r="K110" s="2">
        <v>0.02</v>
      </c>
      <c r="L110" s="4">
        <v>11.65</v>
      </c>
      <c r="N110" s="33">
        <v>10.1</v>
      </c>
    </row>
    <row r="111" spans="1:15" s="55" customFormat="1" x14ac:dyDescent="0.35">
      <c r="A111" s="47" t="s">
        <v>60</v>
      </c>
      <c r="B111" s="48">
        <v>109</v>
      </c>
      <c r="C111" s="49" t="s">
        <v>79</v>
      </c>
      <c r="D111" s="50"/>
      <c r="E111" s="51"/>
      <c r="F111" s="52"/>
      <c r="G111" s="53"/>
      <c r="H111" s="54"/>
      <c r="I111" s="54"/>
      <c r="J111" s="54"/>
      <c r="K111" s="50"/>
      <c r="L111" s="54"/>
      <c r="M111" s="53"/>
      <c r="N111" s="52"/>
      <c r="O111" s="53"/>
    </row>
    <row r="112" spans="1:15" x14ac:dyDescent="0.35">
      <c r="A112" s="15" t="s">
        <v>60</v>
      </c>
      <c r="B112" s="46">
        <v>110</v>
      </c>
      <c r="C112" s="39" t="s">
        <v>197</v>
      </c>
      <c r="F112" s="33">
        <v>10.11</v>
      </c>
      <c r="G112" s="34">
        <v>0.04</v>
      </c>
      <c r="H112" s="4">
        <v>1.03</v>
      </c>
      <c r="I112" s="4">
        <v>11.2</v>
      </c>
      <c r="J112" s="4">
        <v>9.7100000000000009</v>
      </c>
      <c r="K112" s="2">
        <v>0.15</v>
      </c>
      <c r="L112" s="4">
        <v>10.49</v>
      </c>
      <c r="M112" s="34">
        <v>0.17</v>
      </c>
      <c r="N112" s="33">
        <v>10.08</v>
      </c>
      <c r="O112" s="34">
        <v>0.02</v>
      </c>
    </row>
    <row r="113" spans="1:15" x14ac:dyDescent="0.35">
      <c r="A113" s="15" t="s">
        <v>60</v>
      </c>
      <c r="B113" s="45">
        <v>111</v>
      </c>
      <c r="C113" s="39" t="s">
        <v>165</v>
      </c>
      <c r="F113" s="33">
        <v>10.63</v>
      </c>
      <c r="G113" s="34">
        <v>0.1</v>
      </c>
      <c r="H113" s="4">
        <v>1.02</v>
      </c>
      <c r="I113" s="4">
        <v>11.31</v>
      </c>
      <c r="J113" s="4">
        <v>9.76</v>
      </c>
      <c r="K113" s="2">
        <v>0.04</v>
      </c>
      <c r="L113" s="4">
        <v>10.6</v>
      </c>
      <c r="N113" s="33">
        <v>10.68</v>
      </c>
      <c r="O113" s="34">
        <v>0.04</v>
      </c>
    </row>
    <row r="114" spans="1:15" x14ac:dyDescent="0.35">
      <c r="A114" s="15" t="s">
        <v>60</v>
      </c>
      <c r="B114" s="46">
        <v>112</v>
      </c>
      <c r="C114" s="39" t="s">
        <v>166</v>
      </c>
      <c r="F114" s="33">
        <v>10.41</v>
      </c>
      <c r="G114" s="34">
        <v>0.11</v>
      </c>
      <c r="H114" s="4">
        <v>1.02</v>
      </c>
      <c r="I114" s="4">
        <v>11.43</v>
      </c>
      <c r="J114" s="4">
        <v>9.64</v>
      </c>
      <c r="L114" s="4">
        <v>10.56</v>
      </c>
      <c r="N114" s="33">
        <v>10.25</v>
      </c>
      <c r="O114" s="34">
        <v>0.01</v>
      </c>
    </row>
    <row r="115" spans="1:15" x14ac:dyDescent="0.35">
      <c r="A115" s="15" t="s">
        <v>60</v>
      </c>
      <c r="B115" s="46">
        <v>113</v>
      </c>
      <c r="C115" s="39" t="s">
        <v>167</v>
      </c>
      <c r="F115" s="33">
        <v>10.58</v>
      </c>
      <c r="H115" s="4">
        <v>1.03</v>
      </c>
      <c r="I115" s="4">
        <v>11.25</v>
      </c>
      <c r="J115" s="4">
        <v>9.67</v>
      </c>
      <c r="L115" s="4">
        <v>10.53</v>
      </c>
      <c r="M115" s="34">
        <v>0.22</v>
      </c>
      <c r="N115" s="33">
        <v>10.75</v>
      </c>
    </row>
    <row r="116" spans="1:15" x14ac:dyDescent="0.35">
      <c r="A116" s="15" t="s">
        <v>60</v>
      </c>
      <c r="B116" s="45">
        <v>114</v>
      </c>
      <c r="C116" s="39" t="s">
        <v>168</v>
      </c>
      <c r="F116" s="33">
        <v>10.5</v>
      </c>
      <c r="H116" s="4">
        <v>1.04</v>
      </c>
      <c r="I116" s="4">
        <v>11.53</v>
      </c>
      <c r="J116" s="4">
        <v>9.76</v>
      </c>
      <c r="L116" s="4">
        <v>10.94</v>
      </c>
      <c r="N116" s="33">
        <v>10.02</v>
      </c>
    </row>
    <row r="117" spans="1:15" x14ac:dyDescent="0.35">
      <c r="A117" s="15" t="s">
        <v>60</v>
      </c>
      <c r="B117" s="46">
        <v>115</v>
      </c>
      <c r="C117" s="39" t="s">
        <v>169</v>
      </c>
      <c r="F117" s="33">
        <v>10.56</v>
      </c>
      <c r="H117" s="4">
        <v>1.04</v>
      </c>
      <c r="I117" s="4">
        <v>11.12</v>
      </c>
      <c r="J117" s="4">
        <v>9.67</v>
      </c>
      <c r="L117" s="4">
        <v>10.49</v>
      </c>
      <c r="N117" s="33">
        <v>10.99</v>
      </c>
    </row>
    <row r="118" spans="1:15" x14ac:dyDescent="0.35">
      <c r="A118" s="15" t="s">
        <v>60</v>
      </c>
      <c r="B118" s="45">
        <v>116</v>
      </c>
      <c r="C118" s="39" t="s">
        <v>170</v>
      </c>
      <c r="F118" s="33">
        <v>10.64</v>
      </c>
      <c r="H118" s="4">
        <v>1.06</v>
      </c>
      <c r="I118" s="4">
        <v>11.22</v>
      </c>
      <c r="J118" s="4">
        <v>9.6</v>
      </c>
      <c r="L118" s="4">
        <v>10.6</v>
      </c>
      <c r="N118" s="33">
        <v>10.83</v>
      </c>
    </row>
    <row r="119" spans="1:15" x14ac:dyDescent="0.35">
      <c r="A119" s="15" t="s">
        <v>60</v>
      </c>
      <c r="B119" s="46">
        <v>117</v>
      </c>
      <c r="C119" s="39" t="s">
        <v>171</v>
      </c>
      <c r="F119" s="33">
        <v>10.59</v>
      </c>
      <c r="H119" s="4">
        <v>1.05</v>
      </c>
      <c r="I119" s="4">
        <v>11.46</v>
      </c>
      <c r="J119" s="4">
        <v>9.76</v>
      </c>
      <c r="L119" s="4">
        <v>10.93</v>
      </c>
      <c r="N119" s="33">
        <v>10.55</v>
      </c>
    </row>
    <row r="120" spans="1:15" x14ac:dyDescent="0.35">
      <c r="A120" s="15" t="s">
        <v>60</v>
      </c>
      <c r="B120" s="46">
        <v>118</v>
      </c>
      <c r="C120" s="39" t="s">
        <v>172</v>
      </c>
      <c r="F120" s="33">
        <v>10.14</v>
      </c>
      <c r="H120" s="4">
        <v>1.04</v>
      </c>
      <c r="I120" s="4">
        <v>11.13</v>
      </c>
      <c r="J120" s="4">
        <v>9.67</v>
      </c>
      <c r="L120" s="4">
        <v>10.23</v>
      </c>
      <c r="N120" s="33">
        <v>10.4</v>
      </c>
    </row>
    <row r="121" spans="1:15" x14ac:dyDescent="0.35">
      <c r="A121" s="15" t="s">
        <v>60</v>
      </c>
      <c r="B121" s="45">
        <v>119</v>
      </c>
      <c r="C121" s="39" t="s">
        <v>173</v>
      </c>
      <c r="F121" s="33">
        <v>10.53</v>
      </c>
      <c r="H121" s="4">
        <v>1.05</v>
      </c>
      <c r="I121" s="4">
        <v>11.21</v>
      </c>
      <c r="J121" s="4">
        <v>9.74</v>
      </c>
      <c r="L121" s="4">
        <v>10.29</v>
      </c>
      <c r="N121" s="33">
        <v>10.199999999999999</v>
      </c>
    </row>
    <row r="122" spans="1:15" x14ac:dyDescent="0.35">
      <c r="A122" s="15" t="s">
        <v>60</v>
      </c>
      <c r="B122" s="46">
        <v>120</v>
      </c>
      <c r="C122" s="39" t="s">
        <v>174</v>
      </c>
      <c r="F122" s="33">
        <v>10.1</v>
      </c>
      <c r="G122" s="34">
        <v>0.02</v>
      </c>
      <c r="H122" s="4">
        <v>1.03</v>
      </c>
      <c r="I122" s="4">
        <v>11.16</v>
      </c>
      <c r="J122" s="4">
        <v>9.6</v>
      </c>
      <c r="L122" s="4">
        <v>10.72</v>
      </c>
      <c r="N122" s="33">
        <v>10.76</v>
      </c>
    </row>
    <row r="123" spans="1:15" x14ac:dyDescent="0.35">
      <c r="A123" s="15" t="s">
        <v>60</v>
      </c>
      <c r="B123" s="45">
        <v>121</v>
      </c>
      <c r="C123" s="39" t="s">
        <v>175</v>
      </c>
      <c r="F123" s="33">
        <v>10.28</v>
      </c>
      <c r="G123" s="34">
        <v>0.5</v>
      </c>
      <c r="H123" s="4">
        <v>1.03</v>
      </c>
      <c r="I123" s="4">
        <v>11.49</v>
      </c>
      <c r="J123" s="4">
        <v>9.85</v>
      </c>
      <c r="K123" s="2">
        <v>0.05</v>
      </c>
      <c r="L123" s="4">
        <v>10.34</v>
      </c>
      <c r="M123" s="34">
        <v>0.02</v>
      </c>
      <c r="N123" s="33">
        <v>10.55</v>
      </c>
    </row>
    <row r="124" spans="1:15" x14ac:dyDescent="0.35">
      <c r="A124" s="15" t="s">
        <v>60</v>
      </c>
      <c r="B124" s="46">
        <v>122</v>
      </c>
      <c r="C124" s="39" t="s">
        <v>176</v>
      </c>
      <c r="F124" s="33">
        <v>10.16</v>
      </c>
      <c r="H124" s="4">
        <v>1.01</v>
      </c>
      <c r="I124" s="4">
        <v>11.28</v>
      </c>
      <c r="J124" s="4">
        <v>9.57</v>
      </c>
      <c r="L124" s="4">
        <v>10.8</v>
      </c>
      <c r="N124" s="33">
        <v>10.38</v>
      </c>
    </row>
    <row r="125" spans="1:15" x14ac:dyDescent="0.35">
      <c r="A125" s="15" t="s">
        <v>60</v>
      </c>
      <c r="B125" s="46">
        <v>123</v>
      </c>
      <c r="C125" s="39" t="s">
        <v>177</v>
      </c>
      <c r="F125" s="33">
        <v>10.52</v>
      </c>
      <c r="H125" s="4">
        <v>1.04</v>
      </c>
      <c r="I125" s="4">
        <v>11.19</v>
      </c>
      <c r="J125" s="4">
        <v>9.58</v>
      </c>
      <c r="L125" s="4">
        <v>10.51</v>
      </c>
      <c r="N125" s="33">
        <v>10.64</v>
      </c>
    </row>
    <row r="126" spans="1:15" x14ac:dyDescent="0.35">
      <c r="A126" s="15" t="s">
        <v>60</v>
      </c>
      <c r="B126" s="45">
        <v>124</v>
      </c>
      <c r="C126" s="39" t="s">
        <v>178</v>
      </c>
      <c r="F126" s="33">
        <v>10.3</v>
      </c>
      <c r="H126" s="4">
        <v>1.03</v>
      </c>
      <c r="I126" s="4">
        <v>11.69</v>
      </c>
      <c r="J126" s="4">
        <v>10.09</v>
      </c>
      <c r="L126" s="4">
        <v>10.89</v>
      </c>
      <c r="N126" s="33">
        <v>10.57</v>
      </c>
    </row>
    <row r="127" spans="1:15" x14ac:dyDescent="0.35">
      <c r="A127" s="15" t="s">
        <v>60</v>
      </c>
      <c r="B127" s="46">
        <v>125</v>
      </c>
      <c r="C127" s="39" t="s">
        <v>179</v>
      </c>
      <c r="F127" s="33">
        <v>10.18</v>
      </c>
      <c r="H127" s="4">
        <v>1.05</v>
      </c>
      <c r="I127" s="4">
        <v>11.23</v>
      </c>
      <c r="J127" s="4">
        <v>9.59</v>
      </c>
      <c r="L127" s="4">
        <v>10.98</v>
      </c>
      <c r="N127" s="33">
        <v>10.48</v>
      </c>
    </row>
    <row r="128" spans="1:15" x14ac:dyDescent="0.35">
      <c r="A128" s="15" t="s">
        <v>60</v>
      </c>
      <c r="B128" s="45">
        <v>126</v>
      </c>
      <c r="C128" s="39" t="s">
        <v>180</v>
      </c>
      <c r="F128" s="33">
        <v>10.76</v>
      </c>
      <c r="H128" s="4">
        <v>1.03</v>
      </c>
      <c r="I128" s="4">
        <v>11.26</v>
      </c>
      <c r="J128" s="4">
        <v>9.67</v>
      </c>
      <c r="L128" s="4">
        <v>10.32</v>
      </c>
      <c r="N128" s="33">
        <v>10.65</v>
      </c>
    </row>
    <row r="129" spans="1:15" s="55" customFormat="1" x14ac:dyDescent="0.35">
      <c r="A129" s="47" t="s">
        <v>60</v>
      </c>
      <c r="B129" s="66">
        <v>127</v>
      </c>
      <c r="C129" s="49" t="s">
        <v>79</v>
      </c>
      <c r="D129" s="50"/>
      <c r="E129" s="51"/>
      <c r="F129" s="52"/>
      <c r="G129" s="53"/>
      <c r="H129" s="54"/>
      <c r="I129" s="54"/>
      <c r="J129" s="54"/>
      <c r="K129" s="50"/>
      <c r="L129" s="54"/>
      <c r="M129" s="53"/>
      <c r="N129" s="52"/>
      <c r="O129" s="53"/>
    </row>
    <row r="130" spans="1:15" s="64" customFormat="1" x14ac:dyDescent="0.35">
      <c r="A130" s="56" t="s">
        <v>60</v>
      </c>
      <c r="B130" s="57">
        <v>128</v>
      </c>
      <c r="C130" s="58" t="s">
        <v>198</v>
      </c>
      <c r="D130" s="59"/>
      <c r="E130" s="60"/>
      <c r="F130" s="61">
        <v>10.32</v>
      </c>
      <c r="G130" s="62">
        <v>0.04</v>
      </c>
      <c r="H130" s="63">
        <v>1.02</v>
      </c>
      <c r="I130" s="63">
        <v>11.18</v>
      </c>
      <c r="J130" s="63">
        <v>9.57</v>
      </c>
      <c r="K130" s="59">
        <v>0.1</v>
      </c>
      <c r="L130" s="63">
        <v>10.29</v>
      </c>
      <c r="M130" s="62"/>
      <c r="N130" s="61">
        <v>10.62</v>
      </c>
      <c r="O130" s="62">
        <v>7.0000000000000007E-2</v>
      </c>
    </row>
    <row r="131" spans="1:15" x14ac:dyDescent="0.35">
      <c r="A131" s="15" t="s">
        <v>60</v>
      </c>
      <c r="B131" s="45">
        <v>129</v>
      </c>
      <c r="C131" s="39" t="s">
        <v>181</v>
      </c>
      <c r="F131" s="33">
        <v>10.71</v>
      </c>
      <c r="H131" s="4">
        <v>1.03</v>
      </c>
      <c r="I131" s="4">
        <v>11.3</v>
      </c>
      <c r="J131" s="4">
        <v>9.6199999999999992</v>
      </c>
      <c r="L131" s="4">
        <v>10.46</v>
      </c>
      <c r="N131" s="33">
        <v>10.75</v>
      </c>
    </row>
    <row r="132" spans="1:15" x14ac:dyDescent="0.35">
      <c r="A132" s="15" t="s">
        <v>60</v>
      </c>
      <c r="B132" s="46">
        <v>130</v>
      </c>
      <c r="C132" s="39" t="s">
        <v>182</v>
      </c>
      <c r="F132" s="33">
        <v>10.24</v>
      </c>
      <c r="H132" s="4">
        <v>0.99</v>
      </c>
      <c r="I132" s="4">
        <v>11.3</v>
      </c>
      <c r="J132" s="4">
        <v>9.5</v>
      </c>
      <c r="L132" s="4">
        <v>10.9</v>
      </c>
      <c r="N132" s="33">
        <v>10.94</v>
      </c>
    </row>
    <row r="133" spans="1:15" x14ac:dyDescent="0.35">
      <c r="A133" s="15" t="s">
        <v>60</v>
      </c>
      <c r="B133" s="45">
        <v>131</v>
      </c>
      <c r="C133" s="39" t="s">
        <v>183</v>
      </c>
      <c r="F133" s="33">
        <v>10.4</v>
      </c>
      <c r="H133" s="4">
        <v>0.98</v>
      </c>
      <c r="I133" s="4">
        <v>10.02</v>
      </c>
      <c r="J133" s="4">
        <v>8.85</v>
      </c>
      <c r="K133" s="2">
        <v>0.02</v>
      </c>
      <c r="L133" s="4">
        <v>10.93</v>
      </c>
      <c r="N133" s="33">
        <v>10.61</v>
      </c>
      <c r="O133" s="34">
        <v>0.03</v>
      </c>
    </row>
    <row r="134" spans="1:15" x14ac:dyDescent="0.35">
      <c r="A134" s="15" t="s">
        <v>60</v>
      </c>
      <c r="B134" s="46">
        <v>132</v>
      </c>
      <c r="C134" s="39" t="s">
        <v>184</v>
      </c>
      <c r="F134" s="33">
        <v>10.56</v>
      </c>
      <c r="G134" s="34">
        <v>0.04</v>
      </c>
      <c r="H134" s="4">
        <v>1</v>
      </c>
      <c r="I134" s="4">
        <v>11.13</v>
      </c>
      <c r="J134" s="4">
        <v>9.5399999999999991</v>
      </c>
      <c r="L134" s="4">
        <v>10.66</v>
      </c>
      <c r="N134" s="33">
        <v>10.94</v>
      </c>
    </row>
    <row r="135" spans="1:15" x14ac:dyDescent="0.35">
      <c r="A135" s="15" t="s">
        <v>60</v>
      </c>
      <c r="B135" s="46">
        <v>133</v>
      </c>
      <c r="C135" s="39" t="s">
        <v>185</v>
      </c>
      <c r="F135" s="33">
        <v>10.79</v>
      </c>
      <c r="H135" s="4">
        <v>1.01</v>
      </c>
      <c r="I135" s="4">
        <v>11.2</v>
      </c>
      <c r="J135" s="4">
        <v>9.89</v>
      </c>
      <c r="L135" s="4">
        <v>10.54</v>
      </c>
      <c r="N135" s="33">
        <v>10.87</v>
      </c>
    </row>
    <row r="136" spans="1:15" x14ac:dyDescent="0.35">
      <c r="A136" s="15" t="s">
        <v>60</v>
      </c>
      <c r="B136" s="45">
        <v>134</v>
      </c>
      <c r="C136" s="39" t="s">
        <v>186</v>
      </c>
      <c r="F136" s="33">
        <v>10.28</v>
      </c>
      <c r="H136" s="4">
        <v>1.01</v>
      </c>
      <c r="I136" s="4">
        <v>10.29</v>
      </c>
      <c r="J136" s="4">
        <v>8.86</v>
      </c>
      <c r="L136" s="4">
        <v>10.02</v>
      </c>
      <c r="M136" s="34">
        <v>0.08</v>
      </c>
      <c r="N136" s="33">
        <v>10.25</v>
      </c>
    </row>
    <row r="137" spans="1:15" x14ac:dyDescent="0.35">
      <c r="A137" s="15" t="s">
        <v>60</v>
      </c>
      <c r="B137" s="45">
        <v>135</v>
      </c>
      <c r="C137" s="39" t="s">
        <v>187</v>
      </c>
      <c r="F137" s="33">
        <v>10.18</v>
      </c>
      <c r="H137" s="4">
        <v>1</v>
      </c>
      <c r="I137" s="4">
        <v>10.38</v>
      </c>
      <c r="J137" s="4">
        <v>8.8800000000000008</v>
      </c>
      <c r="L137" s="4">
        <v>10.49</v>
      </c>
      <c r="N137" s="33">
        <v>10.58</v>
      </c>
    </row>
    <row r="138" spans="1:15" x14ac:dyDescent="0.35">
      <c r="A138" s="15" t="s">
        <v>60</v>
      </c>
      <c r="B138" s="45">
        <v>136</v>
      </c>
      <c r="C138" s="39" t="s">
        <v>188</v>
      </c>
      <c r="F138" s="33">
        <v>10.4</v>
      </c>
      <c r="G138" s="34">
        <v>0.03</v>
      </c>
      <c r="H138" s="4">
        <v>1</v>
      </c>
      <c r="I138" s="4">
        <v>10.46</v>
      </c>
      <c r="J138" s="4">
        <v>9.1199999999999992</v>
      </c>
      <c r="L138" s="4">
        <v>10.82</v>
      </c>
      <c r="N138" s="33">
        <v>10.48</v>
      </c>
      <c r="O138" s="34">
        <v>0.03</v>
      </c>
    </row>
    <row r="139" spans="1:15" x14ac:dyDescent="0.35">
      <c r="A139" s="15" t="s">
        <v>60</v>
      </c>
      <c r="B139" s="46">
        <v>137</v>
      </c>
      <c r="C139" s="39" t="s">
        <v>189</v>
      </c>
      <c r="F139" s="33">
        <v>12.07</v>
      </c>
      <c r="H139" s="4">
        <v>0.97</v>
      </c>
      <c r="I139" s="4">
        <v>10.51</v>
      </c>
      <c r="J139" s="4">
        <v>9.11</v>
      </c>
      <c r="L139" s="4">
        <v>10.34</v>
      </c>
      <c r="N139" s="33">
        <v>11.1</v>
      </c>
    </row>
    <row r="140" spans="1:15" x14ac:dyDescent="0.35">
      <c r="A140" s="15" t="s">
        <v>60</v>
      </c>
      <c r="B140" s="46">
        <v>138</v>
      </c>
      <c r="C140" s="39" t="s">
        <v>190</v>
      </c>
      <c r="F140" s="33">
        <v>10.94</v>
      </c>
      <c r="H140" s="4">
        <v>1.03</v>
      </c>
      <c r="I140" s="4">
        <v>10.51</v>
      </c>
      <c r="J140" s="4">
        <v>9.1</v>
      </c>
      <c r="K140" s="2">
        <v>0.01</v>
      </c>
      <c r="L140" s="4">
        <v>10.29</v>
      </c>
      <c r="N140" s="33">
        <v>10.8</v>
      </c>
      <c r="O140" s="34">
        <v>0.04</v>
      </c>
    </row>
    <row r="141" spans="1:15" x14ac:dyDescent="0.35">
      <c r="A141" s="15" t="s">
        <v>60</v>
      </c>
      <c r="B141" s="45">
        <v>139</v>
      </c>
      <c r="C141" s="39" t="s">
        <v>191</v>
      </c>
      <c r="F141" s="33">
        <v>10.45</v>
      </c>
      <c r="G141" s="34">
        <v>0.06</v>
      </c>
      <c r="H141" s="4">
        <v>1.02</v>
      </c>
      <c r="I141" s="4">
        <v>10.61</v>
      </c>
      <c r="J141" s="4">
        <v>9.08</v>
      </c>
      <c r="L141" s="4">
        <v>10.65</v>
      </c>
      <c r="N141" s="33">
        <v>10.44</v>
      </c>
      <c r="O141" s="34">
        <v>0.12</v>
      </c>
    </row>
    <row r="142" spans="1:15" x14ac:dyDescent="0.35">
      <c r="A142" s="15" t="s">
        <v>60</v>
      </c>
      <c r="B142" s="46">
        <v>140</v>
      </c>
      <c r="C142" s="39" t="s">
        <v>192</v>
      </c>
      <c r="F142" s="33">
        <v>10.39</v>
      </c>
      <c r="G142" s="34">
        <v>0.13</v>
      </c>
      <c r="H142" s="4">
        <v>1</v>
      </c>
      <c r="I142" s="4">
        <v>10.36</v>
      </c>
      <c r="J142" s="4">
        <v>9.0299999999999994</v>
      </c>
      <c r="L142" s="4">
        <v>10.15</v>
      </c>
      <c r="N142" s="33">
        <v>10.34</v>
      </c>
    </row>
    <row r="143" spans="1:15" x14ac:dyDescent="0.35">
      <c r="A143" s="15" t="s">
        <v>60</v>
      </c>
      <c r="B143" s="45">
        <v>141</v>
      </c>
      <c r="C143" s="39" t="s">
        <v>193</v>
      </c>
      <c r="F143" s="33">
        <v>10.16</v>
      </c>
      <c r="H143" s="4">
        <v>1</v>
      </c>
      <c r="I143" s="4">
        <v>10.78</v>
      </c>
      <c r="J143" s="4">
        <v>9.3000000000000007</v>
      </c>
      <c r="K143" s="2">
        <v>0.04</v>
      </c>
      <c r="L143" s="4">
        <v>10.51</v>
      </c>
      <c r="M143" s="34">
        <v>0.13</v>
      </c>
      <c r="N143" s="33">
        <v>10.88</v>
      </c>
    </row>
    <row r="144" spans="1:15" x14ac:dyDescent="0.35">
      <c r="A144" s="15" t="s">
        <v>60</v>
      </c>
      <c r="B144" s="46">
        <v>142</v>
      </c>
      <c r="C144" s="39" t="s">
        <v>194</v>
      </c>
      <c r="F144" s="33">
        <v>10.91</v>
      </c>
      <c r="G144" s="34">
        <v>0.02</v>
      </c>
      <c r="H144" s="4">
        <v>1</v>
      </c>
      <c r="I144" s="4">
        <v>11</v>
      </c>
      <c r="J144" s="4">
        <v>9.41</v>
      </c>
      <c r="K144" s="2">
        <v>0.02</v>
      </c>
      <c r="L144" s="4">
        <v>10.56</v>
      </c>
      <c r="M144" s="34">
        <v>0.05</v>
      </c>
      <c r="N144" s="33">
        <v>10.199999999999999</v>
      </c>
    </row>
    <row r="145" spans="1:14" x14ac:dyDescent="0.35">
      <c r="A145" s="15" t="s">
        <v>60</v>
      </c>
      <c r="B145" s="46">
        <v>143</v>
      </c>
      <c r="C145" s="39" t="s">
        <v>195</v>
      </c>
      <c r="F145" s="33">
        <v>10.26</v>
      </c>
      <c r="H145" s="4">
        <v>1</v>
      </c>
      <c r="I145" s="4">
        <v>10.46</v>
      </c>
      <c r="J145" s="4">
        <v>8.85</v>
      </c>
      <c r="L145" s="4">
        <v>10.38</v>
      </c>
      <c r="N145" s="33">
        <v>10.23</v>
      </c>
    </row>
    <row r="146" spans="1:14" x14ac:dyDescent="0.35">
      <c r="A146" s="15" t="s">
        <v>60</v>
      </c>
      <c r="B146" s="45">
        <v>144</v>
      </c>
      <c r="C146" s="39" t="s">
        <v>196</v>
      </c>
      <c r="F146" s="33">
        <v>10.51</v>
      </c>
      <c r="H146" s="4">
        <v>0.98</v>
      </c>
      <c r="I146" s="4">
        <v>10</v>
      </c>
      <c r="J146" s="4">
        <v>8.59</v>
      </c>
      <c r="L146" s="4">
        <v>10.06</v>
      </c>
      <c r="N146" s="33">
        <v>10.71</v>
      </c>
    </row>
    <row r="148" spans="1:14" x14ac:dyDescent="0.35">
      <c r="A148" s="40"/>
    </row>
    <row r="151" spans="1:14" x14ac:dyDescent="0.35">
      <c r="A151" s="40"/>
    </row>
    <row r="153" spans="1:14" x14ac:dyDescent="0.35">
      <c r="A153" s="40"/>
    </row>
    <row r="156" spans="1:14" x14ac:dyDescent="0.35">
      <c r="A156" s="40"/>
    </row>
    <row r="158" spans="1:14" x14ac:dyDescent="0.35">
      <c r="A158" s="40"/>
    </row>
    <row r="161" spans="1:1" x14ac:dyDescent="0.35">
      <c r="A161" s="40"/>
    </row>
    <row r="163" spans="1:1" x14ac:dyDescent="0.35">
      <c r="A163" s="40"/>
    </row>
    <row r="166" spans="1:1" x14ac:dyDescent="0.35">
      <c r="A166" s="40"/>
    </row>
    <row r="168" spans="1:1" x14ac:dyDescent="0.35">
      <c r="A168" s="40"/>
    </row>
    <row r="171" spans="1:1" x14ac:dyDescent="0.35">
      <c r="A171" s="40"/>
    </row>
    <row r="173" spans="1:1" x14ac:dyDescent="0.35">
      <c r="A173" s="40"/>
    </row>
    <row r="176" spans="1:1" x14ac:dyDescent="0.35">
      <c r="A176" s="40"/>
    </row>
    <row r="178" spans="1:1" x14ac:dyDescent="0.35">
      <c r="A178" s="40"/>
    </row>
    <row r="181" spans="1:1" x14ac:dyDescent="0.35">
      <c r="A181" s="40"/>
    </row>
    <row r="183" spans="1:1" x14ac:dyDescent="0.35">
      <c r="A183" s="40"/>
    </row>
    <row r="186" spans="1:1" x14ac:dyDescent="0.35">
      <c r="A186" s="40"/>
    </row>
    <row r="188" spans="1:1" x14ac:dyDescent="0.35">
      <c r="A188" s="40"/>
    </row>
    <row r="191" spans="1:1" x14ac:dyDescent="0.35">
      <c r="A191" s="40"/>
    </row>
    <row r="193" spans="1:1" x14ac:dyDescent="0.35">
      <c r="A193" s="40"/>
    </row>
    <row r="196" spans="1:1" x14ac:dyDescent="0.35">
      <c r="A196" s="40"/>
    </row>
    <row r="198" spans="1:1" x14ac:dyDescent="0.35">
      <c r="A198" s="40"/>
    </row>
  </sheetData>
  <mergeCells count="7">
    <mergeCell ref="A1:C1"/>
    <mergeCell ref="P1:R1"/>
    <mergeCell ref="F1:G1"/>
    <mergeCell ref="H1:J1"/>
    <mergeCell ref="N1:O1"/>
    <mergeCell ref="K1:M1"/>
    <mergeCell ref="D1:E1"/>
  </mergeCells>
  <phoneticPr fontId="0" type="noConversion"/>
  <printOptions verticalCentered="1" gridLines="1"/>
  <pageMargins left="0.25" right="0.25" top="0.75" bottom="0.75" header="0.3" footer="0.3"/>
  <pageSetup fitToHeight="0" orientation="landscape" r:id="rId1"/>
  <headerFooter alignWithMargins="0">
    <oddHeader>&amp;LDATE____________________&amp;CPROJECT_________________&amp;RINITIALS____________</oddHeader>
    <oddFooter>Page &amp;P</oddFooter>
  </headerFooter>
  <rowBreaks count="2" manualBreakCount="2">
    <brk id="22" max="16383" man="1"/>
    <brk id="42"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BDB7E-264C-432B-AAF9-3030203D8B92}">
  <dimension ref="A1:AS2"/>
  <sheetViews>
    <sheetView topLeftCell="X1" zoomScale="130" zoomScaleNormal="130" workbookViewId="0">
      <selection activeCell="AH19" sqref="AH19"/>
    </sheetView>
  </sheetViews>
  <sheetFormatPr defaultRowHeight="12.5" x14ac:dyDescent="0.25"/>
  <cols>
    <col min="2" max="2" width="18.54296875" customWidth="1"/>
    <col min="4" max="4" width="15.26953125" customWidth="1"/>
    <col min="5" max="5" width="15.453125" customWidth="1"/>
  </cols>
  <sheetData>
    <row r="1" spans="1:45" s="120" customFormat="1" ht="13" x14ac:dyDescent="0.3">
      <c r="A1" s="111" t="s">
        <v>264</v>
      </c>
      <c r="B1" s="112" t="s">
        <v>395</v>
      </c>
      <c r="C1" s="112" t="s">
        <v>396</v>
      </c>
      <c r="D1" s="140" t="s">
        <v>397</v>
      </c>
      <c r="E1" s="112" t="s">
        <v>204</v>
      </c>
      <c r="F1" s="112" t="s">
        <v>260</v>
      </c>
      <c r="G1" s="113" t="s">
        <v>258</v>
      </c>
      <c r="H1" s="112" t="s">
        <v>257</v>
      </c>
      <c r="I1" s="112" t="s">
        <v>265</v>
      </c>
      <c r="J1" s="112" t="s">
        <v>393</v>
      </c>
      <c r="K1" s="114" t="s">
        <v>211</v>
      </c>
      <c r="L1" s="115" t="s">
        <v>399</v>
      </c>
      <c r="M1" s="115" t="s">
        <v>400</v>
      </c>
      <c r="N1" s="116" t="s">
        <v>398</v>
      </c>
      <c r="O1" s="116" t="s">
        <v>21</v>
      </c>
      <c r="P1" s="116" t="s">
        <v>26</v>
      </c>
      <c r="Q1" s="117" t="s">
        <v>401</v>
      </c>
      <c r="R1" s="117" t="s">
        <v>402</v>
      </c>
      <c r="S1" s="117" t="s">
        <v>404</v>
      </c>
      <c r="T1" s="117" t="s">
        <v>403</v>
      </c>
      <c r="U1" s="118" t="s">
        <v>23</v>
      </c>
      <c r="V1" s="118" t="s">
        <v>24</v>
      </c>
      <c r="W1" s="118" t="s">
        <v>405</v>
      </c>
      <c r="X1" s="118" t="s">
        <v>406</v>
      </c>
      <c r="Y1" s="119" t="s">
        <v>280</v>
      </c>
      <c r="Z1" s="119" t="s">
        <v>281</v>
      </c>
      <c r="AA1" s="119" t="s">
        <v>282</v>
      </c>
      <c r="AB1" s="119" t="s">
        <v>283</v>
      </c>
      <c r="AC1" s="119" t="s">
        <v>284</v>
      </c>
      <c r="AD1" s="119" t="s">
        <v>285</v>
      </c>
      <c r="AE1" s="119" t="s">
        <v>286</v>
      </c>
      <c r="AF1" s="119" t="s">
        <v>287</v>
      </c>
      <c r="AG1" s="119" t="s">
        <v>288</v>
      </c>
      <c r="AH1" s="120" t="s">
        <v>407</v>
      </c>
      <c r="AI1" s="130" t="s">
        <v>408</v>
      </c>
      <c r="AJ1" s="129" t="s">
        <v>363</v>
      </c>
      <c r="AK1" s="122" t="s">
        <v>371</v>
      </c>
      <c r="AL1" s="122" t="s">
        <v>375</v>
      </c>
      <c r="AM1" s="122" t="s">
        <v>372</v>
      </c>
      <c r="AN1" s="122" t="s">
        <v>373</v>
      </c>
      <c r="AO1" s="122" t="s">
        <v>369</v>
      </c>
      <c r="AP1" s="122" t="s">
        <v>370</v>
      </c>
      <c r="AQ1" s="122" t="s">
        <v>374</v>
      </c>
      <c r="AR1" s="123" t="s">
        <v>553</v>
      </c>
      <c r="AS1" s="123"/>
    </row>
    <row r="2" spans="1:45" s="120" customFormat="1" ht="13" x14ac:dyDescent="0.3">
      <c r="A2" s="111" t="s">
        <v>264</v>
      </c>
      <c r="B2" s="112" t="s">
        <v>409</v>
      </c>
      <c r="C2" s="112" t="s">
        <v>409</v>
      </c>
      <c r="D2" s="112" t="s">
        <v>409</v>
      </c>
      <c r="E2" s="112"/>
      <c r="F2" s="112"/>
      <c r="G2" s="113" t="s">
        <v>258</v>
      </c>
      <c r="H2" s="112" t="s">
        <v>257</v>
      </c>
      <c r="I2" s="112" t="s">
        <v>265</v>
      </c>
      <c r="J2" s="112" t="s">
        <v>393</v>
      </c>
      <c r="K2" s="114" t="s">
        <v>410</v>
      </c>
      <c r="L2" s="115" t="s">
        <v>411</v>
      </c>
      <c r="M2" s="115" t="s">
        <v>411</v>
      </c>
      <c r="N2" s="116" t="s">
        <v>412</v>
      </c>
      <c r="O2" s="116" t="s">
        <v>413</v>
      </c>
      <c r="P2" s="116" t="s">
        <v>413</v>
      </c>
      <c r="Q2" s="117" t="s">
        <v>412</v>
      </c>
      <c r="R2" s="117" t="s">
        <v>414</v>
      </c>
      <c r="S2" s="117" t="s">
        <v>413</v>
      </c>
      <c r="T2" s="117" t="s">
        <v>413</v>
      </c>
      <c r="U2" s="117" t="s">
        <v>413</v>
      </c>
      <c r="V2" s="117" t="s">
        <v>413</v>
      </c>
      <c r="W2" s="117" t="s">
        <v>413</v>
      </c>
      <c r="X2" s="117" t="s">
        <v>413</v>
      </c>
      <c r="Y2" s="119" t="s">
        <v>415</v>
      </c>
      <c r="Z2" s="119" t="s">
        <v>415</v>
      </c>
      <c r="AA2" s="119" t="s">
        <v>415</v>
      </c>
      <c r="AB2" s="119" t="s">
        <v>415</v>
      </c>
      <c r="AC2" s="119" t="s">
        <v>415</v>
      </c>
      <c r="AD2" s="119" t="s">
        <v>415</v>
      </c>
      <c r="AE2" s="119" t="s">
        <v>415</v>
      </c>
      <c r="AF2" s="119" t="s">
        <v>415</v>
      </c>
      <c r="AG2" s="119" t="s">
        <v>415</v>
      </c>
      <c r="AH2" s="120" t="s">
        <v>412</v>
      </c>
      <c r="AI2" s="120" t="s">
        <v>412</v>
      </c>
      <c r="AJ2" s="120" t="s">
        <v>412</v>
      </c>
      <c r="AK2" s="122" t="s">
        <v>416</v>
      </c>
      <c r="AL2" s="122" t="s">
        <v>416</v>
      </c>
      <c r="AM2" s="122" t="s">
        <v>416</v>
      </c>
      <c r="AN2" s="122" t="s">
        <v>416</v>
      </c>
      <c r="AO2" s="122" t="s">
        <v>416</v>
      </c>
      <c r="AP2" s="122" t="s">
        <v>416</v>
      </c>
      <c r="AQ2" s="122" t="s">
        <v>416</v>
      </c>
      <c r="AR2" s="123" t="s">
        <v>413</v>
      </c>
      <c r="AS2" s="1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51"/>
  <sheetViews>
    <sheetView zoomScale="112" workbookViewId="0">
      <pane ySplit="2" topLeftCell="A46" activePane="bottomLeft" state="frozen"/>
      <selection pane="bottomLeft" activeCell="M59" sqref="M58:M59"/>
    </sheetView>
  </sheetViews>
  <sheetFormatPr defaultColWidth="9.1796875" defaultRowHeight="12.5" x14ac:dyDescent="0.25"/>
  <cols>
    <col min="1" max="1" width="8.81640625" style="11" customWidth="1"/>
    <col min="2" max="2" width="11.1796875" style="12" customWidth="1"/>
    <col min="3" max="3" width="6.6328125" style="11" customWidth="1"/>
    <col min="4" max="4" width="4.1796875" style="11" bestFit="1" customWidth="1"/>
    <col min="5" max="5" width="8" style="12" bestFit="1" customWidth="1"/>
    <col min="6" max="6" width="5.453125" style="11" bestFit="1" customWidth="1"/>
    <col min="7" max="7" width="6.36328125" style="11" customWidth="1"/>
    <col min="8" max="8" width="13.453125" style="12" customWidth="1"/>
    <col min="9" max="9" width="7.453125" style="11" bestFit="1" customWidth="1"/>
    <col min="10" max="10" width="7.6328125" style="11" bestFit="1" customWidth="1"/>
    <col min="11" max="11" width="7" style="11" bestFit="1" customWidth="1"/>
    <col min="12" max="12" width="7" style="11" customWidth="1"/>
    <col min="13" max="13" width="7" style="12" bestFit="1" customWidth="1"/>
    <col min="14" max="14" width="7.453125" style="11" bestFit="1" customWidth="1"/>
    <col min="15" max="15" width="6.36328125" style="11" customWidth="1"/>
    <col min="16" max="16" width="8.08984375" style="12" bestFit="1" customWidth="1"/>
    <col min="17" max="17" width="9.1796875" style="11"/>
    <col min="18" max="18" width="17" style="11" customWidth="1"/>
    <col min="19" max="19" width="9.1796875" style="12"/>
    <col min="20" max="16384" width="9.1796875" style="11"/>
  </cols>
  <sheetData>
    <row r="1" spans="1:19" s="9" customFormat="1" ht="13" x14ac:dyDescent="0.3">
      <c r="B1" s="10"/>
      <c r="E1" s="10"/>
      <c r="F1" s="195" t="s">
        <v>20</v>
      </c>
      <c r="G1" s="195"/>
      <c r="H1" s="195"/>
      <c r="I1" s="82"/>
      <c r="J1" s="82"/>
      <c r="K1" s="82"/>
      <c r="L1" s="82"/>
      <c r="M1" s="82"/>
      <c r="N1" s="195" t="s">
        <v>9</v>
      </c>
      <c r="O1" s="195"/>
      <c r="P1" s="195"/>
      <c r="Q1" s="195" t="s">
        <v>33</v>
      </c>
      <c r="R1" s="195"/>
      <c r="S1" s="10"/>
    </row>
    <row r="2" spans="1:19" s="8" customFormat="1" ht="41.25" customHeight="1" thickBot="1" x14ac:dyDescent="0.3">
      <c r="A2" s="8" t="s">
        <v>35</v>
      </c>
      <c r="B2" s="13" t="s">
        <v>34</v>
      </c>
      <c r="C2" s="8" t="s">
        <v>3</v>
      </c>
      <c r="D2" s="8" t="s">
        <v>6</v>
      </c>
      <c r="E2" s="13" t="s">
        <v>10</v>
      </c>
      <c r="F2" s="8" t="s">
        <v>13</v>
      </c>
      <c r="G2" s="8" t="s">
        <v>11</v>
      </c>
      <c r="H2" s="13" t="s">
        <v>14</v>
      </c>
      <c r="I2" s="8" t="s">
        <v>4</v>
      </c>
      <c r="J2" s="8" t="s">
        <v>8</v>
      </c>
      <c r="K2" s="8" t="s">
        <v>5</v>
      </c>
      <c r="L2" s="8" t="s">
        <v>16</v>
      </c>
      <c r="M2" s="13" t="s">
        <v>15</v>
      </c>
      <c r="N2" s="8" t="s">
        <v>13</v>
      </c>
      <c r="O2" s="8" t="s">
        <v>11</v>
      </c>
      <c r="P2" s="13" t="s">
        <v>14</v>
      </c>
      <c r="Q2" s="8" t="s">
        <v>13</v>
      </c>
      <c r="R2" s="8" t="s">
        <v>11</v>
      </c>
      <c r="S2" s="13" t="s">
        <v>14</v>
      </c>
    </row>
    <row r="3" spans="1:19" x14ac:dyDescent="0.25">
      <c r="A3" s="27">
        <f>'Sample ID &amp; weight entry'!B3</f>
        <v>1</v>
      </c>
      <c r="B3" s="28" t="str">
        <f>'Sample ID &amp; weight entry'!C3</f>
        <v>BLANK</v>
      </c>
      <c r="C3" s="11">
        <f>'Sample ID &amp; weight entry'!D3</f>
        <v>0</v>
      </c>
      <c r="D3" s="11">
        <f>'Sample ID &amp; weight entry'!E3</f>
        <v>0</v>
      </c>
      <c r="E3" s="12" t="e">
        <f t="shared" ref="E3" si="0">D3/((C3-D3)-(C3*M3))</f>
        <v>#DIV/0!</v>
      </c>
      <c r="F3" s="11">
        <f>'Sample ID &amp; weight entry'!F3</f>
        <v>0</v>
      </c>
      <c r="G3" s="11">
        <f>'Sample ID &amp; weight entry'!G3</f>
        <v>0</v>
      </c>
      <c r="H3" s="12" t="e">
        <f t="shared" ref="H3" si="1">F3-G3-(F3*(L3/J3))</f>
        <v>#DIV/0!</v>
      </c>
      <c r="I3" s="11">
        <f>'Sample ID &amp; weight entry'!H3</f>
        <v>0</v>
      </c>
      <c r="J3" s="11">
        <f>'Sample ID &amp; weight entry'!I3</f>
        <v>0</v>
      </c>
      <c r="K3" s="11">
        <f>'Sample ID &amp; weight entry'!J3</f>
        <v>0</v>
      </c>
      <c r="L3" s="11">
        <f t="shared" ref="L3" si="2">J3-(K3-I3)</f>
        <v>0</v>
      </c>
      <c r="M3" s="12" t="e">
        <f>L3/(K3-I3)</f>
        <v>#DIV/0!</v>
      </c>
      <c r="N3" s="11">
        <f>'Sample ID &amp; weight entry'!L3</f>
        <v>0</v>
      </c>
      <c r="O3" s="11">
        <f>'Sample ID &amp; weight entry'!M3</f>
        <v>0</v>
      </c>
      <c r="P3" s="12" t="e">
        <f t="shared" ref="P3" si="3">N3-O3-(N3*(L3/J3))</f>
        <v>#DIV/0!</v>
      </c>
      <c r="Q3" s="26">
        <f>'Sample ID &amp; weight entry'!N3</f>
        <v>0</v>
      </c>
      <c r="R3" s="26">
        <f>'Sample ID &amp; weight entry'!O3</f>
        <v>0</v>
      </c>
      <c r="S3" s="12" t="e">
        <f t="shared" ref="S3" si="4">(Q3-R3)-(Q3*($L3/J3))</f>
        <v>#DIV/0!</v>
      </c>
    </row>
    <row r="4" spans="1:19" x14ac:dyDescent="0.25">
      <c r="A4" s="27">
        <f>'Sample ID &amp; weight entry'!B4</f>
        <v>2</v>
      </c>
      <c r="B4" s="28" t="str">
        <f>'Sample ID &amp; weight entry'!C4</f>
        <v>A11 DUP</v>
      </c>
      <c r="C4" s="11">
        <f>'Sample ID &amp; weight entry'!D4</f>
        <v>0</v>
      </c>
      <c r="D4" s="11">
        <f>'Sample ID &amp; weight entry'!E4</f>
        <v>0</v>
      </c>
      <c r="E4" s="12" t="e">
        <f t="shared" ref="E4:E67" si="5">D4/((C4-D4)-(C4*M4))</f>
        <v>#DIV/0!</v>
      </c>
      <c r="F4" s="11">
        <f>'Sample ID &amp; weight entry'!F4</f>
        <v>10.48</v>
      </c>
      <c r="G4" s="11">
        <f>'Sample ID &amp; weight entry'!G4</f>
        <v>0.11</v>
      </c>
      <c r="H4" s="12">
        <f t="shared" ref="H4:H67" si="6">F4-G4-(F4*(L4/J4))</f>
        <v>7.606816874400768</v>
      </c>
      <c r="I4" s="11">
        <f>'Sample ID &amp; weight entry'!H4</f>
        <v>0.99</v>
      </c>
      <c r="J4" s="11">
        <f>'Sample ID &amp; weight entry'!I4</f>
        <v>10.43</v>
      </c>
      <c r="K4" s="11">
        <f>'Sample ID &amp; weight entry'!J4</f>
        <v>8.67</v>
      </c>
      <c r="L4" s="11">
        <f t="shared" ref="L4:L67" si="7">J4-(K4-I4)</f>
        <v>2.75</v>
      </c>
      <c r="M4" s="12">
        <f t="shared" ref="M4:M67" si="8">L4/(K4-I4)</f>
        <v>0.35807291666666669</v>
      </c>
      <c r="N4" s="11">
        <f>'Sample ID &amp; weight entry'!L4</f>
        <v>11.04</v>
      </c>
      <c r="O4" s="11">
        <f>'Sample ID &amp; weight entry'!M4</f>
        <v>0</v>
      </c>
      <c r="P4" s="12">
        <f t="shared" ref="P4:P67" si="9">N4-O4-(N4*(L4/J4))</f>
        <v>8.1291658676893572</v>
      </c>
      <c r="Q4" s="26">
        <f>'Sample ID &amp; weight entry'!N4</f>
        <v>10.38</v>
      </c>
      <c r="R4" s="26">
        <f>'Sample ID &amp; weight entry'!O4</f>
        <v>0</v>
      </c>
      <c r="S4" s="12">
        <f t="shared" ref="S4:S67" si="10">(Q4-R4)-(Q4*($L4/J4))</f>
        <v>7.6431831255992337</v>
      </c>
    </row>
    <row r="5" spans="1:19" x14ac:dyDescent="0.25">
      <c r="A5" s="27">
        <f>'Sample ID &amp; weight entry'!B5</f>
        <v>3</v>
      </c>
      <c r="B5" s="28" t="str">
        <f>'Sample ID &amp; weight entry'!C5</f>
        <v>A11</v>
      </c>
      <c r="C5" s="11">
        <f>'Sample ID &amp; weight entry'!D5</f>
        <v>0</v>
      </c>
      <c r="D5" s="11">
        <f>'Sample ID &amp; weight entry'!E5</f>
        <v>0</v>
      </c>
      <c r="E5" s="12" t="e">
        <f t="shared" si="5"/>
        <v>#DIV/0!</v>
      </c>
      <c r="F5" s="11">
        <f>'Sample ID &amp; weight entry'!F5</f>
        <v>10.81</v>
      </c>
      <c r="G5" s="11">
        <f>'Sample ID &amp; weight entry'!G5</f>
        <v>0</v>
      </c>
      <c r="H5" s="12">
        <f t="shared" si="6"/>
        <v>7.9706972301814716</v>
      </c>
      <c r="I5" s="11">
        <f>'Sample ID &amp; weight entry'!H5</f>
        <v>1.01</v>
      </c>
      <c r="J5" s="11">
        <f>'Sample ID &amp; weight entry'!I5</f>
        <v>10.47</v>
      </c>
      <c r="K5" s="11">
        <f>'Sample ID &amp; weight entry'!J5</f>
        <v>8.73</v>
      </c>
      <c r="L5" s="11">
        <f t="shared" si="7"/>
        <v>2.75</v>
      </c>
      <c r="M5" s="12">
        <f t="shared" si="8"/>
        <v>0.35621761658031087</v>
      </c>
      <c r="N5" s="11">
        <f>'Sample ID &amp; weight entry'!L5</f>
        <v>10.93</v>
      </c>
      <c r="O5" s="11">
        <f>'Sample ID &amp; weight entry'!M5</f>
        <v>0</v>
      </c>
      <c r="P5" s="12">
        <f t="shared" si="9"/>
        <v>8.0591786055396373</v>
      </c>
      <c r="Q5" s="26">
        <f>'Sample ID &amp; weight entry'!N5</f>
        <v>10.9</v>
      </c>
      <c r="R5" s="26">
        <f>'Sample ID &amp; weight entry'!O5</f>
        <v>0</v>
      </c>
      <c r="S5" s="12">
        <f t="shared" si="10"/>
        <v>8.0370582617000963</v>
      </c>
    </row>
    <row r="6" spans="1:19" x14ac:dyDescent="0.25">
      <c r="A6" s="27">
        <f>'Sample ID &amp; weight entry'!B6</f>
        <v>4</v>
      </c>
      <c r="B6" s="28" t="str">
        <f>'Sample ID &amp; weight entry'!C6</f>
        <v>A12</v>
      </c>
      <c r="C6" s="11">
        <f>'Sample ID &amp; weight entry'!D6</f>
        <v>0</v>
      </c>
      <c r="D6" s="11">
        <f>'Sample ID &amp; weight entry'!E6</f>
        <v>0</v>
      </c>
      <c r="E6" s="12" t="e">
        <f t="shared" si="5"/>
        <v>#DIV/0!</v>
      </c>
      <c r="F6" s="11">
        <f>'Sample ID &amp; weight entry'!F6</f>
        <v>10.31</v>
      </c>
      <c r="G6" s="11">
        <f>'Sample ID &amp; weight entry'!G6</f>
        <v>0</v>
      </c>
      <c r="H6" s="12">
        <f t="shared" si="6"/>
        <v>7.565129870129871</v>
      </c>
      <c r="I6" s="11">
        <f>'Sample ID &amp; weight entry'!H6</f>
        <v>1</v>
      </c>
      <c r="J6" s="11">
        <f>'Sample ID &amp; weight entry'!I6</f>
        <v>10.78</v>
      </c>
      <c r="K6" s="11">
        <f>'Sample ID &amp; weight entry'!J6</f>
        <v>8.91</v>
      </c>
      <c r="L6" s="11">
        <f t="shared" si="7"/>
        <v>2.8699999999999992</v>
      </c>
      <c r="M6" s="12">
        <f t="shared" si="8"/>
        <v>0.36283185840707954</v>
      </c>
      <c r="N6" s="11">
        <f>'Sample ID &amp; weight entry'!L6</f>
        <v>10.96</v>
      </c>
      <c r="O6" s="11">
        <f>'Sample ID &amp; weight entry'!M6</f>
        <v>0</v>
      </c>
      <c r="P6" s="12">
        <f t="shared" si="9"/>
        <v>8.0420779220779242</v>
      </c>
      <c r="Q6" s="26">
        <f>'Sample ID &amp; weight entry'!N6</f>
        <v>10.39</v>
      </c>
      <c r="R6" s="26">
        <f>'Sample ID &amp; weight entry'!O6</f>
        <v>0</v>
      </c>
      <c r="S6" s="12">
        <f t="shared" si="10"/>
        <v>7.6238311688311704</v>
      </c>
    </row>
    <row r="7" spans="1:19" x14ac:dyDescent="0.25">
      <c r="A7" s="27">
        <f>'Sample ID &amp; weight entry'!B7</f>
        <v>5</v>
      </c>
      <c r="B7" s="28" t="str">
        <f>'Sample ID &amp; weight entry'!C7</f>
        <v>B11</v>
      </c>
      <c r="C7" s="11">
        <f>'Sample ID &amp; weight entry'!D7</f>
        <v>0</v>
      </c>
      <c r="D7" s="11">
        <f>'Sample ID &amp; weight entry'!E7</f>
        <v>0</v>
      </c>
      <c r="E7" s="12" t="e">
        <f t="shared" si="5"/>
        <v>#DIV/0!</v>
      </c>
      <c r="F7" s="11">
        <f>'Sample ID &amp; weight entry'!F7</f>
        <v>10.18</v>
      </c>
      <c r="G7" s="11">
        <f>'Sample ID &amp; weight entry'!G7</f>
        <v>0</v>
      </c>
      <c r="H7" s="12">
        <f t="shared" si="6"/>
        <v>7.5202759889604405</v>
      </c>
      <c r="I7" s="11">
        <f>'Sample ID &amp; weight entry'!H7</f>
        <v>1</v>
      </c>
      <c r="J7" s="11">
        <f>'Sample ID &amp; weight entry'!I7</f>
        <v>10.87</v>
      </c>
      <c r="K7" s="11">
        <f>'Sample ID &amp; weight entry'!J7</f>
        <v>9.0299999999999994</v>
      </c>
      <c r="L7" s="11">
        <f t="shared" si="7"/>
        <v>2.84</v>
      </c>
      <c r="M7" s="12">
        <f t="shared" si="8"/>
        <v>0.35367372353673726</v>
      </c>
      <c r="N7" s="11">
        <f>'Sample ID &amp; weight entry'!L7</f>
        <v>11</v>
      </c>
      <c r="O7" s="11">
        <f>'Sample ID &amp; weight entry'!M7</f>
        <v>0</v>
      </c>
      <c r="P7" s="12">
        <f t="shared" si="9"/>
        <v>8.1260349586016556</v>
      </c>
      <c r="Q7" s="26">
        <f>'Sample ID &amp; weight entry'!N7</f>
        <v>10.06</v>
      </c>
      <c r="R7" s="26">
        <f>'Sample ID &amp; weight entry'!O7</f>
        <v>0</v>
      </c>
      <c r="S7" s="12">
        <f t="shared" si="10"/>
        <v>7.4316283348666055</v>
      </c>
    </row>
    <row r="8" spans="1:19" x14ac:dyDescent="0.25">
      <c r="A8" s="27">
        <f>'Sample ID &amp; weight entry'!B8</f>
        <v>6</v>
      </c>
      <c r="B8" s="28" t="str">
        <f>'Sample ID &amp; weight entry'!C8</f>
        <v>B12</v>
      </c>
      <c r="C8" s="11">
        <f>'Sample ID &amp; weight entry'!D8</f>
        <v>0</v>
      </c>
      <c r="D8" s="11">
        <f>'Sample ID &amp; weight entry'!E8</f>
        <v>0</v>
      </c>
      <c r="E8" s="12" t="e">
        <f t="shared" si="5"/>
        <v>#DIV/0!</v>
      </c>
      <c r="F8" s="11">
        <f>'Sample ID &amp; weight entry'!F8</f>
        <v>10.26</v>
      </c>
      <c r="G8" s="11">
        <f>'Sample ID &amp; weight entry'!G8</f>
        <v>0</v>
      </c>
      <c r="H8" s="12">
        <f t="shared" si="6"/>
        <v>7.2777863330125108</v>
      </c>
      <c r="I8" s="11">
        <f>'Sample ID &amp; weight entry'!H8</f>
        <v>1.29</v>
      </c>
      <c r="J8" s="11">
        <f>'Sample ID &amp; weight entry'!I8</f>
        <v>10.39</v>
      </c>
      <c r="K8" s="11">
        <f>'Sample ID &amp; weight entry'!J8</f>
        <v>8.66</v>
      </c>
      <c r="L8" s="11">
        <f t="shared" si="7"/>
        <v>3.0200000000000005</v>
      </c>
      <c r="M8" s="12">
        <f t="shared" si="8"/>
        <v>0.40976933514246955</v>
      </c>
      <c r="N8" s="11">
        <f>'Sample ID &amp; weight entry'!L8</f>
        <v>10.92</v>
      </c>
      <c r="O8" s="11">
        <f>'Sample ID &amp; weight entry'!M8</f>
        <v>0</v>
      </c>
      <c r="P8" s="12">
        <f t="shared" si="9"/>
        <v>7.7459480269489891</v>
      </c>
      <c r="Q8" s="26">
        <f>'Sample ID &amp; weight entry'!N8</f>
        <v>10.44</v>
      </c>
      <c r="R8" s="26">
        <f>'Sample ID &amp; weight entry'!O8</f>
        <v>0.38</v>
      </c>
      <c r="S8" s="12">
        <f t="shared" si="10"/>
        <v>7.0254667949951859</v>
      </c>
    </row>
    <row r="9" spans="1:19" x14ac:dyDescent="0.25">
      <c r="A9" s="27">
        <f>'Sample ID &amp; weight entry'!B9</f>
        <v>7</v>
      </c>
      <c r="B9" s="28" t="str">
        <f>'Sample ID &amp; weight entry'!C9</f>
        <v>C11</v>
      </c>
      <c r="C9" s="11">
        <f>'Sample ID &amp; weight entry'!D9</f>
        <v>0</v>
      </c>
      <c r="D9" s="11">
        <f>'Sample ID &amp; weight entry'!E9</f>
        <v>0</v>
      </c>
      <c r="E9" s="12" t="e">
        <f t="shared" si="5"/>
        <v>#DIV/0!</v>
      </c>
      <c r="F9" s="11">
        <f>'Sample ID &amp; weight entry'!F9</f>
        <v>10.64</v>
      </c>
      <c r="G9" s="11">
        <f>'Sample ID &amp; weight entry'!G9</f>
        <v>0</v>
      </c>
      <c r="H9" s="12">
        <f t="shared" si="6"/>
        <v>7.704827586206898</v>
      </c>
      <c r="I9" s="11">
        <f>'Sample ID &amp; weight entry'!H9</f>
        <v>1.25</v>
      </c>
      <c r="J9" s="11">
        <f>'Sample ID &amp; weight entry'!I9</f>
        <v>10.44</v>
      </c>
      <c r="K9" s="11">
        <f>'Sample ID &amp; weight entry'!J9</f>
        <v>8.81</v>
      </c>
      <c r="L9" s="11">
        <f t="shared" si="7"/>
        <v>2.879999999999999</v>
      </c>
      <c r="M9" s="12">
        <f t="shared" si="8"/>
        <v>0.38095238095238082</v>
      </c>
      <c r="N9" s="11">
        <f>'Sample ID &amp; weight entry'!L9</f>
        <v>10.94</v>
      </c>
      <c r="O9" s="11">
        <f>'Sample ID &amp; weight entry'!M9</f>
        <v>0</v>
      </c>
      <c r="P9" s="12">
        <f t="shared" si="9"/>
        <v>7.9220689655172416</v>
      </c>
      <c r="Q9" s="26">
        <f>'Sample ID &amp; weight entry'!N9</f>
        <v>10.98</v>
      </c>
      <c r="R9" s="26">
        <f>'Sample ID &amp; weight entry'!O9</f>
        <v>0</v>
      </c>
      <c r="S9" s="12">
        <f t="shared" si="10"/>
        <v>7.9510344827586215</v>
      </c>
    </row>
    <row r="10" spans="1:19" x14ac:dyDescent="0.25">
      <c r="A10" s="27">
        <f>'Sample ID &amp; weight entry'!B10</f>
        <v>8</v>
      </c>
      <c r="B10" s="28" t="str">
        <f>'Sample ID &amp; weight entry'!C10</f>
        <v>C12</v>
      </c>
      <c r="C10" s="11">
        <f>'Sample ID &amp; weight entry'!D10</f>
        <v>0</v>
      </c>
      <c r="D10" s="11">
        <f>'Sample ID &amp; weight entry'!E10</f>
        <v>0</v>
      </c>
      <c r="E10" s="12" t="e">
        <f t="shared" si="5"/>
        <v>#DIV/0!</v>
      </c>
      <c r="F10" s="11">
        <f>'Sample ID &amp; weight entry'!F10</f>
        <v>10.89</v>
      </c>
      <c r="G10" s="11">
        <f>'Sample ID &amp; weight entry'!G10</f>
        <v>0</v>
      </c>
      <c r="H10" s="12">
        <f t="shared" si="6"/>
        <v>7.9730357142857144</v>
      </c>
      <c r="I10" s="11">
        <f>'Sample ID &amp; weight entry'!H10</f>
        <v>1.04</v>
      </c>
      <c r="J10" s="11">
        <f>'Sample ID &amp; weight entry'!I10</f>
        <v>10.08</v>
      </c>
      <c r="K10" s="11">
        <f>'Sample ID &amp; weight entry'!J10</f>
        <v>8.42</v>
      </c>
      <c r="L10" s="11">
        <f t="shared" si="7"/>
        <v>2.7</v>
      </c>
      <c r="M10" s="12">
        <f t="shared" si="8"/>
        <v>0.36585365853658541</v>
      </c>
      <c r="N10" s="11">
        <f>'Sample ID &amp; weight entry'!L10</f>
        <v>10.96</v>
      </c>
      <c r="O10" s="11">
        <f>'Sample ID &amp; weight entry'!M10</f>
        <v>0</v>
      </c>
      <c r="P10" s="12">
        <f t="shared" si="9"/>
        <v>8.024285714285714</v>
      </c>
      <c r="Q10" s="26">
        <f>'Sample ID &amp; weight entry'!N10</f>
        <v>10.87</v>
      </c>
      <c r="R10" s="26">
        <f>'Sample ID &amp; weight entry'!O10</f>
        <v>0</v>
      </c>
      <c r="S10" s="12">
        <f t="shared" si="10"/>
        <v>7.9583928571428562</v>
      </c>
    </row>
    <row r="11" spans="1:19" x14ac:dyDescent="0.25">
      <c r="A11" s="27">
        <f>'Sample ID &amp; weight entry'!B11</f>
        <v>9</v>
      </c>
      <c r="B11" s="28" t="str">
        <f>'Sample ID &amp; weight entry'!C11</f>
        <v>D11</v>
      </c>
      <c r="C11" s="11">
        <f>'Sample ID &amp; weight entry'!D11</f>
        <v>0</v>
      </c>
      <c r="D11" s="11">
        <f>'Sample ID &amp; weight entry'!E11</f>
        <v>0</v>
      </c>
      <c r="E11" s="12" t="e">
        <f t="shared" si="5"/>
        <v>#DIV/0!</v>
      </c>
      <c r="F11" s="11">
        <f>'Sample ID &amp; weight entry'!F11</f>
        <v>10.9</v>
      </c>
      <c r="G11" s="11">
        <f>'Sample ID &amp; weight entry'!G11</f>
        <v>0.02</v>
      </c>
      <c r="H11" s="12">
        <f t="shared" si="6"/>
        <v>7.7735000000000003</v>
      </c>
      <c r="I11" s="11">
        <f>'Sample ID &amp; weight entry'!H11</f>
        <v>1.26</v>
      </c>
      <c r="J11" s="11">
        <f>'Sample ID &amp; weight entry'!I11</f>
        <v>10</v>
      </c>
      <c r="K11" s="11">
        <f>'Sample ID &amp; weight entry'!J11</f>
        <v>8.41</v>
      </c>
      <c r="L11" s="11">
        <f t="shared" si="7"/>
        <v>2.8499999999999996</v>
      </c>
      <c r="M11" s="12">
        <f t="shared" si="8"/>
        <v>0.39860139860139854</v>
      </c>
      <c r="N11" s="11">
        <f>'Sample ID &amp; weight entry'!L11</f>
        <v>10.91</v>
      </c>
      <c r="O11" s="11">
        <f>'Sample ID &amp; weight entry'!M11</f>
        <v>0</v>
      </c>
      <c r="P11" s="12">
        <f t="shared" si="9"/>
        <v>7.800650000000001</v>
      </c>
      <c r="Q11" s="26">
        <f>'Sample ID &amp; weight entry'!N11</f>
        <v>10.210000000000001</v>
      </c>
      <c r="R11" s="26">
        <f>'Sample ID &amp; weight entry'!O11</f>
        <v>0</v>
      </c>
      <c r="S11" s="12">
        <f t="shared" si="10"/>
        <v>7.3001500000000004</v>
      </c>
    </row>
    <row r="12" spans="1:19" x14ac:dyDescent="0.25">
      <c r="A12" s="27">
        <f>'Sample ID &amp; weight entry'!B12</f>
        <v>10</v>
      </c>
      <c r="B12" s="28" t="str">
        <f>'Sample ID &amp; weight entry'!C12</f>
        <v>D12</v>
      </c>
      <c r="C12" s="11">
        <f>'Sample ID &amp; weight entry'!D12</f>
        <v>0</v>
      </c>
      <c r="D12" s="11">
        <f>'Sample ID &amp; weight entry'!E12</f>
        <v>0</v>
      </c>
      <c r="E12" s="12" t="e">
        <f t="shared" si="5"/>
        <v>#DIV/0!</v>
      </c>
      <c r="F12" s="11">
        <f>'Sample ID &amp; weight entry'!F12</f>
        <v>10.42</v>
      </c>
      <c r="G12" s="11">
        <f>'Sample ID &amp; weight entry'!G12</f>
        <v>0</v>
      </c>
      <c r="H12" s="12">
        <f t="shared" si="6"/>
        <v>7.6360305343511445</v>
      </c>
      <c r="I12" s="11">
        <f>'Sample ID &amp; weight entry'!H12</f>
        <v>1.06</v>
      </c>
      <c r="J12" s="11">
        <f>'Sample ID &amp; weight entry'!I12</f>
        <v>10.48</v>
      </c>
      <c r="K12" s="11">
        <f>'Sample ID &amp; weight entry'!J12</f>
        <v>8.74</v>
      </c>
      <c r="L12" s="11">
        <f t="shared" si="7"/>
        <v>2.8000000000000007</v>
      </c>
      <c r="M12" s="12">
        <f t="shared" si="8"/>
        <v>0.36458333333333343</v>
      </c>
      <c r="N12" s="11">
        <f>'Sample ID &amp; weight entry'!L12</f>
        <v>10.89</v>
      </c>
      <c r="O12" s="11">
        <f>'Sample ID &amp; weight entry'!M12</f>
        <v>0</v>
      </c>
      <c r="P12" s="12">
        <f t="shared" si="9"/>
        <v>7.9804580152671756</v>
      </c>
      <c r="Q12" s="26">
        <f>'Sample ID &amp; weight entry'!N12</f>
        <v>10.5</v>
      </c>
      <c r="R12" s="26">
        <f>'Sample ID &amp; weight entry'!O12</f>
        <v>0</v>
      </c>
      <c r="S12" s="12">
        <f t="shared" si="10"/>
        <v>7.6946564885496178</v>
      </c>
    </row>
    <row r="13" spans="1:19" x14ac:dyDescent="0.25">
      <c r="A13" s="27">
        <f>'Sample ID &amp; weight entry'!B13</f>
        <v>11</v>
      </c>
      <c r="B13" s="28" t="str">
        <f>'Sample ID &amp; weight entry'!C13</f>
        <v>E11</v>
      </c>
      <c r="C13" s="11">
        <f>'Sample ID &amp; weight entry'!D13</f>
        <v>0</v>
      </c>
      <c r="D13" s="11">
        <f>'Sample ID &amp; weight entry'!E13</f>
        <v>0</v>
      </c>
      <c r="E13" s="12" t="e">
        <f t="shared" si="5"/>
        <v>#DIV/0!</v>
      </c>
      <c r="F13" s="11">
        <f>'Sample ID &amp; weight entry'!F13</f>
        <v>10.82</v>
      </c>
      <c r="G13" s="11">
        <f>'Sample ID &amp; weight entry'!G13</f>
        <v>0</v>
      </c>
      <c r="H13" s="12">
        <f t="shared" si="6"/>
        <v>8.1710357815442585</v>
      </c>
      <c r="I13" s="11">
        <f>'Sample ID &amp; weight entry'!H13</f>
        <v>1.03</v>
      </c>
      <c r="J13" s="11">
        <f>'Sample ID &amp; weight entry'!I13</f>
        <v>10.62</v>
      </c>
      <c r="K13" s="11">
        <f>'Sample ID &amp; weight entry'!J13</f>
        <v>9.0500000000000007</v>
      </c>
      <c r="L13" s="11">
        <f t="shared" si="7"/>
        <v>2.5999999999999979</v>
      </c>
      <c r="M13" s="12">
        <f t="shared" si="8"/>
        <v>0.32418952618453833</v>
      </c>
      <c r="N13" s="11">
        <f>'Sample ID &amp; weight entry'!L13</f>
        <v>10.51</v>
      </c>
      <c r="O13" s="11">
        <f>'Sample ID &amp; weight entry'!M13</f>
        <v>0</v>
      </c>
      <c r="P13" s="12">
        <f t="shared" si="9"/>
        <v>7.9369303201506609</v>
      </c>
      <c r="Q13" s="26">
        <f>'Sample ID &amp; weight entry'!N13</f>
        <v>10.86</v>
      </c>
      <c r="R13" s="26">
        <f>'Sample ID &amp; weight entry'!O13</f>
        <v>0</v>
      </c>
      <c r="S13" s="12">
        <f t="shared" si="10"/>
        <v>8.2012429378531095</v>
      </c>
    </row>
    <row r="14" spans="1:19" x14ac:dyDescent="0.25">
      <c r="A14" s="27">
        <f>'Sample ID &amp; weight entry'!B14</f>
        <v>12</v>
      </c>
      <c r="B14" s="28" t="str">
        <f>'Sample ID &amp; weight entry'!C14</f>
        <v>E12</v>
      </c>
      <c r="C14" s="11">
        <f>'Sample ID &amp; weight entry'!D14</f>
        <v>0</v>
      </c>
      <c r="D14" s="11">
        <f>'Sample ID &amp; weight entry'!E14</f>
        <v>0</v>
      </c>
      <c r="E14" s="12" t="e">
        <f t="shared" si="5"/>
        <v>#DIV/0!</v>
      </c>
      <c r="F14" s="11">
        <f>'Sample ID &amp; weight entry'!F14</f>
        <v>11</v>
      </c>
      <c r="G14" s="11">
        <f>'Sample ID &amp; weight entry'!G14</f>
        <v>0</v>
      </c>
      <c r="H14" s="12">
        <f t="shared" si="6"/>
        <v>9.0404040404040416</v>
      </c>
      <c r="I14" s="11">
        <f>'Sample ID &amp; weight entry'!H14</f>
        <v>1.27</v>
      </c>
      <c r="J14" s="11">
        <f>'Sample ID &amp; weight entry'!I14</f>
        <v>10.89</v>
      </c>
      <c r="K14" s="11">
        <f>'Sample ID &amp; weight entry'!J14</f>
        <v>10.220000000000001</v>
      </c>
      <c r="L14" s="11">
        <f t="shared" si="7"/>
        <v>1.9399999999999995</v>
      </c>
      <c r="M14" s="12">
        <f t="shared" si="8"/>
        <v>0.21675977653631276</v>
      </c>
      <c r="N14" s="11">
        <f>'Sample ID &amp; weight entry'!L14</f>
        <v>10.220000000000001</v>
      </c>
      <c r="O14" s="11">
        <f>'Sample ID &amp; weight entry'!M14</f>
        <v>0</v>
      </c>
      <c r="P14" s="12">
        <f t="shared" si="9"/>
        <v>8.3993572084481194</v>
      </c>
      <c r="Q14" s="26">
        <f>'Sample ID &amp; weight entry'!N14</f>
        <v>11.07</v>
      </c>
      <c r="R14" s="26">
        <f>'Sample ID &amp; weight entry'!O14</f>
        <v>0</v>
      </c>
      <c r="S14" s="12">
        <f t="shared" si="10"/>
        <v>9.0979338842975217</v>
      </c>
    </row>
    <row r="15" spans="1:19" x14ac:dyDescent="0.25">
      <c r="A15" s="27">
        <f>'Sample ID &amp; weight entry'!B15</f>
        <v>13</v>
      </c>
      <c r="B15" s="28" t="str">
        <f>'Sample ID &amp; weight entry'!C15</f>
        <v>F11</v>
      </c>
      <c r="C15" s="11">
        <f>'Sample ID &amp; weight entry'!D15</f>
        <v>0</v>
      </c>
      <c r="D15" s="11">
        <f>'Sample ID &amp; weight entry'!E15</f>
        <v>0</v>
      </c>
      <c r="E15" s="12" t="e">
        <f t="shared" si="5"/>
        <v>#DIV/0!</v>
      </c>
      <c r="F15" s="11">
        <f>'Sample ID &amp; weight entry'!F15</f>
        <v>10.57</v>
      </c>
      <c r="G15" s="11">
        <f>'Sample ID &amp; weight entry'!G15</f>
        <v>0</v>
      </c>
      <c r="H15" s="12">
        <f t="shared" si="6"/>
        <v>8.6913476562500005</v>
      </c>
      <c r="I15" s="11">
        <f>'Sample ID &amp; weight entry'!H15</f>
        <v>0.99</v>
      </c>
      <c r="J15" s="11">
        <f>'Sample ID &amp; weight entry'!I15</f>
        <v>10.24</v>
      </c>
      <c r="K15" s="11">
        <f>'Sample ID &amp; weight entry'!J15</f>
        <v>9.41</v>
      </c>
      <c r="L15" s="11">
        <f t="shared" si="7"/>
        <v>1.8200000000000003</v>
      </c>
      <c r="M15" s="12">
        <f t="shared" si="8"/>
        <v>0.21615201900237532</v>
      </c>
      <c r="N15" s="11">
        <f>'Sample ID &amp; weight entry'!L15</f>
        <v>10.39</v>
      </c>
      <c r="O15" s="11">
        <f>'Sample ID &amp; weight entry'!M15</f>
        <v>0</v>
      </c>
      <c r="P15" s="12">
        <f t="shared" si="9"/>
        <v>8.543339843750001</v>
      </c>
      <c r="Q15" s="26">
        <f>'Sample ID &amp; weight entry'!N15</f>
        <v>10.77</v>
      </c>
      <c r="R15" s="26">
        <f>'Sample ID &amp; weight entry'!O15</f>
        <v>0</v>
      </c>
      <c r="S15" s="12">
        <f t="shared" si="10"/>
        <v>8.8558007812500001</v>
      </c>
    </row>
    <row r="16" spans="1:19" x14ac:dyDescent="0.25">
      <c r="A16" s="27">
        <f>'Sample ID &amp; weight entry'!B16</f>
        <v>14</v>
      </c>
      <c r="B16" s="28" t="str">
        <f>'Sample ID &amp; weight entry'!C16</f>
        <v>F12</v>
      </c>
      <c r="C16" s="11">
        <f>'Sample ID &amp; weight entry'!D16</f>
        <v>0</v>
      </c>
      <c r="D16" s="11">
        <f>'Sample ID &amp; weight entry'!E16</f>
        <v>0</v>
      </c>
      <c r="E16" s="12" t="e">
        <f t="shared" si="5"/>
        <v>#DIV/0!</v>
      </c>
      <c r="F16" s="11">
        <f>'Sample ID &amp; weight entry'!F16</f>
        <v>10.67</v>
      </c>
      <c r="G16" s="11">
        <f>'Sample ID &amp; weight entry'!G16</f>
        <v>0</v>
      </c>
      <c r="H16" s="12">
        <f t="shared" si="6"/>
        <v>8.8438905472636815</v>
      </c>
      <c r="I16" s="11">
        <f>'Sample ID &amp; weight entry'!H16</f>
        <v>1.01</v>
      </c>
      <c r="J16" s="11">
        <f>'Sample ID &amp; weight entry'!I16</f>
        <v>10.050000000000001</v>
      </c>
      <c r="K16" s="11">
        <f>'Sample ID &amp; weight entry'!J16</f>
        <v>9.34</v>
      </c>
      <c r="L16" s="11">
        <f t="shared" si="7"/>
        <v>1.7200000000000006</v>
      </c>
      <c r="M16" s="12">
        <f t="shared" si="8"/>
        <v>0.20648259303721497</v>
      </c>
      <c r="N16" s="11">
        <f>'Sample ID &amp; weight entry'!L16</f>
        <v>10.65</v>
      </c>
      <c r="O16" s="11">
        <f>'Sample ID &amp; weight entry'!M16</f>
        <v>0</v>
      </c>
      <c r="P16" s="12">
        <f t="shared" si="9"/>
        <v>8.8273134328358207</v>
      </c>
      <c r="Q16" s="26">
        <f>'Sample ID &amp; weight entry'!N16</f>
        <v>10.91</v>
      </c>
      <c r="R16" s="26">
        <f>'Sample ID &amp; weight entry'!O16</f>
        <v>0</v>
      </c>
      <c r="S16" s="12">
        <f t="shared" si="10"/>
        <v>9.0428159203980094</v>
      </c>
    </row>
    <row r="17" spans="1:19" x14ac:dyDescent="0.25">
      <c r="A17" s="27">
        <f>'Sample ID &amp; weight entry'!B17</f>
        <v>15</v>
      </c>
      <c r="B17" s="28" t="str">
        <f>'Sample ID &amp; weight entry'!C17</f>
        <v>G11</v>
      </c>
      <c r="C17" s="11">
        <f>'Sample ID &amp; weight entry'!D17</f>
        <v>0</v>
      </c>
      <c r="D17" s="11">
        <f>'Sample ID &amp; weight entry'!E17</f>
        <v>0</v>
      </c>
      <c r="E17" s="12" t="e">
        <f t="shared" si="5"/>
        <v>#DIV/0!</v>
      </c>
      <c r="F17" s="11">
        <f>'Sample ID &amp; weight entry'!F17</f>
        <v>10.72</v>
      </c>
      <c r="G17" s="11">
        <f>'Sample ID &amp; weight entry'!G17</f>
        <v>0</v>
      </c>
      <c r="H17" s="12">
        <f t="shared" si="6"/>
        <v>8.10661567877629</v>
      </c>
      <c r="I17" s="11">
        <f>'Sample ID &amp; weight entry'!H17</f>
        <v>0.98</v>
      </c>
      <c r="J17" s="11">
        <f>'Sample ID &amp; weight entry'!I17</f>
        <v>10.46</v>
      </c>
      <c r="K17" s="11">
        <f>'Sample ID &amp; weight entry'!J17</f>
        <v>8.89</v>
      </c>
      <c r="L17" s="11">
        <f t="shared" si="7"/>
        <v>2.5500000000000007</v>
      </c>
      <c r="M17" s="12">
        <f t="shared" si="8"/>
        <v>0.32237673830594193</v>
      </c>
      <c r="N17" s="11">
        <f>'Sample ID &amp; weight entry'!L17</f>
        <v>10.9</v>
      </c>
      <c r="O17" s="11">
        <f>'Sample ID &amp; weight entry'!M17</f>
        <v>0</v>
      </c>
      <c r="P17" s="12">
        <f t="shared" si="9"/>
        <v>8.2427342256214153</v>
      </c>
      <c r="Q17" s="26">
        <f>'Sample ID &amp; weight entry'!N17</f>
        <v>10.29</v>
      </c>
      <c r="R17" s="26">
        <f>'Sample ID &amp; weight entry'!O17</f>
        <v>0</v>
      </c>
      <c r="S17" s="12">
        <f t="shared" si="10"/>
        <v>7.7814435946462703</v>
      </c>
    </row>
    <row r="18" spans="1:19" x14ac:dyDescent="0.25">
      <c r="A18" s="27">
        <f>'Sample ID &amp; weight entry'!B18</f>
        <v>16</v>
      </c>
      <c r="B18" s="28" t="str">
        <f>'Sample ID &amp; weight entry'!C18</f>
        <v>G12</v>
      </c>
      <c r="C18" s="11">
        <f>'Sample ID &amp; weight entry'!D18</f>
        <v>0</v>
      </c>
      <c r="D18" s="11">
        <f>'Sample ID &amp; weight entry'!E18</f>
        <v>0</v>
      </c>
      <c r="E18" s="12" t="e">
        <f t="shared" si="5"/>
        <v>#DIV/0!</v>
      </c>
      <c r="F18" s="11">
        <f>'Sample ID &amp; weight entry'!F18</f>
        <v>10.85</v>
      </c>
      <c r="G18" s="11">
        <f>'Sample ID &amp; weight entry'!G18</f>
        <v>0</v>
      </c>
      <c r="H18" s="12">
        <f t="shared" si="6"/>
        <v>8.0866238894373144</v>
      </c>
      <c r="I18" s="11">
        <f>'Sample ID &amp; weight entry'!H18</f>
        <v>1.02</v>
      </c>
      <c r="J18" s="11">
        <f>'Sample ID &amp; weight entry'!I18</f>
        <v>10.130000000000001</v>
      </c>
      <c r="K18" s="11">
        <f>'Sample ID &amp; weight entry'!J18</f>
        <v>8.57</v>
      </c>
      <c r="L18" s="11">
        <f t="shared" si="7"/>
        <v>2.58</v>
      </c>
      <c r="M18" s="12">
        <f t="shared" si="8"/>
        <v>0.34172185430463575</v>
      </c>
      <c r="N18" s="11">
        <f>'Sample ID &amp; weight entry'!L18</f>
        <v>10.86</v>
      </c>
      <c r="O18" s="11">
        <f>'Sample ID &amp; weight entry'!M18</f>
        <v>0</v>
      </c>
      <c r="P18" s="12">
        <f t="shared" si="9"/>
        <v>8.0940769990128327</v>
      </c>
      <c r="Q18" s="26">
        <f>'Sample ID &amp; weight entry'!N18</f>
        <v>10.55</v>
      </c>
      <c r="R18" s="26">
        <f>'Sample ID &amp; weight entry'!O18</f>
        <v>0</v>
      </c>
      <c r="S18" s="12">
        <f t="shared" si="10"/>
        <v>7.8630306021717669</v>
      </c>
    </row>
    <row r="19" spans="1:19" x14ac:dyDescent="0.25">
      <c r="A19" s="27">
        <f>'Sample ID &amp; weight entry'!B19</f>
        <v>17</v>
      </c>
      <c r="B19" s="28" t="str">
        <f>'Sample ID &amp; weight entry'!C19</f>
        <v>H11</v>
      </c>
      <c r="C19" s="11">
        <f>'Sample ID &amp; weight entry'!D19</f>
        <v>0</v>
      </c>
      <c r="D19" s="11">
        <f>'Sample ID &amp; weight entry'!E19</f>
        <v>0</v>
      </c>
      <c r="E19" s="12" t="e">
        <f t="shared" si="5"/>
        <v>#DIV/0!</v>
      </c>
      <c r="F19" s="11">
        <f>'Sample ID &amp; weight entry'!F19</f>
        <v>10.95</v>
      </c>
      <c r="G19" s="11">
        <f>'Sample ID &amp; weight entry'!G19</f>
        <v>0</v>
      </c>
      <c r="H19" s="12">
        <f t="shared" si="6"/>
        <v>8.3107175712971486</v>
      </c>
      <c r="I19" s="11">
        <f>'Sample ID &amp; weight entry'!H19</f>
        <v>0.94</v>
      </c>
      <c r="J19" s="11">
        <f>'Sample ID &amp; weight entry'!I19</f>
        <v>10.87</v>
      </c>
      <c r="K19" s="11">
        <f>'Sample ID &amp; weight entry'!J19</f>
        <v>9.19</v>
      </c>
      <c r="L19" s="11">
        <f t="shared" si="7"/>
        <v>2.6199999999999992</v>
      </c>
      <c r="M19" s="12">
        <f t="shared" si="8"/>
        <v>0.31757575757575746</v>
      </c>
      <c r="N19" s="11">
        <f>'Sample ID &amp; weight entry'!L19</f>
        <v>10.77</v>
      </c>
      <c r="O19" s="11">
        <f>'Sample ID &amp; weight entry'!M19</f>
        <v>0</v>
      </c>
      <c r="P19" s="12">
        <f t="shared" si="9"/>
        <v>8.1741030358785647</v>
      </c>
      <c r="Q19" s="26">
        <f>'Sample ID &amp; weight entry'!N19</f>
        <v>10.6</v>
      </c>
      <c r="R19" s="26">
        <f>'Sample ID &amp; weight entry'!O19</f>
        <v>0</v>
      </c>
      <c r="S19" s="12">
        <f t="shared" si="10"/>
        <v>8.0450781968721259</v>
      </c>
    </row>
    <row r="20" spans="1:19" x14ac:dyDescent="0.25">
      <c r="A20" s="27">
        <f>'Sample ID &amp; weight entry'!B20</f>
        <v>18</v>
      </c>
      <c r="B20" s="28" t="str">
        <f>'Sample ID &amp; weight entry'!C20</f>
        <v>H12</v>
      </c>
      <c r="C20" s="11">
        <f>'Sample ID &amp; weight entry'!D20</f>
        <v>0</v>
      </c>
      <c r="D20" s="11">
        <f>'Sample ID &amp; weight entry'!E20</f>
        <v>0</v>
      </c>
      <c r="E20" s="12" t="e">
        <f t="shared" si="5"/>
        <v>#DIV/0!</v>
      </c>
      <c r="F20" s="11">
        <f>'Sample ID &amp; weight entry'!F20</f>
        <v>10.4</v>
      </c>
      <c r="G20" s="11">
        <f>'Sample ID &amp; weight entry'!G20</f>
        <v>0</v>
      </c>
      <c r="H20" s="12">
        <f t="shared" si="6"/>
        <v>7.8227405247813415</v>
      </c>
      <c r="I20" s="11">
        <f>'Sample ID &amp; weight entry'!H20</f>
        <v>0.99</v>
      </c>
      <c r="J20" s="11">
        <f>'Sample ID &amp; weight entry'!I20</f>
        <v>10.29</v>
      </c>
      <c r="K20" s="11">
        <f>'Sample ID &amp; weight entry'!J20</f>
        <v>8.73</v>
      </c>
      <c r="L20" s="11">
        <f t="shared" si="7"/>
        <v>2.5499999999999989</v>
      </c>
      <c r="M20" s="12">
        <f t="shared" si="8"/>
        <v>0.32945736434108513</v>
      </c>
      <c r="N20" s="11">
        <f>'Sample ID &amp; weight entry'!L20</f>
        <v>10.87</v>
      </c>
      <c r="O20" s="11">
        <f>'Sample ID &amp; weight entry'!M20</f>
        <v>0</v>
      </c>
      <c r="P20" s="12">
        <f t="shared" si="9"/>
        <v>8.1762682215743432</v>
      </c>
      <c r="Q20" s="26">
        <f>'Sample ID &amp; weight entry'!N20</f>
        <v>10.88</v>
      </c>
      <c r="R20" s="26">
        <f>'Sample ID &amp; weight entry'!O20</f>
        <v>0</v>
      </c>
      <c r="S20" s="12">
        <f t="shared" si="10"/>
        <v>8.1837900874635583</v>
      </c>
    </row>
    <row r="21" spans="1:19" x14ac:dyDescent="0.25">
      <c r="A21" s="27">
        <f>'Sample ID &amp; weight entry'!B21</f>
        <v>19</v>
      </c>
      <c r="B21" s="28" t="str">
        <f>'Sample ID &amp; weight entry'!C21</f>
        <v>BLANK</v>
      </c>
      <c r="C21" s="11">
        <f>'Sample ID &amp; weight entry'!D21</f>
        <v>0</v>
      </c>
      <c r="D21" s="11">
        <f>'Sample ID &amp; weight entry'!E21</f>
        <v>0</v>
      </c>
      <c r="E21" s="12" t="e">
        <f t="shared" si="5"/>
        <v>#DIV/0!</v>
      </c>
      <c r="F21" s="11">
        <f>'Sample ID &amp; weight entry'!F21</f>
        <v>0</v>
      </c>
      <c r="G21" s="11">
        <f>'Sample ID &amp; weight entry'!G21</f>
        <v>0</v>
      </c>
      <c r="H21" s="12" t="e">
        <f t="shared" si="6"/>
        <v>#DIV/0!</v>
      </c>
      <c r="I21" s="11">
        <f>'Sample ID &amp; weight entry'!H21</f>
        <v>0</v>
      </c>
      <c r="J21" s="11">
        <f>'Sample ID &amp; weight entry'!I21</f>
        <v>0</v>
      </c>
      <c r="K21" s="11">
        <f>'Sample ID &amp; weight entry'!J21</f>
        <v>0</v>
      </c>
      <c r="L21" s="11">
        <f t="shared" si="7"/>
        <v>0</v>
      </c>
      <c r="M21" s="12" t="e">
        <f t="shared" si="8"/>
        <v>#DIV/0!</v>
      </c>
      <c r="N21" s="11">
        <f>'Sample ID &amp; weight entry'!L21</f>
        <v>0</v>
      </c>
      <c r="O21" s="11">
        <f>'Sample ID &amp; weight entry'!M21</f>
        <v>0</v>
      </c>
      <c r="P21" s="12" t="e">
        <f t="shared" si="9"/>
        <v>#DIV/0!</v>
      </c>
      <c r="Q21" s="26">
        <f>'Sample ID &amp; weight entry'!N21</f>
        <v>0</v>
      </c>
      <c r="R21" s="26">
        <f>'Sample ID &amp; weight entry'!O21</f>
        <v>0</v>
      </c>
      <c r="S21" s="12" t="e">
        <f t="shared" si="10"/>
        <v>#DIV/0!</v>
      </c>
    </row>
    <row r="22" spans="1:19" x14ac:dyDescent="0.25">
      <c r="A22" s="27">
        <f>'Sample ID &amp; weight entry'!B22</f>
        <v>20</v>
      </c>
      <c r="B22" s="28" t="str">
        <f>'Sample ID &amp; weight entry'!C22</f>
        <v>A21 DUP</v>
      </c>
      <c r="C22" s="11">
        <f>'Sample ID &amp; weight entry'!D22</f>
        <v>0</v>
      </c>
      <c r="D22" s="11">
        <f>'Sample ID &amp; weight entry'!E22</f>
        <v>0</v>
      </c>
      <c r="E22" s="12" t="e">
        <f t="shared" si="5"/>
        <v>#DIV/0!</v>
      </c>
      <c r="F22" s="11">
        <f>'Sample ID &amp; weight entry'!F22</f>
        <v>10.82</v>
      </c>
      <c r="G22" s="11">
        <f>'Sample ID &amp; weight entry'!G22</f>
        <v>0</v>
      </c>
      <c r="H22" s="12">
        <f t="shared" si="6"/>
        <v>8.0391588785046721</v>
      </c>
      <c r="I22" s="11">
        <f>'Sample ID &amp; weight entry'!H22</f>
        <v>0.92</v>
      </c>
      <c r="J22" s="11">
        <f>'Sample ID &amp; weight entry'!I22</f>
        <v>10.7</v>
      </c>
      <c r="K22" s="11">
        <f>'Sample ID &amp; weight entry'!J22</f>
        <v>8.8699999999999992</v>
      </c>
      <c r="L22" s="11">
        <f t="shared" si="7"/>
        <v>2.75</v>
      </c>
      <c r="M22" s="12">
        <f t="shared" si="8"/>
        <v>0.34591194968553463</v>
      </c>
      <c r="N22" s="11">
        <f>'Sample ID &amp; weight entry'!L22</f>
        <v>10.98</v>
      </c>
      <c r="O22" s="11">
        <f>'Sample ID &amp; weight entry'!M22</f>
        <v>0</v>
      </c>
      <c r="P22" s="12">
        <f t="shared" si="9"/>
        <v>8.1580373831775699</v>
      </c>
      <c r="Q22" s="26">
        <f>'Sample ID &amp; weight entry'!N22</f>
        <v>10.87</v>
      </c>
      <c r="R22" s="26">
        <f>'Sample ID &amp; weight entry'!O22</f>
        <v>0</v>
      </c>
      <c r="S22" s="12">
        <f t="shared" si="10"/>
        <v>8.0763084112149528</v>
      </c>
    </row>
    <row r="23" spans="1:19" x14ac:dyDescent="0.25">
      <c r="A23" s="27">
        <f>'Sample ID &amp; weight entry'!B23</f>
        <v>21</v>
      </c>
      <c r="B23" s="28" t="str">
        <f>'Sample ID &amp; weight entry'!C23</f>
        <v>A21</v>
      </c>
      <c r="C23" s="11">
        <f>'Sample ID &amp; weight entry'!D23</f>
        <v>0</v>
      </c>
      <c r="D23" s="11">
        <f>'Sample ID &amp; weight entry'!E23</f>
        <v>0</v>
      </c>
      <c r="E23" s="12" t="e">
        <f t="shared" si="5"/>
        <v>#DIV/0!</v>
      </c>
      <c r="F23" s="11">
        <f>'Sample ID &amp; weight entry'!F23</f>
        <v>10.28</v>
      </c>
      <c r="G23" s="11">
        <f>'Sample ID &amp; weight entry'!G23</f>
        <v>0</v>
      </c>
      <c r="H23" s="12">
        <f t="shared" si="6"/>
        <v>7.5716713881019828</v>
      </c>
      <c r="I23" s="11">
        <f>'Sample ID &amp; weight entry'!H23</f>
        <v>0.96</v>
      </c>
      <c r="J23" s="11">
        <f>'Sample ID &amp; weight entry'!I23</f>
        <v>10.59</v>
      </c>
      <c r="K23" s="11">
        <f>'Sample ID &amp; weight entry'!J23</f>
        <v>8.76</v>
      </c>
      <c r="L23" s="11">
        <f t="shared" si="7"/>
        <v>2.79</v>
      </c>
      <c r="M23" s="12">
        <f t="shared" si="8"/>
        <v>0.3576923076923077</v>
      </c>
      <c r="N23" s="11">
        <f>'Sample ID &amp; weight entry'!L23</f>
        <v>10.99</v>
      </c>
      <c r="O23" s="11">
        <f>'Sample ID &amp; weight entry'!M23</f>
        <v>0</v>
      </c>
      <c r="P23" s="12">
        <f t="shared" si="9"/>
        <v>8.0946175637393765</v>
      </c>
      <c r="Q23" s="26">
        <f>'Sample ID &amp; weight entry'!N23</f>
        <v>10.77</v>
      </c>
      <c r="R23" s="26">
        <f>'Sample ID &amp; weight entry'!O23</f>
        <v>0</v>
      </c>
      <c r="S23" s="12">
        <f t="shared" si="10"/>
        <v>7.93257790368272</v>
      </c>
    </row>
    <row r="24" spans="1:19" x14ac:dyDescent="0.25">
      <c r="A24" s="27">
        <f>'Sample ID &amp; weight entry'!B24</f>
        <v>22</v>
      </c>
      <c r="B24" s="28" t="str">
        <f>'Sample ID &amp; weight entry'!C24</f>
        <v>A22</v>
      </c>
      <c r="C24" s="11">
        <f>'Sample ID &amp; weight entry'!D24</f>
        <v>0</v>
      </c>
      <c r="D24" s="11">
        <f>'Sample ID &amp; weight entry'!E24</f>
        <v>0</v>
      </c>
      <c r="E24" s="12" t="e">
        <f t="shared" si="5"/>
        <v>#DIV/0!</v>
      </c>
      <c r="F24" s="11">
        <f>'Sample ID &amp; weight entry'!F24</f>
        <v>10.119999999999999</v>
      </c>
      <c r="G24" s="11">
        <f>'Sample ID &amp; weight entry'!G24</f>
        <v>0</v>
      </c>
      <c r="H24" s="12">
        <f t="shared" si="6"/>
        <v>7.5801937984496117</v>
      </c>
      <c r="I24" s="11">
        <f>'Sample ID &amp; weight entry'!H24</f>
        <v>1.01</v>
      </c>
      <c r="J24" s="11">
        <f>'Sample ID &amp; weight entry'!I24</f>
        <v>10.32</v>
      </c>
      <c r="K24" s="11">
        <f>'Sample ID &amp; weight entry'!J24</f>
        <v>8.74</v>
      </c>
      <c r="L24" s="11">
        <f t="shared" si="7"/>
        <v>2.59</v>
      </c>
      <c r="M24" s="12">
        <f t="shared" si="8"/>
        <v>0.33505821474773606</v>
      </c>
      <c r="N24" s="11">
        <f>'Sample ID &amp; weight entry'!L24</f>
        <v>10.89</v>
      </c>
      <c r="O24" s="11">
        <f>'Sample ID &amp; weight entry'!M24</f>
        <v>0</v>
      </c>
      <c r="P24" s="12">
        <f t="shared" si="9"/>
        <v>8.1569476744186051</v>
      </c>
      <c r="Q24" s="26">
        <f>'Sample ID &amp; weight entry'!N24</f>
        <v>10.61</v>
      </c>
      <c r="R24" s="26">
        <f>'Sample ID &amp; weight entry'!O24</f>
        <v>0</v>
      </c>
      <c r="S24" s="12">
        <f t="shared" si="10"/>
        <v>7.9472189922480609</v>
      </c>
    </row>
    <row r="25" spans="1:19" x14ac:dyDescent="0.25">
      <c r="A25" s="27">
        <f>'Sample ID &amp; weight entry'!B25</f>
        <v>23</v>
      </c>
      <c r="B25" s="28" t="str">
        <f>'Sample ID &amp; weight entry'!C25</f>
        <v>B21</v>
      </c>
      <c r="C25" s="11">
        <f>'Sample ID &amp; weight entry'!D25</f>
        <v>0</v>
      </c>
      <c r="D25" s="11">
        <f>'Sample ID &amp; weight entry'!E25</f>
        <v>0</v>
      </c>
      <c r="E25" s="12" t="e">
        <f t="shared" si="5"/>
        <v>#DIV/0!</v>
      </c>
      <c r="F25" s="11">
        <f>'Sample ID &amp; weight entry'!F25</f>
        <v>10.45</v>
      </c>
      <c r="G25" s="11">
        <f>'Sample ID &amp; weight entry'!G25</f>
        <v>0</v>
      </c>
      <c r="H25" s="12">
        <f t="shared" si="6"/>
        <v>7.7179738562091487</v>
      </c>
      <c r="I25" s="11">
        <f>'Sample ID &amp; weight entry'!H25</f>
        <v>0.98</v>
      </c>
      <c r="J25" s="11">
        <f>'Sample ID &amp; weight entry'!I25</f>
        <v>10.71</v>
      </c>
      <c r="K25" s="11">
        <f>'Sample ID &amp; weight entry'!J25</f>
        <v>8.89</v>
      </c>
      <c r="L25" s="11">
        <f t="shared" si="7"/>
        <v>2.8000000000000007</v>
      </c>
      <c r="M25" s="12">
        <f t="shared" si="8"/>
        <v>0.35398230088495586</v>
      </c>
      <c r="N25" s="11">
        <f>'Sample ID &amp; weight entry'!L25</f>
        <v>10.98</v>
      </c>
      <c r="O25" s="11">
        <f>'Sample ID &amp; weight entry'!M25</f>
        <v>0</v>
      </c>
      <c r="P25" s="12">
        <f t="shared" si="9"/>
        <v>8.1094117647058823</v>
      </c>
      <c r="Q25" s="26">
        <f>'Sample ID &amp; weight entry'!N25</f>
        <v>10.76</v>
      </c>
      <c r="R25" s="26">
        <f>'Sample ID &amp; weight entry'!O25</f>
        <v>0.02</v>
      </c>
      <c r="S25" s="12">
        <f t="shared" si="10"/>
        <v>7.9269281045751629</v>
      </c>
    </row>
    <row r="26" spans="1:19" x14ac:dyDescent="0.25">
      <c r="A26" s="27">
        <f>'Sample ID &amp; weight entry'!B26</f>
        <v>24</v>
      </c>
      <c r="B26" s="28" t="str">
        <f>'Sample ID &amp; weight entry'!C26</f>
        <v>B22</v>
      </c>
      <c r="C26" s="11">
        <f>'Sample ID &amp; weight entry'!D26</f>
        <v>0</v>
      </c>
      <c r="D26" s="11">
        <f>'Sample ID &amp; weight entry'!E26</f>
        <v>0</v>
      </c>
      <c r="E26" s="12" t="e">
        <f t="shared" si="5"/>
        <v>#DIV/0!</v>
      </c>
      <c r="F26" s="11">
        <f>'Sample ID &amp; weight entry'!F26</f>
        <v>10.77</v>
      </c>
      <c r="G26" s="11">
        <f>'Sample ID &amp; weight entry'!G26</f>
        <v>0</v>
      </c>
      <c r="H26" s="12">
        <f t="shared" si="6"/>
        <v>7.8878873239436622</v>
      </c>
      <c r="I26" s="11">
        <f>'Sample ID &amp; weight entry'!H26</f>
        <v>1.25</v>
      </c>
      <c r="J26" s="11">
        <f>'Sample ID &amp; weight entry'!I26</f>
        <v>10.65</v>
      </c>
      <c r="K26" s="11">
        <f>'Sample ID &amp; weight entry'!J26</f>
        <v>9.0500000000000007</v>
      </c>
      <c r="L26" s="11">
        <f t="shared" si="7"/>
        <v>2.8499999999999996</v>
      </c>
      <c r="M26" s="12">
        <f t="shared" si="8"/>
        <v>0.36538461538461531</v>
      </c>
      <c r="N26" s="11">
        <f>'Sample ID &amp; weight entry'!L26</f>
        <v>10.98</v>
      </c>
      <c r="O26" s="11">
        <f>'Sample ID &amp; weight entry'!M26</f>
        <v>0</v>
      </c>
      <c r="P26" s="12">
        <f t="shared" si="9"/>
        <v>8.0416901408450716</v>
      </c>
      <c r="Q26" s="26">
        <f>'Sample ID &amp; weight entry'!N26</f>
        <v>10.74</v>
      </c>
      <c r="R26" s="26">
        <f>'Sample ID &amp; weight entry'!O26</f>
        <v>0</v>
      </c>
      <c r="S26" s="12">
        <f t="shared" si="10"/>
        <v>7.8659154929577468</v>
      </c>
    </row>
    <row r="27" spans="1:19" x14ac:dyDescent="0.25">
      <c r="A27" s="27">
        <f>'Sample ID &amp; weight entry'!B27</f>
        <v>25</v>
      </c>
      <c r="B27" s="28" t="str">
        <f>'Sample ID &amp; weight entry'!C27</f>
        <v>C21</v>
      </c>
      <c r="C27" s="11">
        <f>'Sample ID &amp; weight entry'!D27</f>
        <v>0</v>
      </c>
      <c r="D27" s="11">
        <f>'Sample ID &amp; weight entry'!E27</f>
        <v>0</v>
      </c>
      <c r="E27" s="12" t="e">
        <f t="shared" si="5"/>
        <v>#DIV/0!</v>
      </c>
      <c r="F27" s="11">
        <f>'Sample ID &amp; weight entry'!F27</f>
        <v>10.29</v>
      </c>
      <c r="G27" s="11">
        <f>'Sample ID &amp; weight entry'!G27</f>
        <v>0</v>
      </c>
      <c r="H27" s="12">
        <f t="shared" si="6"/>
        <v>7.3968416119962503</v>
      </c>
      <c r="I27" s="11">
        <f>'Sample ID &amp; weight entry'!H27</f>
        <v>1.27</v>
      </c>
      <c r="J27" s="11">
        <f>'Sample ID &amp; weight entry'!I27</f>
        <v>10.67</v>
      </c>
      <c r="K27" s="11">
        <f>'Sample ID &amp; weight entry'!J27</f>
        <v>8.94</v>
      </c>
      <c r="L27" s="11">
        <f t="shared" si="7"/>
        <v>3</v>
      </c>
      <c r="M27" s="12">
        <f t="shared" si="8"/>
        <v>0.39113428943937417</v>
      </c>
      <c r="N27" s="11">
        <f>'Sample ID &amp; weight entry'!L27</f>
        <v>10.84</v>
      </c>
      <c r="O27" s="11">
        <f>'Sample ID &amp; weight entry'!M27</f>
        <v>0</v>
      </c>
      <c r="P27" s="12">
        <f t="shared" si="9"/>
        <v>7.7922024367385188</v>
      </c>
      <c r="Q27" s="26">
        <f>'Sample ID &amp; weight entry'!N27</f>
        <v>10.17</v>
      </c>
      <c r="R27" s="26">
        <f>'Sample ID &amp; weight entry'!O27</f>
        <v>0</v>
      </c>
      <c r="S27" s="12">
        <f t="shared" si="10"/>
        <v>7.3105810684161199</v>
      </c>
    </row>
    <row r="28" spans="1:19" x14ac:dyDescent="0.25">
      <c r="A28" s="27">
        <f>'Sample ID &amp; weight entry'!B28</f>
        <v>26</v>
      </c>
      <c r="B28" s="28" t="str">
        <f>'Sample ID &amp; weight entry'!C28</f>
        <v>C22</v>
      </c>
      <c r="C28" s="11">
        <f>'Sample ID &amp; weight entry'!D28</f>
        <v>0</v>
      </c>
      <c r="D28" s="11">
        <f>'Sample ID &amp; weight entry'!E28</f>
        <v>0</v>
      </c>
      <c r="E28" s="12" t="e">
        <f t="shared" si="5"/>
        <v>#DIV/0!</v>
      </c>
      <c r="F28" s="11">
        <f>'Sample ID &amp; weight entry'!F28</f>
        <v>10.71</v>
      </c>
      <c r="G28" s="11">
        <f>'Sample ID &amp; weight entry'!G28</f>
        <v>0</v>
      </c>
      <c r="H28" s="12">
        <f t="shared" si="6"/>
        <v>7.8632899628252799</v>
      </c>
      <c r="I28" s="11">
        <f>'Sample ID &amp; weight entry'!H28</f>
        <v>1.26</v>
      </c>
      <c r="J28" s="11">
        <f>'Sample ID &amp; weight entry'!I28</f>
        <v>10.76</v>
      </c>
      <c r="K28" s="11">
        <f>'Sample ID &amp; weight entry'!J28</f>
        <v>9.16</v>
      </c>
      <c r="L28" s="11">
        <f t="shared" si="7"/>
        <v>2.8599999999999994</v>
      </c>
      <c r="M28" s="12">
        <f t="shared" si="8"/>
        <v>0.36202531645569613</v>
      </c>
      <c r="N28" s="11">
        <f>'Sample ID &amp; weight entry'!L28</f>
        <v>10.96</v>
      </c>
      <c r="O28" s="11">
        <f>'Sample ID &amp; weight entry'!M28</f>
        <v>0</v>
      </c>
      <c r="P28" s="12">
        <f t="shared" si="9"/>
        <v>8.0468401486988856</v>
      </c>
      <c r="Q28" s="26">
        <f>'Sample ID &amp; weight entry'!N28</f>
        <v>10.39</v>
      </c>
      <c r="R28" s="26">
        <f>'Sample ID &amp; weight entry'!O28</f>
        <v>0</v>
      </c>
      <c r="S28" s="12">
        <f t="shared" si="10"/>
        <v>7.6283457249070636</v>
      </c>
    </row>
    <row r="29" spans="1:19" x14ac:dyDescent="0.25">
      <c r="A29" s="27">
        <f>'Sample ID &amp; weight entry'!B29</f>
        <v>27</v>
      </c>
      <c r="B29" s="28" t="str">
        <f>'Sample ID &amp; weight entry'!C29</f>
        <v>D21</v>
      </c>
      <c r="C29" s="11">
        <f>'Sample ID &amp; weight entry'!D29</f>
        <v>0</v>
      </c>
      <c r="D29" s="11">
        <f>'Sample ID &amp; weight entry'!E29</f>
        <v>0</v>
      </c>
      <c r="E29" s="12" t="e">
        <f t="shared" si="5"/>
        <v>#DIV/0!</v>
      </c>
      <c r="F29" s="11">
        <f>'Sample ID &amp; weight entry'!F29</f>
        <v>10.87</v>
      </c>
      <c r="G29" s="11">
        <f>'Sample ID &amp; weight entry'!G29</f>
        <v>0</v>
      </c>
      <c r="H29" s="12">
        <f t="shared" si="6"/>
        <v>8.0503383458646596</v>
      </c>
      <c r="I29" s="11">
        <f>'Sample ID &amp; weight entry'!H29</f>
        <v>0.99</v>
      </c>
      <c r="J29" s="11">
        <f>'Sample ID &amp; weight entry'!I29</f>
        <v>10.64</v>
      </c>
      <c r="K29" s="11">
        <f>'Sample ID &amp; weight entry'!J29</f>
        <v>8.8699999999999992</v>
      </c>
      <c r="L29" s="11">
        <f t="shared" si="7"/>
        <v>2.7600000000000016</v>
      </c>
      <c r="M29" s="12">
        <f t="shared" si="8"/>
        <v>0.3502538071065992</v>
      </c>
      <c r="N29" s="11">
        <f>'Sample ID &amp; weight entry'!L29</f>
        <v>10.96</v>
      </c>
      <c r="O29" s="11">
        <f>'Sample ID &amp; weight entry'!M29</f>
        <v>0</v>
      </c>
      <c r="P29" s="12">
        <f t="shared" si="9"/>
        <v>8.1169924812030061</v>
      </c>
      <c r="Q29" s="26">
        <f>'Sample ID &amp; weight entry'!N29</f>
        <v>10.27</v>
      </c>
      <c r="R29" s="26">
        <f>'Sample ID &amp; weight entry'!O29</f>
        <v>0</v>
      </c>
      <c r="S29" s="12">
        <f t="shared" si="10"/>
        <v>7.6059774436090208</v>
      </c>
    </row>
    <row r="30" spans="1:19" x14ac:dyDescent="0.25">
      <c r="A30" s="27">
        <f>'Sample ID &amp; weight entry'!B30</f>
        <v>28</v>
      </c>
      <c r="B30" s="28" t="str">
        <f>'Sample ID &amp; weight entry'!C30</f>
        <v>D22</v>
      </c>
      <c r="C30" s="11">
        <f>'Sample ID &amp; weight entry'!D30</f>
        <v>0</v>
      </c>
      <c r="D30" s="11">
        <f>'Sample ID &amp; weight entry'!E30</f>
        <v>0</v>
      </c>
      <c r="E30" s="12" t="e">
        <f t="shared" si="5"/>
        <v>#DIV/0!</v>
      </c>
      <c r="F30" s="11">
        <f>'Sample ID &amp; weight entry'!F30</f>
        <v>10.4</v>
      </c>
      <c r="G30" s="11">
        <f>'Sample ID &amp; weight entry'!G30</f>
        <v>0</v>
      </c>
      <c r="H30" s="12">
        <f t="shared" si="6"/>
        <v>7.8648752399232249</v>
      </c>
      <c r="I30" s="11">
        <f>'Sample ID &amp; weight entry'!H30</f>
        <v>0.96</v>
      </c>
      <c r="J30" s="11">
        <f>'Sample ID &amp; weight entry'!I30</f>
        <v>10.42</v>
      </c>
      <c r="K30" s="11">
        <f>'Sample ID &amp; weight entry'!J30</f>
        <v>8.84</v>
      </c>
      <c r="L30" s="11">
        <f t="shared" si="7"/>
        <v>2.54</v>
      </c>
      <c r="M30" s="12">
        <f t="shared" si="8"/>
        <v>0.32233502538071068</v>
      </c>
      <c r="N30" s="11">
        <f>'Sample ID &amp; weight entry'!L30</f>
        <v>10.88</v>
      </c>
      <c r="O30" s="11">
        <f>'Sample ID &amp; weight entry'!M30</f>
        <v>0</v>
      </c>
      <c r="P30" s="12">
        <f t="shared" si="9"/>
        <v>8.2278694817658362</v>
      </c>
      <c r="Q30" s="26">
        <f>'Sample ID &amp; weight entry'!N30</f>
        <v>10.72</v>
      </c>
      <c r="R30" s="26">
        <f>'Sample ID &amp; weight entry'!O30</f>
        <v>0</v>
      </c>
      <c r="S30" s="12">
        <f t="shared" si="10"/>
        <v>8.1068714011516327</v>
      </c>
    </row>
    <row r="31" spans="1:19" x14ac:dyDescent="0.25">
      <c r="A31" s="27">
        <f>'Sample ID &amp; weight entry'!B31</f>
        <v>29</v>
      </c>
      <c r="B31" s="28" t="str">
        <f>'Sample ID &amp; weight entry'!C31</f>
        <v>E21</v>
      </c>
      <c r="C31" s="11">
        <f>'Sample ID &amp; weight entry'!D31</f>
        <v>0</v>
      </c>
      <c r="D31" s="11">
        <f>'Sample ID &amp; weight entry'!E31</f>
        <v>0</v>
      </c>
      <c r="E31" s="12" t="e">
        <f t="shared" si="5"/>
        <v>#DIV/0!</v>
      </c>
      <c r="F31" s="11">
        <f>'Sample ID &amp; weight entry'!F31</f>
        <v>10.35</v>
      </c>
      <c r="G31" s="11">
        <f>'Sample ID &amp; weight entry'!G31</f>
        <v>0</v>
      </c>
      <c r="H31" s="12">
        <f t="shared" si="6"/>
        <v>7.4113570741097199</v>
      </c>
      <c r="I31" s="11">
        <f>'Sample ID &amp; weight entry'!H31</f>
        <v>1.28</v>
      </c>
      <c r="J31" s="11">
        <f>'Sample ID &amp; weight entry'!I31</f>
        <v>10.39</v>
      </c>
      <c r="K31" s="11">
        <f>'Sample ID &amp; weight entry'!J31</f>
        <v>8.7200000000000006</v>
      </c>
      <c r="L31" s="11">
        <f t="shared" si="7"/>
        <v>2.95</v>
      </c>
      <c r="M31" s="12">
        <f t="shared" si="8"/>
        <v>0.396505376344086</v>
      </c>
      <c r="N31" s="11">
        <f>'Sample ID &amp; weight entry'!L31</f>
        <v>10.84</v>
      </c>
      <c r="O31" s="11">
        <f>'Sample ID &amp; weight entry'!M31</f>
        <v>0</v>
      </c>
      <c r="P31" s="12">
        <f t="shared" si="9"/>
        <v>7.7622329162656403</v>
      </c>
      <c r="Q31" s="26">
        <f>'Sample ID &amp; weight entry'!N31</f>
        <v>10.82</v>
      </c>
      <c r="R31" s="26">
        <f>'Sample ID &amp; weight entry'!O31</f>
        <v>0</v>
      </c>
      <c r="S31" s="12">
        <f t="shared" si="10"/>
        <v>7.7479114533205005</v>
      </c>
    </row>
    <row r="32" spans="1:19" x14ac:dyDescent="0.25">
      <c r="A32" s="27">
        <f>'Sample ID &amp; weight entry'!B32</f>
        <v>30</v>
      </c>
      <c r="B32" s="28" t="str">
        <f>'Sample ID &amp; weight entry'!C32</f>
        <v>E22</v>
      </c>
      <c r="C32" s="11">
        <f>'Sample ID &amp; weight entry'!D32</f>
        <v>0</v>
      </c>
      <c r="D32" s="11">
        <f>'Sample ID &amp; weight entry'!E32</f>
        <v>0</v>
      </c>
      <c r="E32" s="12" t="e">
        <f t="shared" si="5"/>
        <v>#DIV/0!</v>
      </c>
      <c r="F32" s="11">
        <f>'Sample ID &amp; weight entry'!F32</f>
        <v>10.75</v>
      </c>
      <c r="G32" s="11">
        <f>'Sample ID &amp; weight entry'!G32</f>
        <v>0.17</v>
      </c>
      <c r="H32" s="12">
        <f t="shared" si="6"/>
        <v>7.9929443938012756</v>
      </c>
      <c r="I32" s="11">
        <f>'Sample ID &amp; weight entry'!H32</f>
        <v>1</v>
      </c>
      <c r="J32" s="11">
        <f>'Sample ID &amp; weight entry'!I32</f>
        <v>10.97</v>
      </c>
      <c r="K32" s="11">
        <f>'Sample ID &amp; weight entry'!J32</f>
        <v>9.33</v>
      </c>
      <c r="L32" s="11">
        <f t="shared" si="7"/>
        <v>2.6400000000000006</v>
      </c>
      <c r="M32" s="12">
        <f t="shared" si="8"/>
        <v>0.3169267707082834</v>
      </c>
      <c r="N32" s="11">
        <f>'Sample ID &amp; weight entry'!L32</f>
        <v>10.85</v>
      </c>
      <c r="O32" s="11">
        <f>'Sample ID &amp; weight entry'!M32</f>
        <v>0</v>
      </c>
      <c r="P32" s="12">
        <f t="shared" si="9"/>
        <v>8.2388787602552416</v>
      </c>
      <c r="Q32" s="26">
        <f>'Sample ID &amp; weight entry'!N32</f>
        <v>10.95</v>
      </c>
      <c r="R32" s="26">
        <f>'Sample ID &amp; weight entry'!O32</f>
        <v>0.12</v>
      </c>
      <c r="S32" s="12">
        <f t="shared" si="10"/>
        <v>8.1948131267092066</v>
      </c>
    </row>
    <row r="33" spans="1:19" x14ac:dyDescent="0.25">
      <c r="A33" s="27">
        <f>'Sample ID &amp; weight entry'!B33</f>
        <v>31</v>
      </c>
      <c r="B33" s="28" t="str">
        <f>'Sample ID &amp; weight entry'!C33</f>
        <v>F21</v>
      </c>
      <c r="C33" s="11">
        <f>'Sample ID &amp; weight entry'!D33</f>
        <v>0</v>
      </c>
      <c r="D33" s="11">
        <f>'Sample ID &amp; weight entry'!E33</f>
        <v>0</v>
      </c>
      <c r="E33" s="12" t="e">
        <f t="shared" si="5"/>
        <v>#DIV/0!</v>
      </c>
      <c r="F33" s="11">
        <f>'Sample ID &amp; weight entry'!F33</f>
        <v>10.83</v>
      </c>
      <c r="G33" s="11">
        <f>'Sample ID &amp; weight entry'!G33</f>
        <v>0</v>
      </c>
      <c r="H33" s="12">
        <f t="shared" si="6"/>
        <v>8.1382108317214694</v>
      </c>
      <c r="I33" s="11">
        <f>'Sample ID &amp; weight entry'!H33</f>
        <v>1</v>
      </c>
      <c r="J33" s="11">
        <f>'Sample ID &amp; weight entry'!I33</f>
        <v>10.34</v>
      </c>
      <c r="K33" s="11">
        <f>'Sample ID &amp; weight entry'!J33</f>
        <v>8.77</v>
      </c>
      <c r="L33" s="11">
        <f t="shared" si="7"/>
        <v>2.5700000000000003</v>
      </c>
      <c r="M33" s="12">
        <f t="shared" si="8"/>
        <v>0.33075933075933084</v>
      </c>
      <c r="N33" s="11">
        <f>'Sample ID &amp; weight entry'!L33</f>
        <v>10.93</v>
      </c>
      <c r="O33" s="11">
        <f>'Sample ID &amp; weight entry'!M33</f>
        <v>0</v>
      </c>
      <c r="P33" s="12">
        <f t="shared" si="9"/>
        <v>8.213355899419728</v>
      </c>
      <c r="Q33" s="26">
        <f>'Sample ID &amp; weight entry'!N33</f>
        <v>10.83</v>
      </c>
      <c r="R33" s="26">
        <f>'Sample ID &amp; weight entry'!O33</f>
        <v>0.06</v>
      </c>
      <c r="S33" s="12">
        <f t="shared" si="10"/>
        <v>8.0782108317214689</v>
      </c>
    </row>
    <row r="34" spans="1:19" x14ac:dyDescent="0.25">
      <c r="A34" s="27">
        <f>'Sample ID &amp; weight entry'!B34</f>
        <v>32</v>
      </c>
      <c r="B34" s="28" t="str">
        <f>'Sample ID &amp; weight entry'!C34</f>
        <v>F22</v>
      </c>
      <c r="C34" s="11">
        <f>'Sample ID &amp; weight entry'!D34</f>
        <v>0</v>
      </c>
      <c r="D34" s="11">
        <f>'Sample ID &amp; weight entry'!E34</f>
        <v>0</v>
      </c>
      <c r="E34" s="12" t="e">
        <f t="shared" si="5"/>
        <v>#DIV/0!</v>
      </c>
      <c r="F34" s="11">
        <f>'Sample ID &amp; weight entry'!F34</f>
        <v>10.93</v>
      </c>
      <c r="G34" s="11">
        <f>'Sample ID &amp; weight entry'!G34</f>
        <v>0</v>
      </c>
      <c r="H34" s="12">
        <f t="shared" si="6"/>
        <v>8.2589044943820227</v>
      </c>
      <c r="I34" s="11">
        <f>'Sample ID &amp; weight entry'!H34</f>
        <v>1</v>
      </c>
      <c r="J34" s="11">
        <f>'Sample ID &amp; weight entry'!I34</f>
        <v>10.68</v>
      </c>
      <c r="K34" s="11">
        <f>'Sample ID &amp; weight entry'!J34</f>
        <v>9.07</v>
      </c>
      <c r="L34" s="11">
        <f t="shared" si="7"/>
        <v>2.6099999999999994</v>
      </c>
      <c r="M34" s="12">
        <f t="shared" si="8"/>
        <v>0.32342007434944231</v>
      </c>
      <c r="N34" s="11">
        <f>'Sample ID &amp; weight entry'!L34</f>
        <v>11.01</v>
      </c>
      <c r="O34" s="11">
        <f>'Sample ID &amp; weight entry'!M34</f>
        <v>0</v>
      </c>
      <c r="P34" s="12">
        <f t="shared" si="9"/>
        <v>8.3193539325842707</v>
      </c>
      <c r="Q34" s="26">
        <f>'Sample ID &amp; weight entry'!N34</f>
        <v>10.99</v>
      </c>
      <c r="R34" s="26">
        <f>'Sample ID &amp; weight entry'!O34</f>
        <v>0</v>
      </c>
      <c r="S34" s="12">
        <f t="shared" si="10"/>
        <v>8.3042415730337087</v>
      </c>
    </row>
    <row r="35" spans="1:19" x14ac:dyDescent="0.25">
      <c r="A35" s="27">
        <f>'Sample ID &amp; weight entry'!B35</f>
        <v>33</v>
      </c>
      <c r="B35" s="28" t="str">
        <f>'Sample ID &amp; weight entry'!C35</f>
        <v>G21</v>
      </c>
      <c r="C35" s="11">
        <f>'Sample ID &amp; weight entry'!D35</f>
        <v>0</v>
      </c>
      <c r="D35" s="11">
        <f>'Sample ID &amp; weight entry'!E35</f>
        <v>0</v>
      </c>
      <c r="E35" s="12" t="e">
        <f t="shared" si="5"/>
        <v>#DIV/0!</v>
      </c>
      <c r="F35" s="11">
        <f>'Sample ID &amp; weight entry'!F35</f>
        <v>10.91</v>
      </c>
      <c r="G35" s="11">
        <f>'Sample ID &amp; weight entry'!G35</f>
        <v>0</v>
      </c>
      <c r="H35" s="12">
        <f t="shared" si="6"/>
        <v>8.2531064237775666</v>
      </c>
      <c r="I35" s="11">
        <f>'Sample ID &amp; weight entry'!H35</f>
        <v>0.92</v>
      </c>
      <c r="J35" s="11">
        <f>'Sample ID &amp; weight entry'!I35</f>
        <v>10.43</v>
      </c>
      <c r="K35" s="11">
        <f>'Sample ID &amp; weight entry'!J35</f>
        <v>8.81</v>
      </c>
      <c r="L35" s="11">
        <f t="shared" si="7"/>
        <v>2.5399999999999991</v>
      </c>
      <c r="M35" s="12">
        <f t="shared" si="8"/>
        <v>0.32192648922686934</v>
      </c>
      <c r="N35" s="11">
        <f>'Sample ID &amp; weight entry'!L35</f>
        <v>10.71</v>
      </c>
      <c r="O35" s="11">
        <f>'Sample ID &amp; weight entry'!M35</f>
        <v>0</v>
      </c>
      <c r="P35" s="12">
        <f t="shared" si="9"/>
        <v>8.1018120805369147</v>
      </c>
      <c r="Q35" s="26">
        <f>'Sample ID &amp; weight entry'!N35</f>
        <v>10.35</v>
      </c>
      <c r="R35" s="26">
        <f>'Sample ID &amp; weight entry'!O35</f>
        <v>0.02</v>
      </c>
      <c r="S35" s="12">
        <f t="shared" si="10"/>
        <v>7.8094822627037406</v>
      </c>
    </row>
    <row r="36" spans="1:19" x14ac:dyDescent="0.25">
      <c r="A36" s="27">
        <f>'Sample ID &amp; weight entry'!B36</f>
        <v>34</v>
      </c>
      <c r="B36" s="28" t="str">
        <f>'Sample ID &amp; weight entry'!C36</f>
        <v>G22</v>
      </c>
      <c r="C36" s="11">
        <f>'Sample ID &amp; weight entry'!D36</f>
        <v>0</v>
      </c>
      <c r="D36" s="11">
        <f>'Sample ID &amp; weight entry'!E36</f>
        <v>0</v>
      </c>
      <c r="E36" s="12" t="e">
        <f t="shared" si="5"/>
        <v>#DIV/0!</v>
      </c>
      <c r="F36" s="11">
        <f>'Sample ID &amp; weight entry'!F36</f>
        <v>10.62</v>
      </c>
      <c r="G36" s="11">
        <f>'Sample ID &amp; weight entry'!G36</f>
        <v>0</v>
      </c>
      <c r="H36" s="12">
        <f t="shared" si="6"/>
        <v>8.0741095890410932</v>
      </c>
      <c r="I36" s="11">
        <f>'Sample ID &amp; weight entry'!H36</f>
        <v>1.02</v>
      </c>
      <c r="J36" s="11">
        <f>'Sample ID &amp; weight entry'!I36</f>
        <v>10.220000000000001</v>
      </c>
      <c r="K36" s="11">
        <f>'Sample ID &amp; weight entry'!J36</f>
        <v>8.7899999999999991</v>
      </c>
      <c r="L36" s="11">
        <f t="shared" si="7"/>
        <v>2.4500000000000011</v>
      </c>
      <c r="M36" s="12">
        <f t="shared" si="8"/>
        <v>0.31531531531531548</v>
      </c>
      <c r="N36" s="11">
        <f>'Sample ID &amp; weight entry'!L36</f>
        <v>10.85</v>
      </c>
      <c r="O36" s="11">
        <f>'Sample ID &amp; weight entry'!M36</f>
        <v>0</v>
      </c>
      <c r="P36" s="12">
        <f t="shared" si="9"/>
        <v>8.248972602739725</v>
      </c>
      <c r="Q36" s="26">
        <f>'Sample ID &amp; weight entry'!N36</f>
        <v>10.93</v>
      </c>
      <c r="R36" s="26">
        <f>'Sample ID &amp; weight entry'!O36</f>
        <v>0</v>
      </c>
      <c r="S36" s="12">
        <f t="shared" si="10"/>
        <v>8.3097945205479444</v>
      </c>
    </row>
    <row r="37" spans="1:19" x14ac:dyDescent="0.25">
      <c r="A37" s="27">
        <f>'Sample ID &amp; weight entry'!B37</f>
        <v>35</v>
      </c>
      <c r="B37" s="28" t="str">
        <f>'Sample ID &amp; weight entry'!C37</f>
        <v>H21</v>
      </c>
      <c r="C37" s="11">
        <f>'Sample ID &amp; weight entry'!D37</f>
        <v>0</v>
      </c>
      <c r="D37" s="11">
        <f>'Sample ID &amp; weight entry'!E37</f>
        <v>0</v>
      </c>
      <c r="E37" s="12" t="e">
        <f t="shared" si="5"/>
        <v>#DIV/0!</v>
      </c>
      <c r="F37" s="11">
        <f>'Sample ID &amp; weight entry'!F37</f>
        <v>10.84</v>
      </c>
      <c r="G37" s="11">
        <f>'Sample ID &amp; weight entry'!G37</f>
        <v>0</v>
      </c>
      <c r="H37" s="12">
        <f t="shared" si="6"/>
        <v>8.0429111531190927</v>
      </c>
      <c r="I37" s="11">
        <f>'Sample ID &amp; weight entry'!H37</f>
        <v>1.02</v>
      </c>
      <c r="J37" s="11">
        <f>'Sample ID &amp; weight entry'!I37</f>
        <v>10.58</v>
      </c>
      <c r="K37" s="11">
        <f>'Sample ID &amp; weight entry'!J37</f>
        <v>8.8699999999999992</v>
      </c>
      <c r="L37" s="11">
        <f t="shared" si="7"/>
        <v>2.7300000000000004</v>
      </c>
      <c r="M37" s="12">
        <f t="shared" si="8"/>
        <v>0.34777070063694276</v>
      </c>
      <c r="N37" s="11">
        <f>'Sample ID &amp; weight entry'!L37</f>
        <v>11</v>
      </c>
      <c r="O37" s="11">
        <f>'Sample ID &amp; weight entry'!M37</f>
        <v>0</v>
      </c>
      <c r="P37" s="12">
        <f t="shared" si="9"/>
        <v>8.1616257088846886</v>
      </c>
      <c r="Q37" s="26">
        <f>'Sample ID &amp; weight entry'!N37</f>
        <v>10.35</v>
      </c>
      <c r="R37" s="26">
        <f>'Sample ID &amp; weight entry'!O37</f>
        <v>0</v>
      </c>
      <c r="S37" s="12">
        <f t="shared" si="10"/>
        <v>7.6793478260869561</v>
      </c>
    </row>
    <row r="38" spans="1:19" x14ac:dyDescent="0.25">
      <c r="A38" s="27">
        <f>'Sample ID &amp; weight entry'!B38</f>
        <v>36</v>
      </c>
      <c r="B38" s="28" t="str">
        <f>'Sample ID &amp; weight entry'!C38</f>
        <v>H22</v>
      </c>
      <c r="C38" s="11">
        <f>'Sample ID &amp; weight entry'!D38</f>
        <v>0</v>
      </c>
      <c r="D38" s="11">
        <f>'Sample ID &amp; weight entry'!E38</f>
        <v>0</v>
      </c>
      <c r="E38" s="12" t="e">
        <f t="shared" si="5"/>
        <v>#DIV/0!</v>
      </c>
      <c r="F38" s="11">
        <f>'Sample ID &amp; weight entry'!F38</f>
        <v>10.3</v>
      </c>
      <c r="G38" s="11">
        <f>'Sample ID &amp; weight entry'!G38</f>
        <v>0</v>
      </c>
      <c r="H38" s="12">
        <f t="shared" si="6"/>
        <v>7.6511563367252542</v>
      </c>
      <c r="I38" s="11">
        <f>'Sample ID &amp; weight entry'!H38</f>
        <v>1.25</v>
      </c>
      <c r="J38" s="11">
        <f>'Sample ID &amp; weight entry'!I38</f>
        <v>10.81</v>
      </c>
      <c r="K38" s="11">
        <f>'Sample ID &amp; weight entry'!J38</f>
        <v>9.2799999999999994</v>
      </c>
      <c r="L38" s="11">
        <f t="shared" si="7"/>
        <v>2.7800000000000011</v>
      </c>
      <c r="M38" s="12">
        <f t="shared" si="8"/>
        <v>0.3462017434620176</v>
      </c>
      <c r="N38" s="11">
        <f>'Sample ID &amp; weight entry'!L38</f>
        <v>10.98</v>
      </c>
      <c r="O38" s="11">
        <f>'Sample ID &amp; weight entry'!M38</f>
        <v>0</v>
      </c>
      <c r="P38" s="12">
        <f t="shared" si="9"/>
        <v>8.1562812210915823</v>
      </c>
      <c r="Q38" s="26">
        <f>'Sample ID &amp; weight entry'!N38</f>
        <v>10.84</v>
      </c>
      <c r="R38" s="26">
        <f>'Sample ID &amp; weight entry'!O38</f>
        <v>0</v>
      </c>
      <c r="S38" s="12">
        <f t="shared" si="10"/>
        <v>8.0522849213691021</v>
      </c>
    </row>
    <row r="39" spans="1:19" x14ac:dyDescent="0.25">
      <c r="A39" s="27">
        <f>'Sample ID &amp; weight entry'!B39</f>
        <v>37</v>
      </c>
      <c r="B39" s="28" t="str">
        <f>'Sample ID &amp; weight entry'!C39</f>
        <v>blank</v>
      </c>
      <c r="C39" s="11">
        <f>'Sample ID &amp; weight entry'!D39</f>
        <v>0</v>
      </c>
      <c r="D39" s="11">
        <f>'Sample ID &amp; weight entry'!E39</f>
        <v>0</v>
      </c>
      <c r="E39" s="12" t="e">
        <f t="shared" si="5"/>
        <v>#DIV/0!</v>
      </c>
      <c r="F39" s="11">
        <f>'Sample ID &amp; weight entry'!F39</f>
        <v>0</v>
      </c>
      <c r="G39" s="11">
        <f>'Sample ID &amp; weight entry'!G39</f>
        <v>0</v>
      </c>
      <c r="H39" s="12" t="e">
        <f t="shared" si="6"/>
        <v>#DIV/0!</v>
      </c>
      <c r="I39" s="11">
        <f>'Sample ID &amp; weight entry'!H39</f>
        <v>0</v>
      </c>
      <c r="J39" s="11">
        <f>'Sample ID &amp; weight entry'!I39</f>
        <v>0</v>
      </c>
      <c r="K39" s="11">
        <f>'Sample ID &amp; weight entry'!J39</f>
        <v>0</v>
      </c>
      <c r="L39" s="11">
        <f t="shared" si="7"/>
        <v>0</v>
      </c>
      <c r="M39" s="12" t="e">
        <f t="shared" si="8"/>
        <v>#DIV/0!</v>
      </c>
      <c r="N39" s="11">
        <f>'Sample ID &amp; weight entry'!L39</f>
        <v>0</v>
      </c>
      <c r="O39" s="11">
        <f>'Sample ID &amp; weight entry'!M39</f>
        <v>0</v>
      </c>
      <c r="P39" s="12" t="e">
        <f t="shared" si="9"/>
        <v>#DIV/0!</v>
      </c>
      <c r="Q39" s="26">
        <f>'Sample ID &amp; weight entry'!N39</f>
        <v>0</v>
      </c>
      <c r="R39" s="26">
        <f>'Sample ID &amp; weight entry'!O39</f>
        <v>0</v>
      </c>
      <c r="S39" s="12" t="e">
        <f t="shared" si="10"/>
        <v>#DIV/0!</v>
      </c>
    </row>
    <row r="40" spans="1:19" x14ac:dyDescent="0.25">
      <c r="A40" s="27">
        <f>'Sample ID &amp; weight entry'!B40</f>
        <v>38</v>
      </c>
      <c r="B40" s="28" t="str">
        <f>'Sample ID &amp; weight entry'!C40</f>
        <v>A31 dup</v>
      </c>
      <c r="C40" s="11">
        <f>'Sample ID &amp; weight entry'!D40</f>
        <v>0</v>
      </c>
      <c r="D40" s="11">
        <f>'Sample ID &amp; weight entry'!E40</f>
        <v>0</v>
      </c>
      <c r="E40" s="12" t="e">
        <f t="shared" si="5"/>
        <v>#DIV/0!</v>
      </c>
      <c r="F40" s="11">
        <f>'Sample ID &amp; weight entry'!F40</f>
        <v>10.29</v>
      </c>
      <c r="G40" s="11">
        <f>'Sample ID &amp; weight entry'!G40</f>
        <v>0</v>
      </c>
      <c r="H40" s="12">
        <f t="shared" si="6"/>
        <v>7.8224477611940291</v>
      </c>
      <c r="I40" s="11">
        <f>'Sample ID &amp; weight entry'!H40</f>
        <v>0.93</v>
      </c>
      <c r="J40" s="11">
        <f>'Sample ID &amp; weight entry'!I40</f>
        <v>10.050000000000001</v>
      </c>
      <c r="K40" s="11">
        <f>'Sample ID &amp; weight entry'!J40</f>
        <v>8.57</v>
      </c>
      <c r="L40" s="11">
        <f t="shared" si="7"/>
        <v>2.41</v>
      </c>
      <c r="M40" s="12">
        <f t="shared" si="8"/>
        <v>0.31544502617801046</v>
      </c>
      <c r="N40" s="11">
        <f>'Sample ID &amp; weight entry'!L40</f>
        <v>10.54</v>
      </c>
      <c r="O40" s="11">
        <f>'Sample ID &amp; weight entry'!M40</f>
        <v>0</v>
      </c>
      <c r="P40" s="12">
        <f t="shared" si="9"/>
        <v>8.0124975124378111</v>
      </c>
      <c r="Q40" s="26">
        <f>'Sample ID &amp; weight entry'!N40</f>
        <v>10.79</v>
      </c>
      <c r="R40" s="26">
        <f>'Sample ID &amp; weight entry'!O40</f>
        <v>0</v>
      </c>
      <c r="S40" s="12">
        <f t="shared" si="10"/>
        <v>8.2025472636815913</v>
      </c>
    </row>
    <row r="41" spans="1:19" x14ac:dyDescent="0.25">
      <c r="A41" s="27">
        <f>'Sample ID &amp; weight entry'!B41</f>
        <v>39</v>
      </c>
      <c r="B41" s="28" t="str">
        <f>'Sample ID &amp; weight entry'!C41</f>
        <v>A31</v>
      </c>
      <c r="C41" s="11">
        <f>'Sample ID &amp; weight entry'!D41</f>
        <v>0</v>
      </c>
      <c r="D41" s="11">
        <f>'Sample ID &amp; weight entry'!E41</f>
        <v>0</v>
      </c>
      <c r="E41" s="12" t="e">
        <f t="shared" si="5"/>
        <v>#DIV/0!</v>
      </c>
      <c r="F41" s="11">
        <f>'Sample ID &amp; weight entry'!F41</f>
        <v>10.53</v>
      </c>
      <c r="G41" s="11">
        <f>'Sample ID &amp; weight entry'!G41</f>
        <v>0</v>
      </c>
      <c r="H41" s="12">
        <f t="shared" si="6"/>
        <v>8.0084482758620688</v>
      </c>
      <c r="I41" s="11">
        <f>'Sample ID &amp; weight entry'!H41</f>
        <v>0.98</v>
      </c>
      <c r="J41" s="11">
        <f>'Sample ID &amp; weight entry'!I41</f>
        <v>10.44</v>
      </c>
      <c r="K41" s="11">
        <f>'Sample ID &amp; weight entry'!J41</f>
        <v>8.92</v>
      </c>
      <c r="L41" s="11">
        <f t="shared" si="7"/>
        <v>2.5</v>
      </c>
      <c r="M41" s="12">
        <f t="shared" si="8"/>
        <v>0.31486146095717887</v>
      </c>
      <c r="N41" s="11">
        <f>'Sample ID &amp; weight entry'!L41</f>
        <v>10.69</v>
      </c>
      <c r="O41" s="11">
        <f>'Sample ID &amp; weight entry'!M41</f>
        <v>0</v>
      </c>
      <c r="P41" s="12">
        <f t="shared" si="9"/>
        <v>8.130134099616857</v>
      </c>
      <c r="Q41" s="26">
        <f>'Sample ID &amp; weight entry'!N41</f>
        <v>10.68</v>
      </c>
      <c r="R41" s="26">
        <f>'Sample ID &amp; weight entry'!O41</f>
        <v>0</v>
      </c>
      <c r="S41" s="12">
        <f t="shared" si="10"/>
        <v>8.1225287356321836</v>
      </c>
    </row>
    <row r="42" spans="1:19" x14ac:dyDescent="0.25">
      <c r="A42" s="27">
        <f>'Sample ID &amp; weight entry'!B42</f>
        <v>40</v>
      </c>
      <c r="B42" s="28" t="str">
        <f>'Sample ID &amp; weight entry'!C42</f>
        <v>A32</v>
      </c>
      <c r="C42" s="11">
        <f>'Sample ID &amp; weight entry'!D42</f>
        <v>0</v>
      </c>
      <c r="D42" s="11">
        <f>'Sample ID &amp; weight entry'!E42</f>
        <v>0</v>
      </c>
      <c r="E42" s="12" t="e">
        <f t="shared" si="5"/>
        <v>#DIV/0!</v>
      </c>
      <c r="F42" s="11">
        <f>'Sample ID &amp; weight entry'!F42</f>
        <v>10.11</v>
      </c>
      <c r="G42" s="11">
        <f>'Sample ID &amp; weight entry'!G42</f>
        <v>0</v>
      </c>
      <c r="H42" s="12">
        <f t="shared" si="6"/>
        <v>7.7317618110236213</v>
      </c>
      <c r="I42" s="11">
        <f>'Sample ID &amp; weight entry'!H42</f>
        <v>0.99</v>
      </c>
      <c r="J42" s="11">
        <f>'Sample ID &amp; weight entry'!I42</f>
        <v>10.16</v>
      </c>
      <c r="K42" s="11">
        <f>'Sample ID &amp; weight entry'!J42</f>
        <v>8.76</v>
      </c>
      <c r="L42" s="11">
        <f t="shared" si="7"/>
        <v>2.3900000000000006</v>
      </c>
      <c r="M42" s="12">
        <f t="shared" si="8"/>
        <v>0.30759330759330766</v>
      </c>
      <c r="N42" s="11">
        <f>'Sample ID &amp; weight entry'!L42</f>
        <v>10.38</v>
      </c>
      <c r="O42" s="11">
        <f>'Sample ID &amp; weight entry'!M42</f>
        <v>0</v>
      </c>
      <c r="P42" s="12">
        <f t="shared" si="9"/>
        <v>7.9382480314960624</v>
      </c>
      <c r="Q42" s="26">
        <f>'Sample ID &amp; weight entry'!N42</f>
        <v>10.52</v>
      </c>
      <c r="R42" s="26">
        <f>'Sample ID &amp; weight entry'!O42</f>
        <v>0</v>
      </c>
      <c r="S42" s="12">
        <f t="shared" si="10"/>
        <v>8.0453149606299199</v>
      </c>
    </row>
    <row r="43" spans="1:19" x14ac:dyDescent="0.25">
      <c r="A43" s="27">
        <f>'Sample ID &amp; weight entry'!B43</f>
        <v>41</v>
      </c>
      <c r="B43" s="28" t="str">
        <f>'Sample ID &amp; weight entry'!C43</f>
        <v>B31</v>
      </c>
      <c r="C43" s="11">
        <f>'Sample ID &amp; weight entry'!D43</f>
        <v>0</v>
      </c>
      <c r="D43" s="11">
        <f>'Sample ID &amp; weight entry'!E43</f>
        <v>0</v>
      </c>
      <c r="E43" s="12" t="e">
        <f t="shared" si="5"/>
        <v>#DIV/0!</v>
      </c>
      <c r="F43" s="11">
        <f>'Sample ID &amp; weight entry'!F43</f>
        <v>10.56</v>
      </c>
      <c r="G43" s="11">
        <f>'Sample ID &amp; weight entry'!G43</f>
        <v>0</v>
      </c>
      <c r="H43" s="12">
        <f t="shared" si="6"/>
        <v>7.9453358925143958</v>
      </c>
      <c r="I43" s="11">
        <f>'Sample ID &amp; weight entry'!H43</f>
        <v>0.99</v>
      </c>
      <c r="J43" s="11">
        <f>'Sample ID &amp; weight entry'!I43</f>
        <v>10.42</v>
      </c>
      <c r="K43" s="11">
        <f>'Sample ID &amp; weight entry'!J43</f>
        <v>8.83</v>
      </c>
      <c r="L43" s="11">
        <f t="shared" si="7"/>
        <v>2.58</v>
      </c>
      <c r="M43" s="12">
        <f t="shared" si="8"/>
        <v>0.32908163265306123</v>
      </c>
      <c r="N43" s="11">
        <f>'Sample ID &amp; weight entry'!L43</f>
        <v>10.79</v>
      </c>
      <c r="O43" s="11">
        <f>'Sample ID &amp; weight entry'!M43</f>
        <v>0</v>
      </c>
      <c r="P43" s="12">
        <f t="shared" si="9"/>
        <v>8.1183877159309006</v>
      </c>
      <c r="Q43" s="26">
        <f>'Sample ID &amp; weight entry'!N43</f>
        <v>10.17</v>
      </c>
      <c r="R43" s="26">
        <f>'Sample ID &amp; weight entry'!O43</f>
        <v>0.02</v>
      </c>
      <c r="S43" s="12">
        <f t="shared" si="10"/>
        <v>7.6319001919385805</v>
      </c>
    </row>
    <row r="44" spans="1:19" x14ac:dyDescent="0.25">
      <c r="A44" s="27">
        <f>'Sample ID &amp; weight entry'!B44</f>
        <v>42</v>
      </c>
      <c r="B44" s="28" t="str">
        <f>'Sample ID &amp; weight entry'!C44</f>
        <v>B32</v>
      </c>
      <c r="C44" s="11">
        <f>'Sample ID &amp; weight entry'!D44</f>
        <v>0</v>
      </c>
      <c r="D44" s="11">
        <f>'Sample ID &amp; weight entry'!E44</f>
        <v>0</v>
      </c>
      <c r="E44" s="12" t="e">
        <f t="shared" si="5"/>
        <v>#DIV/0!</v>
      </c>
      <c r="F44" s="11">
        <f>'Sample ID &amp; weight entry'!F44</f>
        <v>10.61</v>
      </c>
      <c r="G44" s="11">
        <f>'Sample ID &amp; weight entry'!G44</f>
        <v>0</v>
      </c>
      <c r="H44" s="12">
        <f t="shared" si="6"/>
        <v>7.9004569892473118</v>
      </c>
      <c r="I44" s="11">
        <f>'Sample ID &amp; weight entry'!H44</f>
        <v>1.27</v>
      </c>
      <c r="J44" s="11">
        <f>'Sample ID &amp; weight entry'!I44</f>
        <v>11.16</v>
      </c>
      <c r="K44" s="11">
        <f>'Sample ID &amp; weight entry'!J44</f>
        <v>9.58</v>
      </c>
      <c r="L44" s="11">
        <f t="shared" si="7"/>
        <v>2.8499999999999996</v>
      </c>
      <c r="M44" s="12">
        <f t="shared" si="8"/>
        <v>0.34296028880866419</v>
      </c>
      <c r="N44" s="11">
        <f>'Sample ID &amp; weight entry'!L44</f>
        <v>10.63</v>
      </c>
      <c r="O44" s="11">
        <f>'Sample ID &amp; weight entry'!M44</f>
        <v>0</v>
      </c>
      <c r="P44" s="12">
        <f t="shared" si="9"/>
        <v>7.915349462365592</v>
      </c>
      <c r="Q44" s="26">
        <f>'Sample ID &amp; weight entry'!N44</f>
        <v>10.6</v>
      </c>
      <c r="R44" s="26">
        <f>'Sample ID &amp; weight entry'!O44</f>
        <v>0</v>
      </c>
      <c r="S44" s="12">
        <f t="shared" si="10"/>
        <v>7.8930107526881725</v>
      </c>
    </row>
    <row r="45" spans="1:19" x14ac:dyDescent="0.25">
      <c r="A45" s="27">
        <f>'Sample ID &amp; weight entry'!B45</f>
        <v>43</v>
      </c>
      <c r="B45" s="28" t="str">
        <f>'Sample ID &amp; weight entry'!C45</f>
        <v>C31</v>
      </c>
      <c r="C45" s="11">
        <f>'Sample ID &amp; weight entry'!D45</f>
        <v>0</v>
      </c>
      <c r="D45" s="11">
        <f>'Sample ID &amp; weight entry'!E45</f>
        <v>0</v>
      </c>
      <c r="E45" s="12" t="e">
        <f t="shared" si="5"/>
        <v>#DIV/0!</v>
      </c>
      <c r="F45" s="11">
        <f>'Sample ID &amp; weight entry'!F45</f>
        <v>10.57</v>
      </c>
      <c r="G45" s="11">
        <f>'Sample ID &amp; weight entry'!G45</f>
        <v>0</v>
      </c>
      <c r="H45" s="12">
        <f t="shared" si="6"/>
        <v>7.9914520813165542</v>
      </c>
      <c r="I45" s="11">
        <f>'Sample ID &amp; weight entry'!H45</f>
        <v>1.02</v>
      </c>
      <c r="J45" s="11">
        <f>'Sample ID &amp; weight entry'!I45</f>
        <v>10.33</v>
      </c>
      <c r="K45" s="11">
        <f>'Sample ID &amp; weight entry'!J45</f>
        <v>8.83</v>
      </c>
      <c r="L45" s="11">
        <f t="shared" si="7"/>
        <v>2.5199999999999996</v>
      </c>
      <c r="M45" s="12">
        <f t="shared" si="8"/>
        <v>0.32266325224071696</v>
      </c>
      <c r="N45" s="11">
        <f>'Sample ID &amp; weight entry'!L45</f>
        <v>11.17</v>
      </c>
      <c r="O45" s="11">
        <f>'Sample ID &amp; weight entry'!M45</f>
        <v>0</v>
      </c>
      <c r="P45" s="12">
        <f t="shared" si="9"/>
        <v>8.4450822846079383</v>
      </c>
      <c r="Q45" s="26">
        <f>'Sample ID &amp; weight entry'!N45</f>
        <v>10.34</v>
      </c>
      <c r="R45" s="26">
        <f>'Sample ID &amp; weight entry'!O45</f>
        <v>0</v>
      </c>
      <c r="S45" s="12">
        <f t="shared" si="10"/>
        <v>7.8175605033881901</v>
      </c>
    </row>
    <row r="46" spans="1:19" x14ac:dyDescent="0.25">
      <c r="A46" s="27">
        <f>'Sample ID &amp; weight entry'!B46</f>
        <v>44</v>
      </c>
      <c r="B46" s="28" t="str">
        <f>'Sample ID &amp; weight entry'!C46</f>
        <v>C32</v>
      </c>
      <c r="C46" s="11">
        <f>'Sample ID &amp; weight entry'!D46</f>
        <v>0</v>
      </c>
      <c r="D46" s="11">
        <f>'Sample ID &amp; weight entry'!E46</f>
        <v>0</v>
      </c>
      <c r="E46" s="12" t="e">
        <f t="shared" si="5"/>
        <v>#DIV/0!</v>
      </c>
      <c r="F46" s="11">
        <f>'Sample ID &amp; weight entry'!F46</f>
        <v>10.44</v>
      </c>
      <c r="G46" s="11">
        <f>'Sample ID &amp; weight entry'!G46</f>
        <v>0</v>
      </c>
      <c r="H46" s="12">
        <f t="shared" si="6"/>
        <v>7.930201096892139</v>
      </c>
      <c r="I46" s="11">
        <f>'Sample ID &amp; weight entry'!H46</f>
        <v>1</v>
      </c>
      <c r="J46" s="11">
        <f>'Sample ID &amp; weight entry'!I46</f>
        <v>10.94</v>
      </c>
      <c r="K46" s="11">
        <f>'Sample ID &amp; weight entry'!J46</f>
        <v>9.31</v>
      </c>
      <c r="L46" s="11">
        <f t="shared" si="7"/>
        <v>2.629999999999999</v>
      </c>
      <c r="M46" s="12">
        <f t="shared" si="8"/>
        <v>0.31648616125150408</v>
      </c>
      <c r="N46" s="11">
        <f>'Sample ID &amp; weight entry'!L46</f>
        <v>10.84</v>
      </c>
      <c r="O46" s="11">
        <f>'Sample ID &amp; weight entry'!M46</f>
        <v>0</v>
      </c>
      <c r="P46" s="12">
        <f t="shared" si="9"/>
        <v>8.2340402193784286</v>
      </c>
      <c r="Q46" s="26">
        <f>'Sample ID &amp; weight entry'!N46</f>
        <v>10.5</v>
      </c>
      <c r="R46" s="26">
        <f>'Sample ID &amp; weight entry'!O46</f>
        <v>0</v>
      </c>
      <c r="S46" s="12">
        <f t="shared" si="10"/>
        <v>7.9757769652650836</v>
      </c>
    </row>
    <row r="47" spans="1:19" x14ac:dyDescent="0.25">
      <c r="A47" s="27">
        <f>'Sample ID &amp; weight entry'!B47</f>
        <v>45</v>
      </c>
      <c r="B47" s="28" t="str">
        <f>'Sample ID &amp; weight entry'!C47</f>
        <v>D31</v>
      </c>
      <c r="C47" s="11">
        <f>'Sample ID &amp; weight entry'!D47</f>
        <v>0</v>
      </c>
      <c r="D47" s="11">
        <f>'Sample ID &amp; weight entry'!E47</f>
        <v>0</v>
      </c>
      <c r="E47" s="12" t="e">
        <f t="shared" si="5"/>
        <v>#DIV/0!</v>
      </c>
      <c r="F47" s="11">
        <f>'Sample ID &amp; weight entry'!F47</f>
        <v>10.5</v>
      </c>
      <c r="G47" s="11">
        <f>'Sample ID &amp; weight entry'!G47</f>
        <v>0</v>
      </c>
      <c r="H47" s="12">
        <f t="shared" si="6"/>
        <v>7.9517543859649127</v>
      </c>
      <c r="I47" s="11">
        <f>'Sample ID &amp; weight entry'!H47</f>
        <v>0.93</v>
      </c>
      <c r="J47" s="11">
        <f>'Sample ID &amp; weight entry'!I47</f>
        <v>10.26</v>
      </c>
      <c r="K47" s="11">
        <f>'Sample ID &amp; weight entry'!J47</f>
        <v>8.6999999999999993</v>
      </c>
      <c r="L47" s="11">
        <f t="shared" si="7"/>
        <v>2.4900000000000002</v>
      </c>
      <c r="M47" s="12">
        <f t="shared" si="8"/>
        <v>0.32046332046332049</v>
      </c>
      <c r="N47" s="11">
        <f>'Sample ID &amp; weight entry'!L47</f>
        <v>11.14</v>
      </c>
      <c r="O47" s="11">
        <f>'Sample ID &amp; weight entry'!M47</f>
        <v>0</v>
      </c>
      <c r="P47" s="12">
        <f t="shared" si="9"/>
        <v>8.4364327485380119</v>
      </c>
      <c r="Q47" s="26">
        <f>'Sample ID &amp; weight entry'!N47</f>
        <v>10.44</v>
      </c>
      <c r="R47" s="26">
        <f>'Sample ID &amp; weight entry'!O47</f>
        <v>0</v>
      </c>
      <c r="S47" s="12">
        <f t="shared" si="10"/>
        <v>7.906315789473684</v>
      </c>
    </row>
    <row r="48" spans="1:19" x14ac:dyDescent="0.25">
      <c r="A48" s="27">
        <f>'Sample ID &amp; weight entry'!B48</f>
        <v>46</v>
      </c>
      <c r="B48" s="28" t="str">
        <f>'Sample ID &amp; weight entry'!C48</f>
        <v>D32</v>
      </c>
      <c r="C48" s="11">
        <f>'Sample ID &amp; weight entry'!D48</f>
        <v>0</v>
      </c>
      <c r="D48" s="11">
        <f>'Sample ID &amp; weight entry'!E48</f>
        <v>0</v>
      </c>
      <c r="E48" s="12" t="e">
        <f t="shared" si="5"/>
        <v>#DIV/0!</v>
      </c>
      <c r="F48" s="11">
        <f>'Sample ID &amp; weight entry'!F48</f>
        <v>10.4</v>
      </c>
      <c r="G48" s="11">
        <f>'Sample ID &amp; weight entry'!G48</f>
        <v>0.09</v>
      </c>
      <c r="H48" s="12">
        <f t="shared" si="6"/>
        <v>7.7873669972948614</v>
      </c>
      <c r="I48" s="11">
        <f>'Sample ID &amp; weight entry'!H48</f>
        <v>1.02</v>
      </c>
      <c r="J48" s="11">
        <f>'Sample ID &amp; weight entry'!I48</f>
        <v>11.09</v>
      </c>
      <c r="K48" s="11">
        <f>'Sample ID &amp; weight entry'!J48</f>
        <v>9.42</v>
      </c>
      <c r="L48" s="11">
        <f t="shared" si="7"/>
        <v>2.6899999999999995</v>
      </c>
      <c r="M48" s="12">
        <f t="shared" si="8"/>
        <v>0.32023809523809516</v>
      </c>
      <c r="N48" s="11">
        <f>'Sample ID &amp; weight entry'!L48</f>
        <v>10.73</v>
      </c>
      <c r="O48" s="11">
        <f>'Sample ID &amp; weight entry'!M48</f>
        <v>0</v>
      </c>
      <c r="P48" s="12">
        <f t="shared" si="9"/>
        <v>8.1273219116321016</v>
      </c>
      <c r="Q48" s="26">
        <f>'Sample ID &amp; weight entry'!N48</f>
        <v>10.25</v>
      </c>
      <c r="R48" s="26">
        <f>'Sample ID &amp; weight entry'!O48</f>
        <v>0.43</v>
      </c>
      <c r="S48" s="12">
        <f t="shared" si="10"/>
        <v>7.3337511271415696</v>
      </c>
    </row>
    <row r="49" spans="1:19" x14ac:dyDescent="0.25">
      <c r="A49" s="27">
        <f>'Sample ID &amp; weight entry'!B49</f>
        <v>47</v>
      </c>
      <c r="B49" s="28" t="str">
        <f>'Sample ID &amp; weight entry'!C49</f>
        <v>E31</v>
      </c>
      <c r="C49" s="11">
        <f>'Sample ID &amp; weight entry'!D49</f>
        <v>0</v>
      </c>
      <c r="D49" s="11">
        <f>'Sample ID &amp; weight entry'!E49</f>
        <v>0</v>
      </c>
      <c r="E49" s="12" t="e">
        <f t="shared" si="5"/>
        <v>#DIV/0!</v>
      </c>
      <c r="F49" s="11">
        <f>'Sample ID &amp; weight entry'!F49</f>
        <v>11</v>
      </c>
      <c r="G49" s="11">
        <f>'Sample ID &amp; weight entry'!G49</f>
        <v>0</v>
      </c>
      <c r="H49" s="12">
        <f t="shared" si="6"/>
        <v>8.2364532019704431</v>
      </c>
      <c r="I49" s="11">
        <f>'Sample ID &amp; weight entry'!H49</f>
        <v>1.04</v>
      </c>
      <c r="J49" s="11">
        <f>'Sample ID &amp; weight entry'!I49</f>
        <v>10.15</v>
      </c>
      <c r="K49" s="11">
        <f>'Sample ID &amp; weight entry'!J49</f>
        <v>8.64</v>
      </c>
      <c r="L49" s="11">
        <f t="shared" si="7"/>
        <v>2.5499999999999998</v>
      </c>
      <c r="M49" s="12">
        <f t="shared" si="8"/>
        <v>0.33552631578947362</v>
      </c>
      <c r="N49" s="11">
        <f>'Sample ID &amp; weight entry'!L49</f>
        <v>10.92</v>
      </c>
      <c r="O49" s="11">
        <f>'Sample ID &amp; weight entry'!M49</f>
        <v>0</v>
      </c>
      <c r="P49" s="12">
        <f t="shared" si="9"/>
        <v>8.1765517241379317</v>
      </c>
      <c r="Q49" s="26">
        <f>'Sample ID &amp; weight entry'!N49</f>
        <v>10.38</v>
      </c>
      <c r="R49" s="26">
        <f>'Sample ID &amp; weight entry'!O49</f>
        <v>0.06</v>
      </c>
      <c r="S49" s="12">
        <f t="shared" si="10"/>
        <v>7.7122167487684727</v>
      </c>
    </row>
    <row r="50" spans="1:19" x14ac:dyDescent="0.25">
      <c r="A50" s="27">
        <f>'Sample ID &amp; weight entry'!B50</f>
        <v>48</v>
      </c>
      <c r="B50" s="28" t="str">
        <f>'Sample ID &amp; weight entry'!C50</f>
        <v>E32</v>
      </c>
      <c r="C50" s="11">
        <f>'Sample ID &amp; weight entry'!D50</f>
        <v>0</v>
      </c>
      <c r="D50" s="11">
        <f>'Sample ID &amp; weight entry'!E50</f>
        <v>0</v>
      </c>
      <c r="E50" s="12" t="e">
        <f t="shared" si="5"/>
        <v>#DIV/0!</v>
      </c>
      <c r="F50" s="11">
        <f>'Sample ID &amp; weight entry'!F50</f>
        <v>10.76</v>
      </c>
      <c r="G50" s="11">
        <f>'Sample ID &amp; weight entry'!G50</f>
        <v>0.06</v>
      </c>
      <c r="H50" s="12">
        <f t="shared" si="6"/>
        <v>8.0434641148325348</v>
      </c>
      <c r="I50" s="11">
        <f>'Sample ID &amp; weight entry'!H50</f>
        <v>1.03</v>
      </c>
      <c r="J50" s="11">
        <f>'Sample ID &amp; weight entry'!I50</f>
        <v>10.45</v>
      </c>
      <c r="K50" s="11">
        <f>'Sample ID &amp; weight entry'!J50</f>
        <v>8.9</v>
      </c>
      <c r="L50" s="11">
        <f t="shared" si="7"/>
        <v>2.5799999999999992</v>
      </c>
      <c r="M50" s="12">
        <f t="shared" si="8"/>
        <v>0.32782719186785247</v>
      </c>
      <c r="N50" s="11">
        <f>'Sample ID &amp; weight entry'!L50</f>
        <v>10.51</v>
      </c>
      <c r="O50" s="11">
        <f>'Sample ID &amp; weight entry'!M50</f>
        <v>0.17</v>
      </c>
      <c r="P50" s="12">
        <f t="shared" si="9"/>
        <v>7.7451866028708141</v>
      </c>
      <c r="Q50" s="26">
        <f>'Sample ID &amp; weight entry'!N50</f>
        <v>10.73</v>
      </c>
      <c r="R50" s="26">
        <f>'Sample ID &amp; weight entry'!O50</f>
        <v>0.02</v>
      </c>
      <c r="S50" s="12">
        <f t="shared" si="10"/>
        <v>8.0608708133971305</v>
      </c>
    </row>
    <row r="51" spans="1:19" x14ac:dyDescent="0.25">
      <c r="A51" s="27">
        <f>'Sample ID &amp; weight entry'!B51</f>
        <v>49</v>
      </c>
      <c r="B51" s="28" t="str">
        <f>'Sample ID &amp; weight entry'!C51</f>
        <v>F31</v>
      </c>
      <c r="C51" s="11">
        <f>'Sample ID &amp; weight entry'!D51</f>
        <v>0</v>
      </c>
      <c r="D51" s="11">
        <f>'Sample ID &amp; weight entry'!E51</f>
        <v>0</v>
      </c>
      <c r="E51" s="12" t="e">
        <f t="shared" si="5"/>
        <v>#DIV/0!</v>
      </c>
      <c r="F51" s="11">
        <f>'Sample ID &amp; weight entry'!F51</f>
        <v>10.29</v>
      </c>
      <c r="G51" s="11">
        <f>'Sample ID &amp; weight entry'!G51</f>
        <v>0</v>
      </c>
      <c r="H51" s="12">
        <f t="shared" si="6"/>
        <v>7.9305095541401274</v>
      </c>
      <c r="I51" s="11">
        <f>'Sample ID &amp; weight entry'!H51</f>
        <v>1.01</v>
      </c>
      <c r="J51" s="11">
        <f>'Sample ID &amp; weight entry'!I51</f>
        <v>10.99</v>
      </c>
      <c r="K51" s="11">
        <f>'Sample ID &amp; weight entry'!J51</f>
        <v>9.48</v>
      </c>
      <c r="L51" s="11">
        <f t="shared" si="7"/>
        <v>2.5199999999999996</v>
      </c>
      <c r="M51" s="12">
        <f t="shared" si="8"/>
        <v>0.29752066115702475</v>
      </c>
      <c r="N51" s="11">
        <f>'Sample ID &amp; weight entry'!L51</f>
        <v>11.05</v>
      </c>
      <c r="O51" s="11">
        <f>'Sample ID &amp; weight entry'!M51</f>
        <v>0</v>
      </c>
      <c r="P51" s="12">
        <f t="shared" si="9"/>
        <v>8.5162420382165607</v>
      </c>
      <c r="Q51" s="26">
        <f>'Sample ID &amp; weight entry'!N51</f>
        <v>10.119999999999999</v>
      </c>
      <c r="R51" s="26">
        <f>'Sample ID &amp; weight entry'!O51</f>
        <v>0.02</v>
      </c>
      <c r="S51" s="12">
        <f t="shared" si="10"/>
        <v>7.7794904458598726</v>
      </c>
    </row>
    <row r="52" spans="1:19" x14ac:dyDescent="0.25">
      <c r="A52" s="27">
        <f>'Sample ID &amp; weight entry'!B52</f>
        <v>50</v>
      </c>
      <c r="B52" s="28" t="str">
        <f>'Sample ID &amp; weight entry'!C52</f>
        <v>F32</v>
      </c>
      <c r="C52" s="11">
        <f>'Sample ID &amp; weight entry'!D52</f>
        <v>0</v>
      </c>
      <c r="D52" s="11">
        <f>'Sample ID &amp; weight entry'!E52</f>
        <v>0</v>
      </c>
      <c r="E52" s="12" t="e">
        <f t="shared" si="5"/>
        <v>#DIV/0!</v>
      </c>
      <c r="F52" s="11">
        <f>'Sample ID &amp; weight entry'!F52</f>
        <v>10.4</v>
      </c>
      <c r="G52" s="11">
        <f>'Sample ID &amp; weight entry'!G52</f>
        <v>0</v>
      </c>
      <c r="H52" s="12">
        <f t="shared" si="6"/>
        <v>7.9152215799614645</v>
      </c>
      <c r="I52" s="11">
        <f>'Sample ID &amp; weight entry'!H52</f>
        <v>1.01</v>
      </c>
      <c r="J52" s="11">
        <f>'Sample ID &amp; weight entry'!I52</f>
        <v>10.38</v>
      </c>
      <c r="K52" s="11">
        <f>'Sample ID &amp; weight entry'!J52</f>
        <v>8.91</v>
      </c>
      <c r="L52" s="11">
        <f t="shared" si="7"/>
        <v>2.4800000000000004</v>
      </c>
      <c r="M52" s="12">
        <f t="shared" si="8"/>
        <v>0.31392405063291146</v>
      </c>
      <c r="N52" s="11">
        <f>'Sample ID &amp; weight entry'!L52</f>
        <v>11.04</v>
      </c>
      <c r="O52" s="11">
        <f>'Sample ID &amp; weight entry'!M52</f>
        <v>0</v>
      </c>
      <c r="P52" s="12">
        <f t="shared" si="9"/>
        <v>8.4023121387283233</v>
      </c>
      <c r="Q52" s="26">
        <f>'Sample ID &amp; weight entry'!N52</f>
        <v>10.01</v>
      </c>
      <c r="R52" s="26">
        <f>'Sample ID &amp; weight entry'!O52</f>
        <v>0</v>
      </c>
      <c r="S52" s="12">
        <f t="shared" si="10"/>
        <v>7.6184007707129098</v>
      </c>
    </row>
    <row r="53" spans="1:19" x14ac:dyDescent="0.25">
      <c r="A53" s="27">
        <f>'Sample ID &amp; weight entry'!B53</f>
        <v>51</v>
      </c>
      <c r="B53" s="28" t="str">
        <f>'Sample ID &amp; weight entry'!C53</f>
        <v>G31</v>
      </c>
      <c r="C53" s="11">
        <f>'Sample ID &amp; weight entry'!D53</f>
        <v>0</v>
      </c>
      <c r="D53" s="11">
        <f>'Sample ID &amp; weight entry'!E53</f>
        <v>0</v>
      </c>
      <c r="E53" s="12" t="e">
        <f t="shared" si="5"/>
        <v>#DIV/0!</v>
      </c>
      <c r="F53" s="11">
        <f>'Sample ID &amp; weight entry'!F53</f>
        <v>10.75</v>
      </c>
      <c r="G53" s="11">
        <f>'Sample ID &amp; weight entry'!G53</f>
        <v>0</v>
      </c>
      <c r="H53" s="12">
        <f t="shared" si="6"/>
        <v>8.2563352826510723</v>
      </c>
      <c r="I53" s="11">
        <f>'Sample ID &amp; weight entry'!H53</f>
        <v>0.97</v>
      </c>
      <c r="J53" s="11">
        <f>'Sample ID &amp; weight entry'!I53</f>
        <v>10.26</v>
      </c>
      <c r="K53" s="11">
        <f>'Sample ID &amp; weight entry'!J53</f>
        <v>8.85</v>
      </c>
      <c r="L53" s="11">
        <f t="shared" si="7"/>
        <v>2.38</v>
      </c>
      <c r="M53" s="12">
        <f t="shared" si="8"/>
        <v>0.3020304568527919</v>
      </c>
      <c r="N53" s="11">
        <f>'Sample ID &amp; weight entry'!L53</f>
        <v>10.86</v>
      </c>
      <c r="O53" s="11">
        <f>'Sample ID &amp; weight entry'!M53</f>
        <v>0</v>
      </c>
      <c r="P53" s="12">
        <f t="shared" si="9"/>
        <v>8.3408187134502931</v>
      </c>
      <c r="Q53" s="26">
        <f>'Sample ID &amp; weight entry'!N53</f>
        <v>10.199999999999999</v>
      </c>
      <c r="R53" s="26">
        <f>'Sample ID &amp; weight entry'!O53</f>
        <v>0</v>
      </c>
      <c r="S53" s="12">
        <f t="shared" si="10"/>
        <v>7.8339181286549699</v>
      </c>
    </row>
    <row r="54" spans="1:19" x14ac:dyDescent="0.25">
      <c r="A54" s="27">
        <f>'Sample ID &amp; weight entry'!B54</f>
        <v>52</v>
      </c>
      <c r="B54" s="28" t="str">
        <f>'Sample ID &amp; weight entry'!C54</f>
        <v>G32</v>
      </c>
      <c r="C54" s="11">
        <f>'Sample ID &amp; weight entry'!D54</f>
        <v>0</v>
      </c>
      <c r="D54" s="11">
        <f>'Sample ID &amp; weight entry'!E54</f>
        <v>0</v>
      </c>
      <c r="E54" s="12" t="e">
        <f t="shared" si="5"/>
        <v>#DIV/0!</v>
      </c>
      <c r="F54" s="11">
        <f>'Sample ID &amp; weight entry'!F54</f>
        <v>10.66</v>
      </c>
      <c r="G54" s="11">
        <f>'Sample ID &amp; weight entry'!G54</f>
        <v>0.08</v>
      </c>
      <c r="H54" s="12">
        <f t="shared" si="6"/>
        <v>8.0478592375366578</v>
      </c>
      <c r="I54" s="11">
        <f>'Sample ID &amp; weight entry'!H54</f>
        <v>1</v>
      </c>
      <c r="J54" s="11">
        <f>'Sample ID &amp; weight entry'!I54</f>
        <v>10.23</v>
      </c>
      <c r="K54" s="11">
        <f>'Sample ID &amp; weight entry'!J54</f>
        <v>8.8000000000000007</v>
      </c>
      <c r="L54" s="11">
        <f t="shared" si="7"/>
        <v>2.4299999999999997</v>
      </c>
      <c r="M54" s="12">
        <f t="shared" si="8"/>
        <v>0.31153846153846149</v>
      </c>
      <c r="N54" s="11">
        <f>'Sample ID &amp; weight entry'!L54</f>
        <v>10.88</v>
      </c>
      <c r="O54" s="11">
        <f>'Sample ID &amp; weight entry'!M54</f>
        <v>0</v>
      </c>
      <c r="P54" s="12">
        <f t="shared" si="9"/>
        <v>8.295601173020529</v>
      </c>
      <c r="Q54" s="26">
        <f>'Sample ID &amp; weight entry'!N54</f>
        <v>10.82</v>
      </c>
      <c r="R54" s="26">
        <f>'Sample ID &amp; weight entry'!O54</f>
        <v>0</v>
      </c>
      <c r="S54" s="12">
        <f t="shared" si="10"/>
        <v>8.2498533724340177</v>
      </c>
    </row>
    <row r="55" spans="1:19" x14ac:dyDescent="0.25">
      <c r="A55" s="27">
        <f>'Sample ID &amp; weight entry'!B55</f>
        <v>53</v>
      </c>
      <c r="B55" s="28" t="str">
        <f>'Sample ID &amp; weight entry'!C55</f>
        <v>H31</v>
      </c>
      <c r="C55" s="11">
        <f>'Sample ID &amp; weight entry'!D55</f>
        <v>0</v>
      </c>
      <c r="D55" s="11">
        <f>'Sample ID &amp; weight entry'!E55</f>
        <v>0</v>
      </c>
      <c r="E55" s="12" t="e">
        <f t="shared" si="5"/>
        <v>#DIV/0!</v>
      </c>
      <c r="F55" s="11">
        <f>'Sample ID &amp; weight entry'!F55</f>
        <v>10.55</v>
      </c>
      <c r="G55" s="11">
        <f>'Sample ID &amp; weight entry'!G55</f>
        <v>0.03</v>
      </c>
      <c r="H55" s="12">
        <f t="shared" si="6"/>
        <v>8.1152958292919486</v>
      </c>
      <c r="I55" s="11">
        <f>'Sample ID &amp; weight entry'!H55</f>
        <v>0.99</v>
      </c>
      <c r="J55" s="11">
        <f>'Sample ID &amp; weight entry'!I55</f>
        <v>10.31</v>
      </c>
      <c r="K55" s="11">
        <f>'Sample ID &amp; weight entry'!J55</f>
        <v>8.9499999999999993</v>
      </c>
      <c r="L55" s="11">
        <f t="shared" si="7"/>
        <v>2.3500000000000014</v>
      </c>
      <c r="M55" s="12">
        <f t="shared" si="8"/>
        <v>0.29522613065326653</v>
      </c>
      <c r="N55" s="11">
        <f>'Sample ID &amp; weight entry'!L55</f>
        <v>10.97</v>
      </c>
      <c r="O55" s="11">
        <f>'Sample ID &amp; weight entry'!M55</f>
        <v>0</v>
      </c>
      <c r="P55" s="12">
        <f t="shared" si="9"/>
        <v>8.4695635305528612</v>
      </c>
      <c r="Q55" s="26">
        <f>'Sample ID &amp; weight entry'!N55</f>
        <v>10.06</v>
      </c>
      <c r="R55" s="26">
        <f>'Sample ID &amp; weight entry'!O55</f>
        <v>0</v>
      </c>
      <c r="S55" s="12">
        <f t="shared" si="10"/>
        <v>7.7669835111542183</v>
      </c>
    </row>
    <row r="56" spans="1:19" x14ac:dyDescent="0.25">
      <c r="A56" s="27">
        <f>'Sample ID &amp; weight entry'!B56</f>
        <v>54</v>
      </c>
      <c r="B56" s="28" t="str">
        <f>'Sample ID &amp; weight entry'!C56</f>
        <v>H32</v>
      </c>
      <c r="C56" s="11">
        <f>'Sample ID &amp; weight entry'!D56</f>
        <v>0</v>
      </c>
      <c r="D56" s="11">
        <f>'Sample ID &amp; weight entry'!E56</f>
        <v>0</v>
      </c>
      <c r="E56" s="12" t="e">
        <f t="shared" si="5"/>
        <v>#DIV/0!</v>
      </c>
      <c r="F56" s="11">
        <f>'Sample ID &amp; weight entry'!F56</f>
        <v>10.59</v>
      </c>
      <c r="G56" s="11">
        <f>'Sample ID &amp; weight entry'!G56</f>
        <v>0</v>
      </c>
      <c r="H56" s="12">
        <f t="shared" si="6"/>
        <v>8.0982352941176483</v>
      </c>
      <c r="I56" s="11">
        <f>'Sample ID &amp; weight entry'!H56</f>
        <v>0.95</v>
      </c>
      <c r="J56" s="11">
        <f>'Sample ID &amp; weight entry'!I56</f>
        <v>10.37</v>
      </c>
      <c r="K56" s="11">
        <f>'Sample ID &amp; weight entry'!J56</f>
        <v>8.8800000000000008</v>
      </c>
      <c r="L56" s="11">
        <f t="shared" si="7"/>
        <v>2.4399999999999986</v>
      </c>
      <c r="M56" s="12">
        <f t="shared" si="8"/>
        <v>0.30769230769230749</v>
      </c>
      <c r="N56" s="11">
        <f>'Sample ID &amp; weight entry'!L56</f>
        <v>11.24</v>
      </c>
      <c r="O56" s="11">
        <f>'Sample ID &amp; weight entry'!M56</f>
        <v>0</v>
      </c>
      <c r="P56" s="12">
        <f t="shared" si="9"/>
        <v>8.595294117647061</v>
      </c>
      <c r="Q56" s="26">
        <f>'Sample ID &amp; weight entry'!N56</f>
        <v>10.82</v>
      </c>
      <c r="R56" s="26">
        <f>'Sample ID &amp; weight entry'!O56</f>
        <v>0</v>
      </c>
      <c r="S56" s="12">
        <f t="shared" si="10"/>
        <v>8.2741176470588247</v>
      </c>
    </row>
    <row r="57" spans="1:19" x14ac:dyDescent="0.25">
      <c r="A57" s="27">
        <f>'Sample ID &amp; weight entry'!B57</f>
        <v>55</v>
      </c>
      <c r="B57" s="28" t="str">
        <f>'Sample ID &amp; weight entry'!C57</f>
        <v>BLANK</v>
      </c>
      <c r="C57" s="11">
        <f>'Sample ID &amp; weight entry'!D57</f>
        <v>0</v>
      </c>
      <c r="D57" s="11">
        <f>'Sample ID &amp; weight entry'!E57</f>
        <v>0</v>
      </c>
      <c r="E57" s="12" t="e">
        <f t="shared" si="5"/>
        <v>#DIV/0!</v>
      </c>
      <c r="F57" s="11">
        <f>'Sample ID &amp; weight entry'!F57</f>
        <v>0</v>
      </c>
      <c r="G57" s="11">
        <f>'Sample ID &amp; weight entry'!G57</f>
        <v>0</v>
      </c>
      <c r="H57" s="12" t="e">
        <f t="shared" si="6"/>
        <v>#DIV/0!</v>
      </c>
      <c r="I57" s="11">
        <f>'Sample ID &amp; weight entry'!H57</f>
        <v>0</v>
      </c>
      <c r="J57" s="11">
        <f>'Sample ID &amp; weight entry'!I57</f>
        <v>0</v>
      </c>
      <c r="K57" s="11">
        <f>'Sample ID &amp; weight entry'!J57</f>
        <v>0</v>
      </c>
      <c r="L57" s="11">
        <f t="shared" si="7"/>
        <v>0</v>
      </c>
      <c r="M57" s="12" t="e">
        <f t="shared" si="8"/>
        <v>#DIV/0!</v>
      </c>
      <c r="N57" s="11">
        <f>'Sample ID &amp; weight entry'!L57</f>
        <v>0</v>
      </c>
      <c r="O57" s="11">
        <f>'Sample ID &amp; weight entry'!M57</f>
        <v>0</v>
      </c>
      <c r="P57" s="12" t="e">
        <f t="shared" si="9"/>
        <v>#DIV/0!</v>
      </c>
      <c r="Q57" s="26">
        <f>'Sample ID &amp; weight entry'!N57</f>
        <v>0</v>
      </c>
      <c r="R57" s="26">
        <f>'Sample ID &amp; weight entry'!O57</f>
        <v>0</v>
      </c>
      <c r="S57" s="12" t="e">
        <f t="shared" si="10"/>
        <v>#DIV/0!</v>
      </c>
    </row>
    <row r="58" spans="1:19" x14ac:dyDescent="0.25">
      <c r="A58" s="27">
        <f>'Sample ID &amp; weight entry'!B58</f>
        <v>56</v>
      </c>
      <c r="B58" s="28" t="str">
        <f>'Sample ID &amp; weight entry'!C58</f>
        <v>A41 DUP</v>
      </c>
      <c r="C58" s="11">
        <f>'Sample ID &amp; weight entry'!D58</f>
        <v>0</v>
      </c>
      <c r="D58" s="11">
        <f>'Sample ID &amp; weight entry'!E58</f>
        <v>0</v>
      </c>
      <c r="E58" s="12" t="e">
        <f t="shared" si="5"/>
        <v>#DIV/0!</v>
      </c>
      <c r="F58" s="11">
        <f>'Sample ID &amp; weight entry'!F58</f>
        <v>10.210000000000001</v>
      </c>
      <c r="G58" s="11">
        <f>'Sample ID &amp; weight entry'!G58</f>
        <v>0</v>
      </c>
      <c r="H58" s="12">
        <f t="shared" si="6"/>
        <v>7.814151624548737</v>
      </c>
      <c r="I58" s="11">
        <f>'Sample ID &amp; weight entry'!H58</f>
        <v>1.04</v>
      </c>
      <c r="J58" s="11">
        <f>'Sample ID &amp; weight entry'!I58</f>
        <v>11.08</v>
      </c>
      <c r="K58" s="11">
        <f>'Sample ID &amp; weight entry'!J58</f>
        <v>9.52</v>
      </c>
      <c r="L58" s="11">
        <f t="shared" si="7"/>
        <v>2.5999999999999996</v>
      </c>
      <c r="M58" s="12">
        <f t="shared" si="8"/>
        <v>0.30660377358490559</v>
      </c>
      <c r="N58" s="11">
        <f>'Sample ID &amp; weight entry'!L58</f>
        <v>10.18</v>
      </c>
      <c r="O58" s="11">
        <f>'Sample ID &amp; weight entry'!M58</f>
        <v>0</v>
      </c>
      <c r="P58" s="12">
        <f t="shared" si="9"/>
        <v>7.7911913357400717</v>
      </c>
      <c r="Q58" s="26">
        <f>'Sample ID &amp; weight entry'!N58</f>
        <v>10.56</v>
      </c>
      <c r="R58" s="26">
        <f>'Sample ID &amp; weight entry'!O58</f>
        <v>0</v>
      </c>
      <c r="S58" s="12">
        <f t="shared" si="10"/>
        <v>8.0820216606498203</v>
      </c>
    </row>
    <row r="59" spans="1:19" x14ac:dyDescent="0.25">
      <c r="A59" s="27">
        <f>'Sample ID &amp; weight entry'!B59</f>
        <v>57</v>
      </c>
      <c r="B59" s="28" t="str">
        <f>'Sample ID &amp; weight entry'!C59</f>
        <v>A41</v>
      </c>
      <c r="C59" s="11">
        <f>'Sample ID &amp; weight entry'!D59</f>
        <v>0</v>
      </c>
      <c r="D59" s="11">
        <f>'Sample ID &amp; weight entry'!E59</f>
        <v>0</v>
      </c>
      <c r="E59" s="12" t="e">
        <f t="shared" si="5"/>
        <v>#DIV/0!</v>
      </c>
      <c r="F59" s="11">
        <f>'Sample ID &amp; weight entry'!F59</f>
        <v>10.050000000000001</v>
      </c>
      <c r="G59" s="11">
        <f>'Sample ID &amp; weight entry'!G59</f>
        <v>0</v>
      </c>
      <c r="H59" s="12">
        <f t="shared" si="6"/>
        <v>7.7011150758251556</v>
      </c>
      <c r="I59" s="11">
        <f>'Sample ID &amp; weight entry'!H59</f>
        <v>1.01</v>
      </c>
      <c r="J59" s="11">
        <f>'Sample ID &amp; weight entry'!I59</f>
        <v>11.21</v>
      </c>
      <c r="K59" s="11">
        <f>'Sample ID &amp; weight entry'!J59</f>
        <v>9.6</v>
      </c>
      <c r="L59" s="11">
        <f t="shared" si="7"/>
        <v>2.620000000000001</v>
      </c>
      <c r="M59" s="12">
        <f>L59/(K59-I59)</f>
        <v>0.30500582072176963</v>
      </c>
      <c r="N59" s="11">
        <f>'Sample ID &amp; weight entry'!L59</f>
        <v>10.92</v>
      </c>
      <c r="O59" s="11">
        <f>'Sample ID &amp; weight entry'!M59</f>
        <v>0</v>
      </c>
      <c r="P59" s="12">
        <f t="shared" si="9"/>
        <v>8.3677787689562884</v>
      </c>
      <c r="Q59" s="26">
        <f>'Sample ID &amp; weight entry'!N59</f>
        <v>10.49</v>
      </c>
      <c r="R59" s="26">
        <f>'Sample ID &amp; weight entry'!O59</f>
        <v>0</v>
      </c>
      <c r="S59" s="12">
        <f t="shared" si="10"/>
        <v>8.038278322925958</v>
      </c>
    </row>
    <row r="60" spans="1:19" x14ac:dyDescent="0.25">
      <c r="A60" s="27">
        <f>'Sample ID &amp; weight entry'!B60</f>
        <v>58</v>
      </c>
      <c r="B60" s="28" t="str">
        <f>'Sample ID &amp; weight entry'!C60</f>
        <v>A42</v>
      </c>
      <c r="C60" s="11">
        <f>'Sample ID &amp; weight entry'!D60</f>
        <v>0</v>
      </c>
      <c r="D60" s="11">
        <f>'Sample ID &amp; weight entry'!E60</f>
        <v>0</v>
      </c>
      <c r="E60" s="12" t="e">
        <f t="shared" si="5"/>
        <v>#DIV/0!</v>
      </c>
      <c r="F60" s="11">
        <f>'Sample ID &amp; weight entry'!F60</f>
        <v>10.039999999999999</v>
      </c>
      <c r="G60" s="11">
        <f>'Sample ID &amp; weight entry'!G60</f>
        <v>0</v>
      </c>
      <c r="H60" s="12">
        <f t="shared" si="6"/>
        <v>7.7134402852049888</v>
      </c>
      <c r="I60" s="11">
        <f>'Sample ID &amp; weight entry'!H60</f>
        <v>1</v>
      </c>
      <c r="J60" s="11">
        <f>'Sample ID &amp; weight entry'!I60</f>
        <v>11.22</v>
      </c>
      <c r="K60" s="11">
        <f>'Sample ID &amp; weight entry'!J60</f>
        <v>9.6199999999999992</v>
      </c>
      <c r="L60" s="11">
        <f t="shared" si="7"/>
        <v>2.6000000000000014</v>
      </c>
      <c r="M60" s="12">
        <f t="shared" si="8"/>
        <v>0.30162412993039461</v>
      </c>
      <c r="N60" s="11">
        <f>'Sample ID &amp; weight entry'!L60</f>
        <v>10.32</v>
      </c>
      <c r="O60" s="11">
        <f>'Sample ID &amp; weight entry'!M60</f>
        <v>0</v>
      </c>
      <c r="P60" s="12">
        <f t="shared" si="9"/>
        <v>7.9285561497326196</v>
      </c>
      <c r="Q60" s="26">
        <f>'Sample ID &amp; weight entry'!N60</f>
        <v>10.24</v>
      </c>
      <c r="R60" s="26">
        <f>'Sample ID &amp; weight entry'!O60</f>
        <v>0</v>
      </c>
      <c r="S60" s="12">
        <f t="shared" si="10"/>
        <v>7.8670944741532969</v>
      </c>
    </row>
    <row r="61" spans="1:19" x14ac:dyDescent="0.25">
      <c r="A61" s="27">
        <f>'Sample ID &amp; weight entry'!B61</f>
        <v>59</v>
      </c>
      <c r="B61" s="28" t="str">
        <f>'Sample ID &amp; weight entry'!C61</f>
        <v>B41</v>
      </c>
      <c r="C61" s="11">
        <f>'Sample ID &amp; weight entry'!D61</f>
        <v>0</v>
      </c>
      <c r="D61" s="11">
        <f>'Sample ID &amp; weight entry'!E61</f>
        <v>0</v>
      </c>
      <c r="E61" s="12" t="e">
        <f t="shared" si="5"/>
        <v>#DIV/0!</v>
      </c>
      <c r="F61" s="11">
        <f>'Sample ID &amp; weight entry'!F61</f>
        <v>10.23</v>
      </c>
      <c r="G61" s="11">
        <f>'Sample ID &amp; weight entry'!G61</f>
        <v>0</v>
      </c>
      <c r="H61" s="12">
        <f t="shared" si="6"/>
        <v>7.8902063628546859</v>
      </c>
      <c r="I61" s="11">
        <f>'Sample ID &amp; weight entry'!H61</f>
        <v>0.99</v>
      </c>
      <c r="J61" s="11">
        <f>'Sample ID &amp; weight entry'!I61</f>
        <v>11.63</v>
      </c>
      <c r="K61" s="11">
        <f>'Sample ID &amp; weight entry'!J61</f>
        <v>9.9600000000000009</v>
      </c>
      <c r="L61" s="11">
        <f t="shared" si="7"/>
        <v>2.66</v>
      </c>
      <c r="M61" s="12">
        <f t="shared" si="8"/>
        <v>0.29654403567447046</v>
      </c>
      <c r="N61" s="11">
        <f>'Sample ID &amp; weight entry'!L61</f>
        <v>10.99</v>
      </c>
      <c r="O61" s="11">
        <f>'Sample ID &amp; weight entry'!M61</f>
        <v>0</v>
      </c>
      <c r="P61" s="12">
        <f t="shared" si="9"/>
        <v>8.4763800515907128</v>
      </c>
      <c r="Q61" s="26">
        <f>'Sample ID &amp; weight entry'!N61</f>
        <v>10.35</v>
      </c>
      <c r="R61" s="26">
        <f>'Sample ID &amp; weight entry'!O61</f>
        <v>0</v>
      </c>
      <c r="S61" s="12">
        <f t="shared" si="10"/>
        <v>7.9827601031814268</v>
      </c>
    </row>
    <row r="62" spans="1:19" x14ac:dyDescent="0.25">
      <c r="A62" s="27">
        <f>'Sample ID &amp; weight entry'!B62</f>
        <v>60</v>
      </c>
      <c r="B62" s="28" t="str">
        <f>'Sample ID &amp; weight entry'!C62</f>
        <v>B42</v>
      </c>
      <c r="C62" s="11">
        <f>'Sample ID &amp; weight entry'!D62</f>
        <v>0</v>
      </c>
      <c r="D62" s="11">
        <f>'Sample ID &amp; weight entry'!E62</f>
        <v>0</v>
      </c>
      <c r="E62" s="12" t="e">
        <f t="shared" si="5"/>
        <v>#DIV/0!</v>
      </c>
      <c r="F62" s="11">
        <f>'Sample ID &amp; weight entry'!F62</f>
        <v>10.09</v>
      </c>
      <c r="G62" s="11">
        <f>'Sample ID &amp; weight entry'!G62</f>
        <v>0</v>
      </c>
      <c r="H62" s="12">
        <f t="shared" si="6"/>
        <v>7.7164214350590372</v>
      </c>
      <c r="I62" s="11">
        <f>'Sample ID &amp; weight entry'!H62</f>
        <v>0.97</v>
      </c>
      <c r="J62" s="11">
        <f>'Sample ID &amp; weight entry'!I62</f>
        <v>11.01</v>
      </c>
      <c r="K62" s="11">
        <f>'Sample ID &amp; weight entry'!J62</f>
        <v>9.39</v>
      </c>
      <c r="L62" s="11">
        <f t="shared" si="7"/>
        <v>2.59</v>
      </c>
      <c r="M62" s="12">
        <f t="shared" si="8"/>
        <v>0.30760095011876482</v>
      </c>
      <c r="N62" s="11">
        <f>'Sample ID &amp; weight entry'!L62</f>
        <v>10.79</v>
      </c>
      <c r="O62" s="11">
        <f>'Sample ID &amp; weight entry'!M62</f>
        <v>0</v>
      </c>
      <c r="P62" s="12">
        <f t="shared" si="9"/>
        <v>8.2517529518619419</v>
      </c>
      <c r="Q62" s="26">
        <f>'Sample ID &amp; weight entry'!N62</f>
        <v>10.9</v>
      </c>
      <c r="R62" s="26">
        <f>'Sample ID &amp; weight entry'!O62</f>
        <v>0</v>
      </c>
      <c r="S62" s="12">
        <f t="shared" si="10"/>
        <v>8.3358764759309718</v>
      </c>
    </row>
    <row r="63" spans="1:19" x14ac:dyDescent="0.25">
      <c r="A63" s="27">
        <f>'Sample ID &amp; weight entry'!B63</f>
        <v>61</v>
      </c>
      <c r="B63" s="28" t="str">
        <f>'Sample ID &amp; weight entry'!C63</f>
        <v>C41</v>
      </c>
      <c r="C63" s="11">
        <f>'Sample ID &amp; weight entry'!D63</f>
        <v>0</v>
      </c>
      <c r="D63" s="11">
        <f>'Sample ID &amp; weight entry'!E63</f>
        <v>0</v>
      </c>
      <c r="E63" s="12" t="e">
        <f t="shared" si="5"/>
        <v>#DIV/0!</v>
      </c>
      <c r="F63" s="11">
        <f>'Sample ID &amp; weight entry'!F63</f>
        <v>10.1</v>
      </c>
      <c r="G63" s="11">
        <f>'Sample ID &amp; weight entry'!G63</f>
        <v>0</v>
      </c>
      <c r="H63" s="12">
        <f t="shared" si="6"/>
        <v>7.5750000000000002</v>
      </c>
      <c r="I63" s="11">
        <f>'Sample ID &amp; weight entry'!H63</f>
        <v>1.3</v>
      </c>
      <c r="J63" s="11">
        <f>'Sample ID &amp; weight entry'!I63</f>
        <v>11.44</v>
      </c>
      <c r="K63" s="11">
        <f>'Sample ID &amp; weight entry'!J63</f>
        <v>9.8800000000000008</v>
      </c>
      <c r="L63" s="11">
        <f t="shared" si="7"/>
        <v>2.8599999999999994</v>
      </c>
      <c r="M63" s="12">
        <f t="shared" si="8"/>
        <v>0.33333333333333326</v>
      </c>
      <c r="N63" s="11">
        <f>'Sample ID &amp; weight entry'!L63</f>
        <v>10.34</v>
      </c>
      <c r="O63" s="11">
        <f>'Sample ID &amp; weight entry'!M63</f>
        <v>0</v>
      </c>
      <c r="P63" s="12">
        <f t="shared" si="9"/>
        <v>7.7550000000000008</v>
      </c>
      <c r="Q63" s="26">
        <f>'Sample ID &amp; weight entry'!N63</f>
        <v>10.130000000000001</v>
      </c>
      <c r="R63" s="26">
        <f>'Sample ID &amp; weight entry'!O63</f>
        <v>0</v>
      </c>
      <c r="S63" s="12">
        <f t="shared" si="10"/>
        <v>7.597500000000001</v>
      </c>
    </row>
    <row r="64" spans="1:19" x14ac:dyDescent="0.25">
      <c r="A64" s="27">
        <f>'Sample ID &amp; weight entry'!B64</f>
        <v>62</v>
      </c>
      <c r="B64" s="28" t="str">
        <f>'Sample ID &amp; weight entry'!C64</f>
        <v>C42</v>
      </c>
      <c r="C64" s="11">
        <f>'Sample ID &amp; weight entry'!D64</f>
        <v>0</v>
      </c>
      <c r="D64" s="11">
        <f>'Sample ID &amp; weight entry'!E64</f>
        <v>0</v>
      </c>
      <c r="E64" s="12" t="e">
        <f t="shared" si="5"/>
        <v>#DIV/0!</v>
      </c>
      <c r="F64" s="11">
        <f>'Sample ID &amp; weight entry'!F64</f>
        <v>10.02</v>
      </c>
      <c r="G64" s="11">
        <f>'Sample ID &amp; weight entry'!G64</f>
        <v>0</v>
      </c>
      <c r="H64" s="12">
        <f t="shared" si="6"/>
        <v>7.4753778558875208</v>
      </c>
      <c r="I64" s="11">
        <f>'Sample ID &amp; weight entry'!H64</f>
        <v>1.01</v>
      </c>
      <c r="J64" s="11">
        <f>'Sample ID &amp; weight entry'!I64</f>
        <v>11.38</v>
      </c>
      <c r="K64" s="11">
        <f>'Sample ID &amp; weight entry'!J64</f>
        <v>9.5</v>
      </c>
      <c r="L64" s="11">
        <f t="shared" si="7"/>
        <v>2.8900000000000006</v>
      </c>
      <c r="M64" s="12">
        <f t="shared" si="8"/>
        <v>0.34040047114252064</v>
      </c>
      <c r="N64" s="11">
        <f>'Sample ID &amp; weight entry'!L64</f>
        <v>10.64</v>
      </c>
      <c r="O64" s="11">
        <f>'Sample ID &amp; weight entry'!M64</f>
        <v>0</v>
      </c>
      <c r="P64" s="12">
        <f t="shared" si="9"/>
        <v>7.9379261862917403</v>
      </c>
      <c r="Q64" s="26">
        <f>'Sample ID &amp; weight entry'!N64</f>
        <v>10.98</v>
      </c>
      <c r="R64" s="26">
        <f>'Sample ID &amp; weight entry'!O64</f>
        <v>0.08</v>
      </c>
      <c r="S64" s="12">
        <f t="shared" si="10"/>
        <v>8.1115817223198583</v>
      </c>
    </row>
    <row r="65" spans="1:19" x14ac:dyDescent="0.25">
      <c r="A65" s="27">
        <f>'Sample ID &amp; weight entry'!B65</f>
        <v>63</v>
      </c>
      <c r="B65" s="28" t="str">
        <f>'Sample ID &amp; weight entry'!C65</f>
        <v>D41</v>
      </c>
      <c r="C65" s="11">
        <f>'Sample ID &amp; weight entry'!D65</f>
        <v>0</v>
      </c>
      <c r="D65" s="11">
        <f>'Sample ID &amp; weight entry'!E65</f>
        <v>0</v>
      </c>
      <c r="E65" s="12" t="e">
        <f t="shared" si="5"/>
        <v>#DIV/0!</v>
      </c>
      <c r="F65" s="11">
        <f>'Sample ID &amp; weight entry'!F65</f>
        <v>10.23</v>
      </c>
      <c r="G65" s="11">
        <f>'Sample ID &amp; weight entry'!G65</f>
        <v>0.02</v>
      </c>
      <c r="H65" s="12">
        <f t="shared" si="6"/>
        <v>7.8965017667844526</v>
      </c>
      <c r="I65" s="11">
        <f>'Sample ID &amp; weight entry'!H65</f>
        <v>0.99</v>
      </c>
      <c r="J65" s="11">
        <f>'Sample ID &amp; weight entry'!I65</f>
        <v>11.32</v>
      </c>
      <c r="K65" s="11">
        <f>'Sample ID &amp; weight entry'!J65</f>
        <v>9.75</v>
      </c>
      <c r="L65" s="11">
        <f t="shared" si="7"/>
        <v>2.5600000000000005</v>
      </c>
      <c r="M65" s="12">
        <f t="shared" si="8"/>
        <v>0.29223744292237447</v>
      </c>
      <c r="N65" s="11">
        <f>'Sample ID &amp; weight entry'!L65</f>
        <v>10.53</v>
      </c>
      <c r="O65" s="11">
        <f>'Sample ID &amp; weight entry'!M65</f>
        <v>0</v>
      </c>
      <c r="P65" s="12">
        <f t="shared" si="9"/>
        <v>8.1486572438162526</v>
      </c>
      <c r="Q65" s="26">
        <f>'Sample ID &amp; weight entry'!N65</f>
        <v>10.78</v>
      </c>
      <c r="R65" s="26">
        <f>'Sample ID &amp; weight entry'!O65</f>
        <v>0.03</v>
      </c>
      <c r="S65" s="12">
        <f t="shared" si="10"/>
        <v>8.3121201413427563</v>
      </c>
    </row>
    <row r="66" spans="1:19" x14ac:dyDescent="0.25">
      <c r="A66" s="27">
        <f>'Sample ID &amp; weight entry'!B66</f>
        <v>64</v>
      </c>
      <c r="B66" s="28" t="str">
        <f>'Sample ID &amp; weight entry'!C66</f>
        <v>D42</v>
      </c>
      <c r="C66" s="11">
        <f>'Sample ID &amp; weight entry'!D66</f>
        <v>0</v>
      </c>
      <c r="D66" s="11">
        <f>'Sample ID &amp; weight entry'!E66</f>
        <v>0</v>
      </c>
      <c r="E66" s="12" t="e">
        <f t="shared" si="5"/>
        <v>#DIV/0!</v>
      </c>
      <c r="F66" s="11">
        <f>'Sample ID &amp; weight entry'!F66</f>
        <v>10.31</v>
      </c>
      <c r="G66" s="11">
        <f>'Sample ID &amp; weight entry'!G66</f>
        <v>0</v>
      </c>
      <c r="H66" s="12">
        <f t="shared" si="6"/>
        <v>7.9167696381288613</v>
      </c>
      <c r="I66" s="11">
        <f>'Sample ID &amp; weight entry'!H66</f>
        <v>1.04</v>
      </c>
      <c r="J66" s="11">
        <f>'Sample ID &amp; weight entry'!I66</f>
        <v>11.33</v>
      </c>
      <c r="K66" s="11">
        <f>'Sample ID &amp; weight entry'!J66</f>
        <v>9.74</v>
      </c>
      <c r="L66" s="11">
        <f t="shared" si="7"/>
        <v>2.6300000000000008</v>
      </c>
      <c r="M66" s="12">
        <f t="shared" si="8"/>
        <v>0.30229885057471279</v>
      </c>
      <c r="N66" s="11">
        <f>'Sample ID &amp; weight entry'!L66</f>
        <v>10.88</v>
      </c>
      <c r="O66" s="11">
        <f>'Sample ID &amp; weight entry'!M66</f>
        <v>0</v>
      </c>
      <c r="P66" s="12">
        <f t="shared" si="9"/>
        <v>8.354457193292145</v>
      </c>
      <c r="Q66" s="26">
        <f>'Sample ID &amp; weight entry'!N66</f>
        <v>10.199999999999999</v>
      </c>
      <c r="R66" s="26">
        <f>'Sample ID &amp; weight entry'!O66</f>
        <v>0</v>
      </c>
      <c r="S66" s="12">
        <f t="shared" si="10"/>
        <v>7.8323036187113839</v>
      </c>
    </row>
    <row r="67" spans="1:19" x14ac:dyDescent="0.25">
      <c r="A67" s="27">
        <f>'Sample ID &amp; weight entry'!B67</f>
        <v>65</v>
      </c>
      <c r="B67" s="28" t="str">
        <f>'Sample ID &amp; weight entry'!C67</f>
        <v>E41</v>
      </c>
      <c r="C67" s="11">
        <f>'Sample ID &amp; weight entry'!D67</f>
        <v>0</v>
      </c>
      <c r="D67" s="11">
        <f>'Sample ID &amp; weight entry'!E67</f>
        <v>0</v>
      </c>
      <c r="E67" s="12" t="e">
        <f t="shared" si="5"/>
        <v>#DIV/0!</v>
      </c>
      <c r="F67" s="11">
        <f>'Sample ID &amp; weight entry'!F67</f>
        <v>10.37</v>
      </c>
      <c r="G67" s="11">
        <f>'Sample ID &amp; weight entry'!G67</f>
        <v>0.04</v>
      </c>
      <c r="H67" s="12">
        <f t="shared" si="6"/>
        <v>7.9027860262008733</v>
      </c>
      <c r="I67" s="11">
        <f>'Sample ID &amp; weight entry'!H67</f>
        <v>1.01</v>
      </c>
      <c r="J67" s="11">
        <f>'Sample ID &amp; weight entry'!I67</f>
        <v>11.45</v>
      </c>
      <c r="K67" s="11">
        <f>'Sample ID &amp; weight entry'!J67</f>
        <v>9.7799999999999994</v>
      </c>
      <c r="L67" s="11">
        <f t="shared" si="7"/>
        <v>2.6799999999999997</v>
      </c>
      <c r="M67" s="12">
        <f t="shared" si="8"/>
        <v>0.30558722919042186</v>
      </c>
      <c r="N67" s="11">
        <f>'Sample ID &amp; weight entry'!L67</f>
        <v>10.77</v>
      </c>
      <c r="O67" s="11">
        <f>'Sample ID &amp; weight entry'!M67</f>
        <v>0</v>
      </c>
      <c r="P67" s="12">
        <f t="shared" si="9"/>
        <v>8.249161572052401</v>
      </c>
      <c r="Q67" s="26">
        <f>'Sample ID &amp; weight entry'!N67</f>
        <v>10.47</v>
      </c>
      <c r="R67" s="26">
        <f>'Sample ID &amp; weight entry'!O67</f>
        <v>0</v>
      </c>
      <c r="S67" s="12">
        <f t="shared" si="10"/>
        <v>8.0193799126637551</v>
      </c>
    </row>
    <row r="68" spans="1:19" x14ac:dyDescent="0.25">
      <c r="A68" s="27">
        <f>'Sample ID &amp; weight entry'!B68</f>
        <v>66</v>
      </c>
      <c r="B68" s="28" t="str">
        <f>'Sample ID &amp; weight entry'!C68</f>
        <v>E42</v>
      </c>
      <c r="C68" s="11">
        <f>'Sample ID &amp; weight entry'!D68</f>
        <v>0</v>
      </c>
      <c r="D68" s="11">
        <f>'Sample ID &amp; weight entry'!E68</f>
        <v>0</v>
      </c>
      <c r="E68" s="12" t="e">
        <f t="shared" ref="E68:E131" si="11">D68/((C68-D68)-(C68*M68))</f>
        <v>#DIV/0!</v>
      </c>
      <c r="F68" s="11">
        <f>'Sample ID &amp; weight entry'!F68</f>
        <v>10.7</v>
      </c>
      <c r="G68" s="11">
        <f>'Sample ID &amp; weight entry'!G68</f>
        <v>0</v>
      </c>
      <c r="H68" s="12">
        <f t="shared" ref="H68:H131" si="12">F68-G68-(F68*(L68/J68))</f>
        <v>8.2949957591178975</v>
      </c>
      <c r="I68" s="11">
        <f>'Sample ID &amp; weight entry'!H68</f>
        <v>1.01</v>
      </c>
      <c r="J68" s="11">
        <f>'Sample ID &amp; weight entry'!I68</f>
        <v>11.79</v>
      </c>
      <c r="K68" s="11">
        <f>'Sample ID &amp; weight entry'!J68</f>
        <v>10.15</v>
      </c>
      <c r="L68" s="11">
        <f t="shared" ref="L68:L131" si="13">J68-(K68-I68)</f>
        <v>2.6499999999999986</v>
      </c>
      <c r="M68" s="12">
        <f t="shared" ref="M68:M131" si="14">L68/(K68-I68)</f>
        <v>0.28993435448577665</v>
      </c>
      <c r="N68" s="11">
        <f>'Sample ID &amp; weight entry'!L68</f>
        <v>10.75</v>
      </c>
      <c r="O68" s="11">
        <f>'Sample ID &amp; weight entry'!M68</f>
        <v>0</v>
      </c>
      <c r="P68" s="12">
        <f t="shared" ref="P68:P131" si="15">N68-O68-(N68*(L68/J68))</f>
        <v>8.333757421543682</v>
      </c>
      <c r="Q68" s="26">
        <f>'Sample ID &amp; weight entry'!N68</f>
        <v>10.1</v>
      </c>
      <c r="R68" s="26">
        <f>'Sample ID &amp; weight entry'!O68</f>
        <v>0.02</v>
      </c>
      <c r="S68" s="12">
        <f t="shared" ref="S68:S131" si="16">(Q68-R68)-(Q68*($L68/J68))</f>
        <v>7.8098558100084823</v>
      </c>
    </row>
    <row r="69" spans="1:19" x14ac:dyDescent="0.25">
      <c r="A69" s="27">
        <f>'Sample ID &amp; weight entry'!B69</f>
        <v>67</v>
      </c>
      <c r="B69" s="28" t="str">
        <f>'Sample ID &amp; weight entry'!C69</f>
        <v>F41</v>
      </c>
      <c r="C69" s="11">
        <f>'Sample ID &amp; weight entry'!D69</f>
        <v>0</v>
      </c>
      <c r="D69" s="11">
        <f>'Sample ID &amp; weight entry'!E69</f>
        <v>0</v>
      </c>
      <c r="E69" s="12" t="e">
        <f t="shared" si="11"/>
        <v>#DIV/0!</v>
      </c>
      <c r="F69" s="11">
        <f>'Sample ID &amp; weight entry'!F69</f>
        <v>10.52</v>
      </c>
      <c r="G69" s="11">
        <f>'Sample ID &amp; weight entry'!G69</f>
        <v>0</v>
      </c>
      <c r="H69" s="12">
        <f t="shared" si="12"/>
        <v>8.1958139534883721</v>
      </c>
      <c r="I69" s="11">
        <f>'Sample ID &amp; weight entry'!H69</f>
        <v>1</v>
      </c>
      <c r="J69" s="11">
        <f>'Sample ID &amp; weight entry'!I69</f>
        <v>11.18</v>
      </c>
      <c r="K69" s="11">
        <f>'Sample ID &amp; weight entry'!J69</f>
        <v>9.7100000000000009</v>
      </c>
      <c r="L69" s="11">
        <f t="shared" si="13"/>
        <v>2.4699999999999989</v>
      </c>
      <c r="M69" s="12">
        <f t="shared" si="14"/>
        <v>0.28358208955223863</v>
      </c>
      <c r="N69" s="11">
        <f>'Sample ID &amp; weight entry'!L69</f>
        <v>10.81</v>
      </c>
      <c r="O69" s="11">
        <f>'Sample ID &amp; weight entry'!M69</f>
        <v>0</v>
      </c>
      <c r="P69" s="12">
        <f t="shared" si="15"/>
        <v>8.4217441860465136</v>
      </c>
      <c r="Q69" s="26">
        <f>'Sample ID &amp; weight entry'!N69</f>
        <v>10.210000000000001</v>
      </c>
      <c r="R69" s="26">
        <f>'Sample ID &amp; weight entry'!O69</f>
        <v>0.04</v>
      </c>
      <c r="S69" s="12">
        <f t="shared" si="16"/>
        <v>7.9143023255813976</v>
      </c>
    </row>
    <row r="70" spans="1:19" x14ac:dyDescent="0.25">
      <c r="A70" s="27">
        <f>'Sample ID &amp; weight entry'!B70</f>
        <v>68</v>
      </c>
      <c r="B70" s="28" t="str">
        <f>'Sample ID &amp; weight entry'!C70</f>
        <v>F42</v>
      </c>
      <c r="C70" s="11">
        <f>'Sample ID &amp; weight entry'!D70</f>
        <v>0</v>
      </c>
      <c r="D70" s="11">
        <f>'Sample ID &amp; weight entry'!E70</f>
        <v>0</v>
      </c>
      <c r="E70" s="12" t="e">
        <f t="shared" si="11"/>
        <v>#DIV/0!</v>
      </c>
      <c r="F70" s="11">
        <f>'Sample ID &amp; weight entry'!F70</f>
        <v>10.7</v>
      </c>
      <c r="G70" s="11">
        <f>'Sample ID &amp; weight entry'!G70</f>
        <v>0.06</v>
      </c>
      <c r="H70" s="12">
        <f t="shared" si="12"/>
        <v>8.1921000893655052</v>
      </c>
      <c r="I70" s="11">
        <f>'Sample ID &amp; weight entry'!H70</f>
        <v>1.02</v>
      </c>
      <c r="J70" s="11">
        <f>'Sample ID &amp; weight entry'!I70</f>
        <v>11.19</v>
      </c>
      <c r="K70" s="11">
        <f>'Sample ID &amp; weight entry'!J70</f>
        <v>9.65</v>
      </c>
      <c r="L70" s="11">
        <f t="shared" si="13"/>
        <v>2.5599999999999987</v>
      </c>
      <c r="M70" s="12">
        <f t="shared" si="14"/>
        <v>0.29663962920046333</v>
      </c>
      <c r="N70" s="11">
        <f>'Sample ID &amp; weight entry'!L70</f>
        <v>10.55</v>
      </c>
      <c r="O70" s="11">
        <f>'Sample ID &amp; weight entry'!M70</f>
        <v>0</v>
      </c>
      <c r="P70" s="12">
        <f t="shared" si="15"/>
        <v>8.1364164432529051</v>
      </c>
      <c r="Q70" s="26">
        <f>'Sample ID &amp; weight entry'!N70</f>
        <v>10.51</v>
      </c>
      <c r="R70" s="26">
        <f>'Sample ID &amp; weight entry'!O70</f>
        <v>0.05</v>
      </c>
      <c r="S70" s="12">
        <f t="shared" si="16"/>
        <v>8.0555674709562108</v>
      </c>
    </row>
    <row r="71" spans="1:19" x14ac:dyDescent="0.25">
      <c r="A71" s="27">
        <f>'Sample ID &amp; weight entry'!B71</f>
        <v>69</v>
      </c>
      <c r="B71" s="28" t="str">
        <f>'Sample ID &amp; weight entry'!C71</f>
        <v>G41</v>
      </c>
      <c r="C71" s="11">
        <f>'Sample ID &amp; weight entry'!D71</f>
        <v>0</v>
      </c>
      <c r="D71" s="11">
        <f>'Sample ID &amp; weight entry'!E71</f>
        <v>0</v>
      </c>
      <c r="E71" s="12" t="e">
        <f t="shared" si="11"/>
        <v>#DIV/0!</v>
      </c>
      <c r="F71" s="11">
        <f>'Sample ID &amp; weight entry'!F71</f>
        <v>10.5</v>
      </c>
      <c r="G71" s="11">
        <f>'Sample ID &amp; weight entry'!G71</f>
        <v>0.03</v>
      </c>
      <c r="H71" s="12">
        <f t="shared" si="12"/>
        <v>8.1609090909090902</v>
      </c>
      <c r="I71" s="11">
        <f>'Sample ID &amp; weight entry'!H71</f>
        <v>1.01</v>
      </c>
      <c r="J71" s="11">
        <f>'Sample ID &amp; weight entry'!I71</f>
        <v>11.55</v>
      </c>
      <c r="K71" s="11">
        <f>'Sample ID &amp; weight entry'!J71</f>
        <v>10.02</v>
      </c>
      <c r="L71" s="11">
        <f t="shared" si="13"/>
        <v>2.5400000000000009</v>
      </c>
      <c r="M71" s="12">
        <f t="shared" si="14"/>
        <v>0.28190899001109887</v>
      </c>
      <c r="N71" s="11">
        <f>'Sample ID &amp; weight entry'!L71</f>
        <v>10.97</v>
      </c>
      <c r="O71" s="11">
        <f>'Sample ID &amp; weight entry'!M71</f>
        <v>0</v>
      </c>
      <c r="P71" s="12">
        <f t="shared" si="15"/>
        <v>8.5575497835497831</v>
      </c>
      <c r="Q71" s="26">
        <f>'Sample ID &amp; weight entry'!N71</f>
        <v>10.78</v>
      </c>
      <c r="R71" s="26">
        <f>'Sample ID &amp; weight entry'!O71</f>
        <v>0.01</v>
      </c>
      <c r="S71" s="12">
        <f t="shared" si="16"/>
        <v>8.3993333333333329</v>
      </c>
    </row>
    <row r="72" spans="1:19" x14ac:dyDescent="0.25">
      <c r="A72" s="27">
        <f>'Sample ID &amp; weight entry'!B72</f>
        <v>70</v>
      </c>
      <c r="B72" s="28" t="str">
        <f>'Sample ID &amp; weight entry'!C72</f>
        <v>G42</v>
      </c>
      <c r="C72" s="11">
        <f>'Sample ID &amp; weight entry'!D72</f>
        <v>0</v>
      </c>
      <c r="D72" s="11">
        <f>'Sample ID &amp; weight entry'!E72</f>
        <v>0</v>
      </c>
      <c r="E72" s="12" t="e">
        <f t="shared" si="11"/>
        <v>#DIV/0!</v>
      </c>
      <c r="F72" s="11">
        <f>'Sample ID &amp; weight entry'!F72</f>
        <v>10.27</v>
      </c>
      <c r="G72" s="11">
        <f>'Sample ID &amp; weight entry'!G72</f>
        <v>0</v>
      </c>
      <c r="H72" s="12">
        <f t="shared" si="12"/>
        <v>7.9078077268643305</v>
      </c>
      <c r="I72" s="11">
        <f>'Sample ID &amp; weight entry'!H72</f>
        <v>0.99</v>
      </c>
      <c r="J72" s="11">
        <f>'Sample ID &amp; weight entry'!I72</f>
        <v>11.13</v>
      </c>
      <c r="K72" s="11">
        <f>'Sample ID &amp; weight entry'!J72</f>
        <v>9.56</v>
      </c>
      <c r="L72" s="11">
        <f t="shared" si="13"/>
        <v>2.5600000000000005</v>
      </c>
      <c r="M72" s="12">
        <f t="shared" si="14"/>
        <v>0.29871645274212372</v>
      </c>
      <c r="N72" s="11">
        <f>'Sample ID &amp; weight entry'!L72</f>
        <v>10.26</v>
      </c>
      <c r="O72" s="11">
        <f>'Sample ID &amp; weight entry'!M72</f>
        <v>0</v>
      </c>
      <c r="P72" s="12">
        <f t="shared" si="15"/>
        <v>7.9001078167115892</v>
      </c>
      <c r="Q72" s="26">
        <f>'Sample ID &amp; weight entry'!N72</f>
        <v>10.45</v>
      </c>
      <c r="R72" s="26">
        <f>'Sample ID &amp; weight entry'!O72</f>
        <v>0</v>
      </c>
      <c r="S72" s="12">
        <f t="shared" si="16"/>
        <v>8.0464061096136561</v>
      </c>
    </row>
    <row r="73" spans="1:19" x14ac:dyDescent="0.25">
      <c r="A73" s="27">
        <f>'Sample ID &amp; weight entry'!B73</f>
        <v>71</v>
      </c>
      <c r="B73" s="28" t="str">
        <f>'Sample ID &amp; weight entry'!C73</f>
        <v>H41</v>
      </c>
      <c r="C73" s="11">
        <f>'Sample ID &amp; weight entry'!D73</f>
        <v>0</v>
      </c>
      <c r="D73" s="11">
        <f>'Sample ID &amp; weight entry'!E73</f>
        <v>0</v>
      </c>
      <c r="E73" s="12" t="e">
        <f t="shared" si="11"/>
        <v>#DIV/0!</v>
      </c>
      <c r="F73" s="11">
        <f>'Sample ID &amp; weight entry'!F73</f>
        <v>10.46</v>
      </c>
      <c r="G73" s="11">
        <f>'Sample ID &amp; weight entry'!G73</f>
        <v>0</v>
      </c>
      <c r="H73" s="12">
        <f t="shared" si="12"/>
        <v>7.9699565595134665</v>
      </c>
      <c r="I73" s="11">
        <f>'Sample ID &amp; weight entry'!H73</f>
        <v>1.02</v>
      </c>
      <c r="J73" s="11">
        <f>'Sample ID &amp; weight entry'!I73</f>
        <v>11.51</v>
      </c>
      <c r="K73" s="11">
        <f>'Sample ID &amp; weight entry'!J73</f>
        <v>9.7899999999999991</v>
      </c>
      <c r="L73" s="11">
        <f t="shared" si="13"/>
        <v>2.74</v>
      </c>
      <c r="M73" s="12">
        <f t="shared" si="14"/>
        <v>0.31242873432155077</v>
      </c>
      <c r="N73" s="11">
        <f>'Sample ID &amp; weight entry'!L73</f>
        <v>10.91</v>
      </c>
      <c r="O73" s="11">
        <f>'Sample ID &amp; weight entry'!M73</f>
        <v>0</v>
      </c>
      <c r="P73" s="12">
        <f t="shared" si="15"/>
        <v>8.3128323197219807</v>
      </c>
      <c r="Q73" s="26">
        <f>'Sample ID &amp; weight entry'!N73</f>
        <v>10.14</v>
      </c>
      <c r="R73" s="26">
        <f>'Sample ID &amp; weight entry'!O73</f>
        <v>0</v>
      </c>
      <c r="S73" s="12">
        <f t="shared" si="16"/>
        <v>7.7261337966985231</v>
      </c>
    </row>
    <row r="74" spans="1:19" x14ac:dyDescent="0.25">
      <c r="A74" s="27">
        <f>'Sample ID &amp; weight entry'!B74</f>
        <v>72</v>
      </c>
      <c r="B74" s="28" t="str">
        <f>'Sample ID &amp; weight entry'!C74</f>
        <v>H42</v>
      </c>
      <c r="C74" s="11">
        <f>'Sample ID &amp; weight entry'!D74</f>
        <v>0</v>
      </c>
      <c r="D74" s="11">
        <f>'Sample ID &amp; weight entry'!E74</f>
        <v>0</v>
      </c>
      <c r="E74" s="12" t="e">
        <f t="shared" si="11"/>
        <v>#DIV/0!</v>
      </c>
      <c r="F74" s="11">
        <f>'Sample ID &amp; weight entry'!F74</f>
        <v>10.130000000000001</v>
      </c>
      <c r="G74" s="11">
        <f>'Sample ID &amp; weight entry'!G74</f>
        <v>0</v>
      </c>
      <c r="H74" s="12">
        <f t="shared" si="12"/>
        <v>7.7543805309734513</v>
      </c>
      <c r="I74" s="11">
        <f>'Sample ID &amp; weight entry'!H74</f>
        <v>1.01</v>
      </c>
      <c r="J74" s="11">
        <f>'Sample ID &amp; weight entry'!I74</f>
        <v>11.3</v>
      </c>
      <c r="K74" s="11">
        <f>'Sample ID &amp; weight entry'!J74</f>
        <v>9.66</v>
      </c>
      <c r="L74" s="11">
        <f t="shared" si="13"/>
        <v>2.6500000000000004</v>
      </c>
      <c r="M74" s="12">
        <f t="shared" si="14"/>
        <v>0.30635838150289019</v>
      </c>
      <c r="N74" s="11">
        <f>'Sample ID &amp; weight entry'!L74</f>
        <v>10.39</v>
      </c>
      <c r="O74" s="11">
        <f>'Sample ID &amp; weight entry'!M74</f>
        <v>0</v>
      </c>
      <c r="P74" s="12">
        <f t="shared" si="15"/>
        <v>7.9534070796460181</v>
      </c>
      <c r="Q74" s="26">
        <f>'Sample ID &amp; weight entry'!N74</f>
        <v>10.47</v>
      </c>
      <c r="R74" s="26">
        <f>'Sample ID &amp; weight entry'!O74</f>
        <v>0</v>
      </c>
      <c r="S74" s="12">
        <f t="shared" si="16"/>
        <v>8.0146460176991159</v>
      </c>
    </row>
    <row r="75" spans="1:19" x14ac:dyDescent="0.25">
      <c r="A75" s="27">
        <f>'Sample ID &amp; weight entry'!B75</f>
        <v>73</v>
      </c>
      <c r="B75" s="28" t="str">
        <f>'Sample ID &amp; weight entry'!C75</f>
        <v>BLANK</v>
      </c>
      <c r="C75" s="11">
        <f>'Sample ID &amp; weight entry'!D75</f>
        <v>0</v>
      </c>
      <c r="D75" s="11">
        <f>'Sample ID &amp; weight entry'!E75</f>
        <v>0</v>
      </c>
      <c r="E75" s="12" t="e">
        <f t="shared" si="11"/>
        <v>#DIV/0!</v>
      </c>
      <c r="F75" s="11">
        <f>'Sample ID &amp; weight entry'!F75</f>
        <v>0</v>
      </c>
      <c r="G75" s="11">
        <f>'Sample ID &amp; weight entry'!G75</f>
        <v>0</v>
      </c>
      <c r="H75" s="12" t="e">
        <f t="shared" si="12"/>
        <v>#DIV/0!</v>
      </c>
      <c r="I75" s="11">
        <f>'Sample ID &amp; weight entry'!H75</f>
        <v>0</v>
      </c>
      <c r="J75" s="11">
        <f>'Sample ID &amp; weight entry'!I75</f>
        <v>0</v>
      </c>
      <c r="K75" s="11">
        <f>'Sample ID &amp; weight entry'!J75</f>
        <v>0</v>
      </c>
      <c r="L75" s="11">
        <f t="shared" si="13"/>
        <v>0</v>
      </c>
      <c r="M75" s="12" t="e">
        <f t="shared" si="14"/>
        <v>#DIV/0!</v>
      </c>
      <c r="N75" s="11">
        <f>'Sample ID &amp; weight entry'!L75</f>
        <v>0</v>
      </c>
      <c r="O75" s="11">
        <f>'Sample ID &amp; weight entry'!M75</f>
        <v>0</v>
      </c>
      <c r="P75" s="12" t="e">
        <f t="shared" si="15"/>
        <v>#DIV/0!</v>
      </c>
      <c r="Q75" s="26">
        <f>'Sample ID &amp; weight entry'!N75</f>
        <v>0</v>
      </c>
      <c r="R75" s="26">
        <f>'Sample ID &amp; weight entry'!O75</f>
        <v>0</v>
      </c>
      <c r="S75" s="12" t="e">
        <f t="shared" si="16"/>
        <v>#DIV/0!</v>
      </c>
    </row>
    <row r="76" spans="1:19" x14ac:dyDescent="0.25">
      <c r="A76" s="27">
        <f>'Sample ID &amp; weight entry'!B76</f>
        <v>74</v>
      </c>
      <c r="B76" s="28" t="str">
        <f>'Sample ID &amp; weight entry'!C76</f>
        <v>A51 DUP</v>
      </c>
      <c r="C76" s="11">
        <f>'Sample ID &amp; weight entry'!D76</f>
        <v>0</v>
      </c>
      <c r="D76" s="11">
        <f>'Sample ID &amp; weight entry'!E76</f>
        <v>0</v>
      </c>
      <c r="E76" s="12" t="e">
        <f t="shared" si="11"/>
        <v>#DIV/0!</v>
      </c>
      <c r="F76" s="11">
        <f>'Sample ID &amp; weight entry'!F76</f>
        <v>10.41</v>
      </c>
      <c r="G76" s="11">
        <f>'Sample ID &amp; weight entry'!G76</f>
        <v>0</v>
      </c>
      <c r="H76" s="12">
        <f t="shared" si="12"/>
        <v>7.7947800586510247</v>
      </c>
      <c r="I76" s="11">
        <f>'Sample ID &amp; weight entry'!H76</f>
        <v>1.03</v>
      </c>
      <c r="J76" s="11">
        <f>'Sample ID &amp; weight entry'!I76</f>
        <v>10.23</v>
      </c>
      <c r="K76" s="11">
        <f>'Sample ID &amp; weight entry'!J76</f>
        <v>8.69</v>
      </c>
      <c r="L76" s="11">
        <f t="shared" si="13"/>
        <v>2.5700000000000012</v>
      </c>
      <c r="M76" s="12">
        <f t="shared" si="14"/>
        <v>0.33550913838120122</v>
      </c>
      <c r="N76" s="11">
        <f>'Sample ID &amp; weight entry'!L76</f>
        <v>10.97</v>
      </c>
      <c r="O76" s="11">
        <f>'Sample ID &amp; weight entry'!M76</f>
        <v>0</v>
      </c>
      <c r="P76" s="12">
        <f t="shared" si="15"/>
        <v>8.2140957966764407</v>
      </c>
      <c r="Q76" s="26">
        <f>'Sample ID &amp; weight entry'!N76</f>
        <v>10.95</v>
      </c>
      <c r="R76" s="26">
        <f>'Sample ID &amp; weight entry'!O76</f>
        <v>0</v>
      </c>
      <c r="S76" s="12">
        <f t="shared" si="16"/>
        <v>8.1991202346041039</v>
      </c>
    </row>
    <row r="77" spans="1:19" x14ac:dyDescent="0.25">
      <c r="A77" s="27">
        <f>'Sample ID &amp; weight entry'!B77</f>
        <v>75</v>
      </c>
      <c r="B77" s="28" t="str">
        <f>'Sample ID &amp; weight entry'!C77</f>
        <v>A51</v>
      </c>
      <c r="C77" s="11">
        <f>'Sample ID &amp; weight entry'!D77</f>
        <v>0</v>
      </c>
      <c r="D77" s="11">
        <f>'Sample ID &amp; weight entry'!E77</f>
        <v>0</v>
      </c>
      <c r="E77" s="12" t="e">
        <f t="shared" si="11"/>
        <v>#DIV/0!</v>
      </c>
      <c r="F77" s="11">
        <f>'Sample ID &amp; weight entry'!F77</f>
        <v>10.56</v>
      </c>
      <c r="G77" s="11">
        <f>'Sample ID &amp; weight entry'!G77</f>
        <v>0</v>
      </c>
      <c r="H77" s="12">
        <f t="shared" si="12"/>
        <v>7.8977319587628863</v>
      </c>
      <c r="I77" s="11">
        <f>'Sample ID &amp; weight entry'!H77</f>
        <v>1.04</v>
      </c>
      <c r="J77" s="11">
        <f>'Sample ID &amp; weight entry'!I77</f>
        <v>10.67</v>
      </c>
      <c r="K77" s="11">
        <f>'Sample ID &amp; weight entry'!J77</f>
        <v>9.02</v>
      </c>
      <c r="L77" s="11">
        <f t="shared" si="13"/>
        <v>2.6900000000000004</v>
      </c>
      <c r="M77" s="12">
        <f t="shared" si="14"/>
        <v>0.337092731829574</v>
      </c>
      <c r="N77" s="11">
        <f>'Sample ID &amp; weight entry'!L77</f>
        <v>11</v>
      </c>
      <c r="O77" s="11">
        <f>'Sample ID &amp; weight entry'!M77</f>
        <v>0</v>
      </c>
      <c r="P77" s="12">
        <f t="shared" si="15"/>
        <v>8.2268041237113394</v>
      </c>
      <c r="Q77" s="26">
        <f>'Sample ID &amp; weight entry'!N77</f>
        <v>10.41</v>
      </c>
      <c r="R77" s="26">
        <f>'Sample ID &amp; weight entry'!O77</f>
        <v>0</v>
      </c>
      <c r="S77" s="12">
        <f t="shared" si="16"/>
        <v>7.7855482661668223</v>
      </c>
    </row>
    <row r="78" spans="1:19" x14ac:dyDescent="0.25">
      <c r="A78" s="27">
        <f>'Sample ID &amp; weight entry'!B78</f>
        <v>76</v>
      </c>
      <c r="B78" s="28" t="str">
        <f>'Sample ID &amp; weight entry'!C78</f>
        <v>A52</v>
      </c>
      <c r="C78" s="11">
        <f>'Sample ID &amp; weight entry'!D78</f>
        <v>0</v>
      </c>
      <c r="D78" s="11">
        <f>'Sample ID &amp; weight entry'!E78</f>
        <v>0</v>
      </c>
      <c r="E78" s="12" t="e">
        <f t="shared" si="11"/>
        <v>#DIV/0!</v>
      </c>
      <c r="F78" s="11">
        <f>'Sample ID &amp; weight entry'!F78</f>
        <v>10.82</v>
      </c>
      <c r="G78" s="11">
        <f>'Sample ID &amp; weight entry'!G78</f>
        <v>0.01</v>
      </c>
      <c r="H78" s="12">
        <f t="shared" si="12"/>
        <v>8.0974087932647336</v>
      </c>
      <c r="I78" s="11">
        <f>'Sample ID &amp; weight entry'!H78</f>
        <v>1.01</v>
      </c>
      <c r="J78" s="11">
        <f>'Sample ID &amp; weight entry'!I78</f>
        <v>10.69</v>
      </c>
      <c r="K78" s="11">
        <f>'Sample ID &amp; weight entry'!J78</f>
        <v>9.02</v>
      </c>
      <c r="L78" s="11">
        <f t="shared" si="13"/>
        <v>2.6799999999999997</v>
      </c>
      <c r="M78" s="12">
        <f t="shared" si="14"/>
        <v>0.33458177278401996</v>
      </c>
      <c r="N78" s="11">
        <f>'Sample ID &amp; weight entry'!L78</f>
        <v>10.94</v>
      </c>
      <c r="O78" s="11">
        <f>'Sample ID &amp; weight entry'!M78</f>
        <v>0</v>
      </c>
      <c r="P78" s="12">
        <f t="shared" si="15"/>
        <v>8.1973246024321789</v>
      </c>
      <c r="Q78" s="26">
        <f>'Sample ID &amp; weight entry'!N78</f>
        <v>10.82</v>
      </c>
      <c r="R78" s="26">
        <f>'Sample ID &amp; weight entry'!O78</f>
        <v>0</v>
      </c>
      <c r="S78" s="12">
        <f t="shared" si="16"/>
        <v>8.1074087932647334</v>
      </c>
    </row>
    <row r="79" spans="1:19" x14ac:dyDescent="0.25">
      <c r="A79" s="27">
        <f>'Sample ID &amp; weight entry'!B79</f>
        <v>77</v>
      </c>
      <c r="B79" s="28" t="str">
        <f>'Sample ID &amp; weight entry'!C79</f>
        <v>B51</v>
      </c>
      <c r="C79" s="11">
        <f>'Sample ID &amp; weight entry'!D79</f>
        <v>0</v>
      </c>
      <c r="D79" s="11">
        <f>'Sample ID &amp; weight entry'!E79</f>
        <v>0</v>
      </c>
      <c r="E79" s="12" t="e">
        <f t="shared" si="11"/>
        <v>#DIV/0!</v>
      </c>
      <c r="F79" s="11">
        <f>'Sample ID &amp; weight entry'!F79</f>
        <v>10.78</v>
      </c>
      <c r="G79" s="11">
        <f>'Sample ID &amp; weight entry'!G79</f>
        <v>0</v>
      </c>
      <c r="H79" s="12">
        <f t="shared" si="12"/>
        <v>8.0700554528650663</v>
      </c>
      <c r="I79" s="11">
        <f>'Sample ID &amp; weight entry'!H79</f>
        <v>1.03</v>
      </c>
      <c r="J79" s="11">
        <f>'Sample ID &amp; weight entry'!I79</f>
        <v>10.82</v>
      </c>
      <c r="K79" s="11">
        <f>'Sample ID &amp; weight entry'!J79</f>
        <v>9.1300000000000008</v>
      </c>
      <c r="L79" s="11">
        <f t="shared" si="13"/>
        <v>2.7199999999999989</v>
      </c>
      <c r="M79" s="12">
        <f t="shared" si="14"/>
        <v>0.33580246913580225</v>
      </c>
      <c r="N79" s="11">
        <f>'Sample ID &amp; weight entry'!L79</f>
        <v>11</v>
      </c>
      <c r="O79" s="11">
        <f>'Sample ID &amp; weight entry'!M79</f>
        <v>0</v>
      </c>
      <c r="P79" s="12">
        <f t="shared" si="15"/>
        <v>8.2347504621072094</v>
      </c>
      <c r="Q79" s="26">
        <f>'Sample ID &amp; weight entry'!N79</f>
        <v>10.46</v>
      </c>
      <c r="R79" s="26">
        <f>'Sample ID &amp; weight entry'!O79</f>
        <v>0.03</v>
      </c>
      <c r="S79" s="12">
        <f t="shared" si="16"/>
        <v>7.8004990757855843</v>
      </c>
    </row>
    <row r="80" spans="1:19" x14ac:dyDescent="0.25">
      <c r="A80" s="27">
        <f>'Sample ID &amp; weight entry'!B80</f>
        <v>78</v>
      </c>
      <c r="B80" s="28" t="str">
        <f>'Sample ID &amp; weight entry'!C80</f>
        <v>B52</v>
      </c>
      <c r="C80" s="11">
        <f>'Sample ID &amp; weight entry'!D80</f>
        <v>0</v>
      </c>
      <c r="D80" s="11">
        <f>'Sample ID &amp; weight entry'!E80</f>
        <v>0</v>
      </c>
      <c r="E80" s="12" t="e">
        <f t="shared" si="11"/>
        <v>#DIV/0!</v>
      </c>
      <c r="F80" s="11">
        <f>'Sample ID &amp; weight entry'!F80</f>
        <v>10.85</v>
      </c>
      <c r="G80" s="11">
        <f>'Sample ID &amp; weight entry'!G80</f>
        <v>0</v>
      </c>
      <c r="H80" s="12">
        <f t="shared" si="12"/>
        <v>8.027981220657276</v>
      </c>
      <c r="I80" s="11">
        <f>'Sample ID &amp; weight entry'!H80</f>
        <v>1.03</v>
      </c>
      <c r="J80" s="11">
        <f>'Sample ID &amp; weight entry'!I80</f>
        <v>10.65</v>
      </c>
      <c r="K80" s="11">
        <f>'Sample ID &amp; weight entry'!J80</f>
        <v>8.91</v>
      </c>
      <c r="L80" s="11">
        <f t="shared" si="13"/>
        <v>2.7700000000000005</v>
      </c>
      <c r="M80" s="12">
        <f t="shared" si="14"/>
        <v>0.35152284263959399</v>
      </c>
      <c r="N80" s="11">
        <f>'Sample ID &amp; weight entry'!L80</f>
        <v>10.94</v>
      </c>
      <c r="O80" s="11">
        <f>'Sample ID &amp; weight entry'!M80</f>
        <v>0</v>
      </c>
      <c r="P80" s="12">
        <f t="shared" si="15"/>
        <v>8.0945727699530501</v>
      </c>
      <c r="Q80" s="26">
        <f>'Sample ID &amp; weight entry'!N80</f>
        <v>10.79</v>
      </c>
      <c r="R80" s="26">
        <f>'Sample ID &amp; weight entry'!O80</f>
        <v>0</v>
      </c>
      <c r="S80" s="12">
        <f t="shared" si="16"/>
        <v>7.9835868544600928</v>
      </c>
    </row>
    <row r="81" spans="1:19" x14ac:dyDescent="0.25">
      <c r="A81" s="27">
        <f>'Sample ID &amp; weight entry'!B81</f>
        <v>79</v>
      </c>
      <c r="B81" s="28" t="str">
        <f>'Sample ID &amp; weight entry'!C81</f>
        <v>C51</v>
      </c>
      <c r="C81" s="11">
        <f>'Sample ID &amp; weight entry'!D81</f>
        <v>0</v>
      </c>
      <c r="D81" s="11">
        <f>'Sample ID &amp; weight entry'!E81</f>
        <v>0</v>
      </c>
      <c r="E81" s="12" t="e">
        <f t="shared" si="11"/>
        <v>#DIV/0!</v>
      </c>
      <c r="F81" s="11">
        <f>'Sample ID &amp; weight entry'!F81</f>
        <v>10.96</v>
      </c>
      <c r="G81" s="11">
        <f>'Sample ID &amp; weight entry'!G81</f>
        <v>0</v>
      </c>
      <c r="H81" s="12">
        <f t="shared" si="12"/>
        <v>8.4067034990791907</v>
      </c>
      <c r="I81" s="11">
        <f>'Sample ID &amp; weight entry'!H81</f>
        <v>0.93</v>
      </c>
      <c r="J81" s="11">
        <f>'Sample ID &amp; weight entry'!I81</f>
        <v>10.86</v>
      </c>
      <c r="K81" s="11">
        <f>'Sample ID &amp; weight entry'!J81</f>
        <v>9.26</v>
      </c>
      <c r="L81" s="11">
        <f t="shared" si="13"/>
        <v>2.5299999999999994</v>
      </c>
      <c r="M81" s="12">
        <f t="shared" si="14"/>
        <v>0.30372148859543807</v>
      </c>
      <c r="N81" s="11">
        <f>'Sample ID &amp; weight entry'!L81</f>
        <v>11</v>
      </c>
      <c r="O81" s="11">
        <f>'Sample ID &amp; weight entry'!M81</f>
        <v>0</v>
      </c>
      <c r="P81" s="12">
        <f t="shared" si="15"/>
        <v>8.4373848987108655</v>
      </c>
      <c r="Q81" s="26">
        <f>'Sample ID &amp; weight entry'!N81</f>
        <v>10.41</v>
      </c>
      <c r="R81" s="26">
        <f>'Sample ID &amp; weight entry'!O81</f>
        <v>0</v>
      </c>
      <c r="S81" s="12">
        <f t="shared" si="16"/>
        <v>7.9848342541436468</v>
      </c>
    </row>
    <row r="82" spans="1:19" x14ac:dyDescent="0.25">
      <c r="A82" s="27">
        <f>'Sample ID &amp; weight entry'!B82</f>
        <v>80</v>
      </c>
      <c r="B82" s="28" t="str">
        <f>'Sample ID &amp; weight entry'!C82</f>
        <v>C52</v>
      </c>
      <c r="C82" s="11">
        <f>'Sample ID &amp; weight entry'!D82</f>
        <v>0</v>
      </c>
      <c r="D82" s="11">
        <f>'Sample ID &amp; weight entry'!E82</f>
        <v>0</v>
      </c>
      <c r="E82" s="12" t="e">
        <f t="shared" si="11"/>
        <v>#DIV/0!</v>
      </c>
      <c r="F82" s="11">
        <f>'Sample ID &amp; weight entry'!F82</f>
        <v>10.89</v>
      </c>
      <c r="G82" s="11">
        <f>'Sample ID &amp; weight entry'!G82</f>
        <v>0</v>
      </c>
      <c r="H82" s="12">
        <f t="shared" si="12"/>
        <v>8.1072232472324721</v>
      </c>
      <c r="I82" s="11">
        <f>'Sample ID &amp; weight entry'!H82</f>
        <v>1.03</v>
      </c>
      <c r="J82" s="11">
        <f>'Sample ID &amp; weight entry'!I82</f>
        <v>10.84</v>
      </c>
      <c r="K82" s="11">
        <f>'Sample ID &amp; weight entry'!J82</f>
        <v>9.1</v>
      </c>
      <c r="L82" s="11">
        <f t="shared" si="13"/>
        <v>2.7699999999999996</v>
      </c>
      <c r="M82" s="12">
        <f t="shared" si="14"/>
        <v>0.34324659231722421</v>
      </c>
      <c r="N82" s="11">
        <f>'Sample ID &amp; weight entry'!L82</f>
        <v>10.78</v>
      </c>
      <c r="O82" s="11">
        <f>'Sample ID &amp; weight entry'!M82</f>
        <v>0</v>
      </c>
      <c r="P82" s="12">
        <f t="shared" si="15"/>
        <v>8.0253321033210323</v>
      </c>
      <c r="Q82" s="26">
        <f>'Sample ID &amp; weight entry'!N82</f>
        <v>10.88</v>
      </c>
      <c r="R82" s="26">
        <f>'Sample ID &amp; weight entry'!O82</f>
        <v>0</v>
      </c>
      <c r="S82" s="12">
        <f t="shared" si="16"/>
        <v>8.0997785977859778</v>
      </c>
    </row>
    <row r="83" spans="1:19" x14ac:dyDescent="0.25">
      <c r="A83" s="27">
        <f>'Sample ID &amp; weight entry'!B83</f>
        <v>81</v>
      </c>
      <c r="B83" s="28" t="str">
        <f>'Sample ID &amp; weight entry'!C83</f>
        <v>D51</v>
      </c>
      <c r="C83" s="11">
        <f>'Sample ID &amp; weight entry'!D83</f>
        <v>0</v>
      </c>
      <c r="D83" s="11">
        <f>'Sample ID &amp; weight entry'!E83</f>
        <v>0</v>
      </c>
      <c r="E83" s="12" t="e">
        <f t="shared" si="11"/>
        <v>#DIV/0!</v>
      </c>
      <c r="F83" s="11">
        <f>'Sample ID &amp; weight entry'!F83</f>
        <v>10.89</v>
      </c>
      <c r="G83" s="11">
        <f>'Sample ID &amp; weight entry'!G83</f>
        <v>0</v>
      </c>
      <c r="H83" s="12">
        <f t="shared" si="12"/>
        <v>8.2941880341880356</v>
      </c>
      <c r="I83" s="11">
        <f>'Sample ID &amp; weight entry'!H83</f>
        <v>1.03</v>
      </c>
      <c r="J83" s="11">
        <f>'Sample ID &amp; weight entry'!I83</f>
        <v>10.53</v>
      </c>
      <c r="K83" s="11">
        <f>'Sample ID &amp; weight entry'!J83</f>
        <v>9.0500000000000007</v>
      </c>
      <c r="L83" s="11">
        <f t="shared" si="13"/>
        <v>2.509999999999998</v>
      </c>
      <c r="M83" s="12">
        <f t="shared" si="14"/>
        <v>0.31296758104738126</v>
      </c>
      <c r="N83" s="11">
        <f>'Sample ID &amp; weight entry'!L83</f>
        <v>10.97</v>
      </c>
      <c r="O83" s="11">
        <f>'Sample ID &amp; weight entry'!M83</f>
        <v>0</v>
      </c>
      <c r="P83" s="12">
        <f t="shared" si="15"/>
        <v>8.3551187084520446</v>
      </c>
      <c r="Q83" s="26">
        <f>'Sample ID &amp; weight entry'!N83</f>
        <v>10.82</v>
      </c>
      <c r="R83" s="26">
        <f>'Sample ID &amp; weight entry'!O83</f>
        <v>0</v>
      </c>
      <c r="S83" s="12">
        <f t="shared" si="16"/>
        <v>8.2408736942070302</v>
      </c>
    </row>
    <row r="84" spans="1:19" x14ac:dyDescent="0.25">
      <c r="A84" s="27">
        <f>'Sample ID &amp; weight entry'!B84</f>
        <v>82</v>
      </c>
      <c r="B84" s="28" t="str">
        <f>'Sample ID &amp; weight entry'!C84</f>
        <v>D52</v>
      </c>
      <c r="C84" s="11">
        <f>'Sample ID &amp; weight entry'!D84</f>
        <v>0</v>
      </c>
      <c r="D84" s="11">
        <f>'Sample ID &amp; weight entry'!E84</f>
        <v>0</v>
      </c>
      <c r="E84" s="12" t="e">
        <f t="shared" si="11"/>
        <v>#DIV/0!</v>
      </c>
      <c r="F84" s="11">
        <f>'Sample ID &amp; weight entry'!F84</f>
        <v>11.12</v>
      </c>
      <c r="G84" s="11">
        <f>'Sample ID &amp; weight entry'!G84</f>
        <v>0</v>
      </c>
      <c r="H84" s="12">
        <f t="shared" si="12"/>
        <v>8.3265179437439372</v>
      </c>
      <c r="I84" s="11">
        <f>'Sample ID &amp; weight entry'!H84</f>
        <v>1.04</v>
      </c>
      <c r="J84" s="11">
        <f>'Sample ID &amp; weight entry'!I84</f>
        <v>10.31</v>
      </c>
      <c r="K84" s="11">
        <f>'Sample ID &amp; weight entry'!J84</f>
        <v>8.76</v>
      </c>
      <c r="L84" s="11">
        <f t="shared" si="13"/>
        <v>2.5900000000000007</v>
      </c>
      <c r="M84" s="12">
        <f t="shared" si="14"/>
        <v>0.33549222797927469</v>
      </c>
      <c r="N84" s="11">
        <f>'Sample ID &amp; weight entry'!L84</f>
        <v>10.52</v>
      </c>
      <c r="O84" s="11">
        <f>'Sample ID &amp; weight entry'!M84</f>
        <v>0</v>
      </c>
      <c r="P84" s="12">
        <f t="shared" si="15"/>
        <v>7.8772453928225019</v>
      </c>
      <c r="Q84" s="26">
        <f>'Sample ID &amp; weight entry'!N84</f>
        <v>10.69</v>
      </c>
      <c r="R84" s="26">
        <f>'Sample ID &amp; weight entry'!O84</f>
        <v>0</v>
      </c>
      <c r="S84" s="12">
        <f t="shared" si="16"/>
        <v>8.0045392822502421</v>
      </c>
    </row>
    <row r="85" spans="1:19" x14ac:dyDescent="0.25">
      <c r="A85" s="27">
        <f>'Sample ID &amp; weight entry'!B85</f>
        <v>83</v>
      </c>
      <c r="B85" s="28" t="str">
        <f>'Sample ID &amp; weight entry'!C85</f>
        <v>E51</v>
      </c>
      <c r="C85" s="11">
        <f>'Sample ID &amp; weight entry'!D85</f>
        <v>0</v>
      </c>
      <c r="D85" s="11">
        <f>'Sample ID &amp; weight entry'!E85</f>
        <v>0</v>
      </c>
      <c r="E85" s="12" t="e">
        <f t="shared" si="11"/>
        <v>#DIV/0!</v>
      </c>
      <c r="F85" s="11">
        <f>'Sample ID &amp; weight entry'!F85</f>
        <v>10.4</v>
      </c>
      <c r="G85" s="11">
        <f>'Sample ID &amp; weight entry'!G85</f>
        <v>0</v>
      </c>
      <c r="H85" s="12">
        <f t="shared" si="12"/>
        <v>7.6461687681862269</v>
      </c>
      <c r="I85" s="11">
        <f>'Sample ID &amp; weight entry'!H85</f>
        <v>1.32</v>
      </c>
      <c r="J85" s="11">
        <f>'Sample ID &amp; weight entry'!I85</f>
        <v>10.31</v>
      </c>
      <c r="K85" s="11">
        <f>'Sample ID &amp; weight entry'!J85</f>
        <v>8.9</v>
      </c>
      <c r="L85" s="11">
        <f t="shared" si="13"/>
        <v>2.7300000000000004</v>
      </c>
      <c r="M85" s="12">
        <f t="shared" si="14"/>
        <v>0.36015831134564646</v>
      </c>
      <c r="N85" s="11">
        <f>'Sample ID &amp; weight entry'!L85</f>
        <v>10.42</v>
      </c>
      <c r="O85" s="11">
        <f>'Sample ID &amp; weight entry'!M85</f>
        <v>0</v>
      </c>
      <c r="P85" s="12">
        <f t="shared" si="15"/>
        <v>7.6608729388942773</v>
      </c>
      <c r="Q85" s="26">
        <f>'Sample ID &amp; weight entry'!N85</f>
        <v>9.98</v>
      </c>
      <c r="R85" s="26">
        <f>'Sample ID &amp; weight entry'!O85</f>
        <v>0</v>
      </c>
      <c r="S85" s="12">
        <f t="shared" si="16"/>
        <v>7.3373811833171683</v>
      </c>
    </row>
    <row r="86" spans="1:19" x14ac:dyDescent="0.25">
      <c r="A86" s="27">
        <f>'Sample ID &amp; weight entry'!B86</f>
        <v>84</v>
      </c>
      <c r="B86" s="28" t="str">
        <f>'Sample ID &amp; weight entry'!C86</f>
        <v>E52</v>
      </c>
      <c r="C86" s="11">
        <f>'Sample ID &amp; weight entry'!D86</f>
        <v>0</v>
      </c>
      <c r="D86" s="11">
        <f>'Sample ID &amp; weight entry'!E86</f>
        <v>0</v>
      </c>
      <c r="E86" s="12" t="e">
        <f t="shared" si="11"/>
        <v>#DIV/0!</v>
      </c>
      <c r="F86" s="11">
        <f>'Sample ID &amp; weight entry'!F86</f>
        <v>10.3</v>
      </c>
      <c r="G86" s="11">
        <f>'Sample ID &amp; weight entry'!G86</f>
        <v>0.02</v>
      </c>
      <c r="H86" s="12">
        <f t="shared" si="12"/>
        <v>7.7537689393939404</v>
      </c>
      <c r="I86" s="11">
        <f>'Sample ID &amp; weight entry'!H86</f>
        <v>1.02</v>
      </c>
      <c r="J86" s="11">
        <f>'Sample ID &amp; weight entry'!I86</f>
        <v>10.56</v>
      </c>
      <c r="K86" s="11">
        <f>'Sample ID &amp; weight entry'!J86</f>
        <v>8.99</v>
      </c>
      <c r="L86" s="11">
        <f t="shared" si="13"/>
        <v>2.59</v>
      </c>
      <c r="M86" s="12">
        <f t="shared" si="14"/>
        <v>0.32496863237139267</v>
      </c>
      <c r="N86" s="11">
        <f>'Sample ID &amp; weight entry'!L86</f>
        <v>10.59</v>
      </c>
      <c r="O86" s="11">
        <f>'Sample ID &amp; weight entry'!M86</f>
        <v>0</v>
      </c>
      <c r="P86" s="12">
        <f t="shared" si="15"/>
        <v>7.992642045454545</v>
      </c>
      <c r="Q86" s="26">
        <f>'Sample ID &amp; weight entry'!N86</f>
        <v>10.42</v>
      </c>
      <c r="R86" s="26">
        <f>'Sample ID &amp; weight entry'!O86</f>
        <v>0</v>
      </c>
      <c r="S86" s="12">
        <f t="shared" si="16"/>
        <v>7.864337121212122</v>
      </c>
    </row>
    <row r="87" spans="1:19" x14ac:dyDescent="0.25">
      <c r="A87" s="27">
        <f>'Sample ID &amp; weight entry'!B87</f>
        <v>85</v>
      </c>
      <c r="B87" s="28" t="str">
        <f>'Sample ID &amp; weight entry'!C87</f>
        <v>F51</v>
      </c>
      <c r="C87" s="11">
        <f>'Sample ID &amp; weight entry'!D87</f>
        <v>0</v>
      </c>
      <c r="D87" s="11">
        <f>'Sample ID &amp; weight entry'!E87</f>
        <v>0</v>
      </c>
      <c r="E87" s="12" t="e">
        <f t="shared" si="11"/>
        <v>#DIV/0!</v>
      </c>
      <c r="F87" s="11">
        <f>'Sample ID &amp; weight entry'!F87</f>
        <v>10.77</v>
      </c>
      <c r="G87" s="11">
        <f>'Sample ID &amp; weight entry'!G87</f>
        <v>0</v>
      </c>
      <c r="H87" s="12">
        <f t="shared" si="12"/>
        <v>8.1202380952380935</v>
      </c>
      <c r="I87" s="11">
        <f>'Sample ID &amp; weight entry'!H87</f>
        <v>1.02</v>
      </c>
      <c r="J87" s="11">
        <f>'Sample ID &amp; weight entry'!I87</f>
        <v>10.08</v>
      </c>
      <c r="K87" s="11">
        <f>'Sample ID &amp; weight entry'!J87</f>
        <v>8.6199999999999992</v>
      </c>
      <c r="L87" s="11">
        <f t="shared" si="13"/>
        <v>2.4800000000000004</v>
      </c>
      <c r="M87" s="12">
        <f t="shared" si="14"/>
        <v>0.32631578947368428</v>
      </c>
      <c r="N87" s="11">
        <f>'Sample ID &amp; weight entry'!L87</f>
        <v>10.039999999999999</v>
      </c>
      <c r="O87" s="11">
        <f>'Sample ID &amp; weight entry'!M87</f>
        <v>0</v>
      </c>
      <c r="P87" s="12">
        <f t="shared" si="15"/>
        <v>7.5698412698412687</v>
      </c>
      <c r="Q87" s="26">
        <f>'Sample ID &amp; weight entry'!N87</f>
        <v>10.94</v>
      </c>
      <c r="R87" s="26">
        <f>'Sample ID &amp; weight entry'!O87</f>
        <v>0</v>
      </c>
      <c r="S87" s="12">
        <f t="shared" si="16"/>
        <v>8.2484126984126966</v>
      </c>
    </row>
    <row r="88" spans="1:19" x14ac:dyDescent="0.25">
      <c r="A88" s="27">
        <f>'Sample ID &amp; weight entry'!B88</f>
        <v>86</v>
      </c>
      <c r="B88" s="28" t="str">
        <f>'Sample ID &amp; weight entry'!C88</f>
        <v>F52</v>
      </c>
      <c r="C88" s="11">
        <f>'Sample ID &amp; weight entry'!D88</f>
        <v>0</v>
      </c>
      <c r="D88" s="11">
        <f>'Sample ID &amp; weight entry'!E88</f>
        <v>0</v>
      </c>
      <c r="E88" s="12" t="e">
        <f t="shared" si="11"/>
        <v>#DIV/0!</v>
      </c>
      <c r="F88" s="11">
        <f>'Sample ID &amp; weight entry'!F88</f>
        <v>10.27</v>
      </c>
      <c r="G88" s="11">
        <f>'Sample ID &amp; weight entry'!G88</f>
        <v>0</v>
      </c>
      <c r="H88" s="12">
        <f t="shared" si="12"/>
        <v>7.6576310679611641</v>
      </c>
      <c r="I88" s="11">
        <f>'Sample ID &amp; weight entry'!H88</f>
        <v>1.01</v>
      </c>
      <c r="J88" s="11">
        <f>'Sample ID &amp; weight entry'!I88</f>
        <v>10.3</v>
      </c>
      <c r="K88" s="11">
        <f>'Sample ID &amp; weight entry'!J88</f>
        <v>8.69</v>
      </c>
      <c r="L88" s="11">
        <f t="shared" si="13"/>
        <v>2.620000000000001</v>
      </c>
      <c r="M88" s="12">
        <f t="shared" si="14"/>
        <v>0.34114583333333348</v>
      </c>
      <c r="N88" s="11">
        <f>'Sample ID &amp; weight entry'!L88</f>
        <v>10.26</v>
      </c>
      <c r="O88" s="11">
        <f>'Sample ID &amp; weight entry'!M88</f>
        <v>0</v>
      </c>
      <c r="P88" s="12">
        <f t="shared" si="15"/>
        <v>7.6501747572815528</v>
      </c>
      <c r="Q88" s="26">
        <f>'Sample ID &amp; weight entry'!N88</f>
        <v>10.47</v>
      </c>
      <c r="R88" s="26">
        <f>'Sample ID &amp; weight entry'!O88</f>
        <v>0</v>
      </c>
      <c r="S88" s="12">
        <f t="shared" si="16"/>
        <v>7.8067572815533977</v>
      </c>
    </row>
    <row r="89" spans="1:19" x14ac:dyDescent="0.25">
      <c r="A89" s="27">
        <f>'Sample ID &amp; weight entry'!B89</f>
        <v>87</v>
      </c>
      <c r="B89" s="28" t="str">
        <f>'Sample ID &amp; weight entry'!C89</f>
        <v>G51</v>
      </c>
      <c r="C89" s="11">
        <f>'Sample ID &amp; weight entry'!D89</f>
        <v>0</v>
      </c>
      <c r="D89" s="11">
        <f>'Sample ID &amp; weight entry'!E89</f>
        <v>0</v>
      </c>
      <c r="E89" s="12" t="e">
        <f t="shared" si="11"/>
        <v>#DIV/0!</v>
      </c>
      <c r="F89" s="11">
        <f>'Sample ID &amp; weight entry'!F89</f>
        <v>11.17</v>
      </c>
      <c r="G89" s="11">
        <f>'Sample ID &amp; weight entry'!G89</f>
        <v>0</v>
      </c>
      <c r="H89" s="12">
        <f t="shared" si="12"/>
        <v>8.4326877470355726</v>
      </c>
      <c r="I89" s="11">
        <f>'Sample ID &amp; weight entry'!H89</f>
        <v>1.03</v>
      </c>
      <c r="J89" s="11">
        <f>'Sample ID &amp; weight entry'!I89</f>
        <v>10.119999999999999</v>
      </c>
      <c r="K89" s="11">
        <f>'Sample ID &amp; weight entry'!J89</f>
        <v>8.67</v>
      </c>
      <c r="L89" s="11">
        <f t="shared" si="13"/>
        <v>2.4799999999999995</v>
      </c>
      <c r="M89" s="12">
        <f t="shared" si="14"/>
        <v>0.32460732984293189</v>
      </c>
      <c r="N89" s="11">
        <f>'Sample ID &amp; weight entry'!L89</f>
        <v>10.74</v>
      </c>
      <c r="O89" s="11">
        <f>'Sample ID &amp; weight entry'!M89</f>
        <v>0</v>
      </c>
      <c r="P89" s="12">
        <f t="shared" si="15"/>
        <v>8.1080632411067199</v>
      </c>
      <c r="Q89" s="26">
        <f>'Sample ID &amp; weight entry'!N89</f>
        <v>11.16</v>
      </c>
      <c r="R89" s="26">
        <f>'Sample ID &amp; weight entry'!O89</f>
        <v>0.03</v>
      </c>
      <c r="S89" s="12">
        <f t="shared" si="16"/>
        <v>8.3951383399209494</v>
      </c>
    </row>
    <row r="90" spans="1:19" x14ac:dyDescent="0.25">
      <c r="A90" s="27">
        <f>'Sample ID &amp; weight entry'!B90</f>
        <v>88</v>
      </c>
      <c r="B90" s="28" t="str">
        <f>'Sample ID &amp; weight entry'!C90</f>
        <v>G52</v>
      </c>
      <c r="C90" s="11">
        <f>'Sample ID &amp; weight entry'!D90</f>
        <v>0</v>
      </c>
      <c r="D90" s="11">
        <f>'Sample ID &amp; weight entry'!E90</f>
        <v>0</v>
      </c>
      <c r="E90" s="12" t="e">
        <f t="shared" si="11"/>
        <v>#DIV/0!</v>
      </c>
      <c r="F90" s="11">
        <f>'Sample ID &amp; weight entry'!F90</f>
        <v>10.199999999999999</v>
      </c>
      <c r="G90" s="11">
        <f>'Sample ID &amp; weight entry'!G90</f>
        <v>0</v>
      </c>
      <c r="H90" s="12">
        <f t="shared" si="12"/>
        <v>7.6406249999999982</v>
      </c>
      <c r="I90" s="11">
        <f>'Sample ID &amp; weight entry'!H90</f>
        <v>1.05</v>
      </c>
      <c r="J90" s="11">
        <f>'Sample ID &amp; weight entry'!I90</f>
        <v>10.88</v>
      </c>
      <c r="K90" s="11">
        <f>'Sample ID &amp; weight entry'!J90</f>
        <v>9.1999999999999993</v>
      </c>
      <c r="L90" s="11">
        <f t="shared" si="13"/>
        <v>2.7300000000000022</v>
      </c>
      <c r="M90" s="12">
        <f t="shared" si="14"/>
        <v>0.33496932515337458</v>
      </c>
      <c r="N90" s="11">
        <f>'Sample ID &amp; weight entry'!L90</f>
        <v>10.53</v>
      </c>
      <c r="O90" s="11">
        <f>'Sample ID &amp; weight entry'!M90</f>
        <v>0</v>
      </c>
      <c r="P90" s="12">
        <f t="shared" si="15"/>
        <v>7.8878216911764678</v>
      </c>
      <c r="Q90" s="26">
        <f>'Sample ID &amp; weight entry'!N90</f>
        <v>10.119999999999999</v>
      </c>
      <c r="R90" s="26">
        <f>'Sample ID &amp; weight entry'!O90</f>
        <v>0</v>
      </c>
      <c r="S90" s="12">
        <f t="shared" si="16"/>
        <v>7.5806985294117624</v>
      </c>
    </row>
    <row r="91" spans="1:19" x14ac:dyDescent="0.25">
      <c r="A91" s="27">
        <f>'Sample ID &amp; weight entry'!B91</f>
        <v>89</v>
      </c>
      <c r="B91" s="28" t="str">
        <f>'Sample ID &amp; weight entry'!C91</f>
        <v>H51</v>
      </c>
      <c r="C91" s="11">
        <f>'Sample ID &amp; weight entry'!D91</f>
        <v>0</v>
      </c>
      <c r="D91" s="11">
        <f>'Sample ID &amp; weight entry'!E91</f>
        <v>0</v>
      </c>
      <c r="E91" s="12" t="e">
        <f t="shared" si="11"/>
        <v>#DIV/0!</v>
      </c>
      <c r="F91" s="11">
        <f>'Sample ID &amp; weight entry'!F91</f>
        <v>10.06</v>
      </c>
      <c r="G91" s="11">
        <f>'Sample ID &amp; weight entry'!G91</f>
        <v>0</v>
      </c>
      <c r="H91" s="12">
        <f t="shared" si="12"/>
        <v>7.4076459510357822</v>
      </c>
      <c r="I91" s="11">
        <f>'Sample ID &amp; weight entry'!H91</f>
        <v>1.29</v>
      </c>
      <c r="J91" s="11">
        <f>'Sample ID &amp; weight entry'!I91</f>
        <v>10.62</v>
      </c>
      <c r="K91" s="11">
        <f>'Sample ID &amp; weight entry'!J91</f>
        <v>9.11</v>
      </c>
      <c r="L91" s="11">
        <f t="shared" si="13"/>
        <v>2.8</v>
      </c>
      <c r="M91" s="12">
        <f t="shared" si="14"/>
        <v>0.35805626598465473</v>
      </c>
      <c r="N91" s="11">
        <f>'Sample ID &amp; weight entry'!L91</f>
        <v>10.35</v>
      </c>
      <c r="O91" s="11">
        <f>'Sample ID &amp; weight entry'!M91</f>
        <v>0</v>
      </c>
      <c r="P91" s="12">
        <f t="shared" si="15"/>
        <v>7.6211864406779659</v>
      </c>
      <c r="Q91" s="26">
        <f>'Sample ID &amp; weight entry'!N91</f>
        <v>10.28</v>
      </c>
      <c r="R91" s="26">
        <f>'Sample ID &amp; weight entry'!O91</f>
        <v>0</v>
      </c>
      <c r="S91" s="12">
        <f t="shared" si="16"/>
        <v>7.5696421845574386</v>
      </c>
    </row>
    <row r="92" spans="1:19" x14ac:dyDescent="0.25">
      <c r="A92" s="27">
        <f>'Sample ID &amp; weight entry'!B92</f>
        <v>90</v>
      </c>
      <c r="B92" s="28" t="str">
        <f>'Sample ID &amp; weight entry'!C92</f>
        <v>H52</v>
      </c>
      <c r="C92" s="11">
        <f>'Sample ID &amp; weight entry'!D92</f>
        <v>0</v>
      </c>
      <c r="D92" s="11">
        <f>'Sample ID &amp; weight entry'!E92</f>
        <v>0</v>
      </c>
      <c r="E92" s="12" t="e">
        <f t="shared" si="11"/>
        <v>#DIV/0!</v>
      </c>
      <c r="F92" s="11">
        <f>'Sample ID &amp; weight entry'!F92</f>
        <v>10.88</v>
      </c>
      <c r="G92" s="11">
        <f>'Sample ID &amp; weight entry'!G92</f>
        <v>0</v>
      </c>
      <c r="H92" s="12">
        <f t="shared" si="12"/>
        <v>8.2388405797101463</v>
      </c>
      <c r="I92" s="11">
        <f>'Sample ID &amp; weight entry'!H92</f>
        <v>1.03</v>
      </c>
      <c r="J92" s="11">
        <f>'Sample ID &amp; weight entry'!I92</f>
        <v>11.04</v>
      </c>
      <c r="K92" s="11">
        <f>'Sample ID &amp; weight entry'!J92</f>
        <v>9.39</v>
      </c>
      <c r="L92" s="11">
        <f t="shared" si="13"/>
        <v>2.6799999999999979</v>
      </c>
      <c r="M92" s="12">
        <f t="shared" si="14"/>
        <v>0.32057416267942557</v>
      </c>
      <c r="N92" s="11">
        <f>'Sample ID &amp; weight entry'!L92</f>
        <v>10.25</v>
      </c>
      <c r="O92" s="11">
        <f>'Sample ID &amp; weight entry'!M92</f>
        <v>0</v>
      </c>
      <c r="P92" s="12">
        <f t="shared" si="15"/>
        <v>7.7617753623188417</v>
      </c>
      <c r="Q92" s="26">
        <f>'Sample ID &amp; weight entry'!N92</f>
        <v>10.26</v>
      </c>
      <c r="R92" s="26">
        <f>'Sample ID &amp; weight entry'!O92</f>
        <v>0</v>
      </c>
      <c r="S92" s="12">
        <f t="shared" si="16"/>
        <v>7.7693478260869586</v>
      </c>
    </row>
    <row r="93" spans="1:19" x14ac:dyDescent="0.25">
      <c r="A93" s="27">
        <f>'Sample ID &amp; weight entry'!B93</f>
        <v>91</v>
      </c>
      <c r="B93" s="28" t="str">
        <f>'Sample ID &amp; weight entry'!C93</f>
        <v>BLANK</v>
      </c>
      <c r="C93" s="11">
        <f>'Sample ID &amp; weight entry'!D93</f>
        <v>0</v>
      </c>
      <c r="D93" s="11">
        <f>'Sample ID &amp; weight entry'!E93</f>
        <v>0</v>
      </c>
      <c r="E93" s="12" t="e">
        <f t="shared" si="11"/>
        <v>#DIV/0!</v>
      </c>
      <c r="F93" s="11">
        <f>'Sample ID &amp; weight entry'!F93</f>
        <v>0</v>
      </c>
      <c r="G93" s="11">
        <f>'Sample ID &amp; weight entry'!G93</f>
        <v>0</v>
      </c>
      <c r="H93" s="12" t="e">
        <f t="shared" si="12"/>
        <v>#DIV/0!</v>
      </c>
      <c r="I93" s="11">
        <f>'Sample ID &amp; weight entry'!H93</f>
        <v>0</v>
      </c>
      <c r="J93" s="11">
        <f>'Sample ID &amp; weight entry'!I93</f>
        <v>0</v>
      </c>
      <c r="K93" s="11">
        <f>'Sample ID &amp; weight entry'!J93</f>
        <v>0</v>
      </c>
      <c r="L93" s="11">
        <f t="shared" si="13"/>
        <v>0</v>
      </c>
      <c r="M93" s="12" t="e">
        <f t="shared" si="14"/>
        <v>#DIV/0!</v>
      </c>
      <c r="N93" s="11">
        <f>'Sample ID &amp; weight entry'!L93</f>
        <v>0</v>
      </c>
      <c r="O93" s="11">
        <f>'Sample ID &amp; weight entry'!M93</f>
        <v>0</v>
      </c>
      <c r="P93" s="12" t="e">
        <f t="shared" si="15"/>
        <v>#DIV/0!</v>
      </c>
      <c r="Q93" s="26">
        <f>'Sample ID &amp; weight entry'!N93</f>
        <v>0</v>
      </c>
      <c r="R93" s="26">
        <f>'Sample ID &amp; weight entry'!O93</f>
        <v>0</v>
      </c>
      <c r="S93" s="12" t="e">
        <f t="shared" si="16"/>
        <v>#DIV/0!</v>
      </c>
    </row>
    <row r="94" spans="1:19" x14ac:dyDescent="0.25">
      <c r="A94" s="27">
        <f>'Sample ID &amp; weight entry'!B94</f>
        <v>92</v>
      </c>
      <c r="B94" s="28" t="str">
        <f>'Sample ID &amp; weight entry'!C94</f>
        <v>A61 DUP</v>
      </c>
      <c r="C94" s="11">
        <f>'Sample ID &amp; weight entry'!D94</f>
        <v>0</v>
      </c>
      <c r="D94" s="11">
        <f>'Sample ID &amp; weight entry'!E94</f>
        <v>0</v>
      </c>
      <c r="E94" s="12" t="e">
        <f t="shared" si="11"/>
        <v>#DIV/0!</v>
      </c>
      <c r="F94" s="11">
        <f>'Sample ID &amp; weight entry'!F94</f>
        <v>10.76</v>
      </c>
      <c r="G94" s="11">
        <f>'Sample ID &amp; weight entry'!G94</f>
        <v>0</v>
      </c>
      <c r="H94" s="12">
        <f t="shared" si="12"/>
        <v>8.0833830845771146</v>
      </c>
      <c r="I94" s="11">
        <f>'Sample ID &amp; weight entry'!H94</f>
        <v>1.04</v>
      </c>
      <c r="J94" s="11">
        <f>'Sample ID &amp; weight entry'!I94</f>
        <v>10.050000000000001</v>
      </c>
      <c r="K94" s="11">
        <f>'Sample ID &amp; weight entry'!J94</f>
        <v>8.59</v>
      </c>
      <c r="L94" s="11">
        <f t="shared" si="13"/>
        <v>2.5000000000000009</v>
      </c>
      <c r="M94" s="12">
        <f t="shared" si="14"/>
        <v>0.33112582781456967</v>
      </c>
      <c r="N94" s="11">
        <f>'Sample ID &amp; weight entry'!L94</f>
        <v>10.06</v>
      </c>
      <c r="O94" s="11">
        <f>'Sample ID &amp; weight entry'!M94</f>
        <v>0</v>
      </c>
      <c r="P94" s="12">
        <f t="shared" si="15"/>
        <v>7.5575124378109448</v>
      </c>
      <c r="Q94" s="26">
        <f>'Sample ID &amp; weight entry'!N94</f>
        <v>10.3</v>
      </c>
      <c r="R94" s="26">
        <f>'Sample ID &amp; weight entry'!O94</f>
        <v>0</v>
      </c>
      <c r="S94" s="12">
        <f t="shared" si="16"/>
        <v>7.7378109452736314</v>
      </c>
    </row>
    <row r="95" spans="1:19" x14ac:dyDescent="0.25">
      <c r="A95" s="27">
        <f>'Sample ID &amp; weight entry'!B95</f>
        <v>93</v>
      </c>
      <c r="B95" s="28" t="str">
        <f>'Sample ID &amp; weight entry'!C95</f>
        <v>A61</v>
      </c>
      <c r="C95" s="11">
        <f>'Sample ID &amp; weight entry'!D95</f>
        <v>0</v>
      </c>
      <c r="D95" s="11">
        <f>'Sample ID &amp; weight entry'!E95</f>
        <v>0</v>
      </c>
      <c r="E95" s="12" t="e">
        <f t="shared" si="11"/>
        <v>#DIV/0!</v>
      </c>
      <c r="F95" s="11">
        <f>'Sample ID &amp; weight entry'!F95</f>
        <v>10.050000000000001</v>
      </c>
      <c r="G95" s="11">
        <f>'Sample ID &amp; weight entry'!G95</f>
        <v>0</v>
      </c>
      <c r="H95" s="12">
        <f t="shared" si="12"/>
        <v>7.6419801980198034</v>
      </c>
      <c r="I95" s="11">
        <f>'Sample ID &amp; weight entry'!H95</f>
        <v>1.04</v>
      </c>
      <c r="J95" s="11">
        <f>'Sample ID &amp; weight entry'!I95</f>
        <v>10.1</v>
      </c>
      <c r="K95" s="11">
        <f>'Sample ID &amp; weight entry'!J95</f>
        <v>8.7200000000000006</v>
      </c>
      <c r="L95" s="11">
        <f t="shared" si="13"/>
        <v>2.419999999999999</v>
      </c>
      <c r="M95" s="12">
        <f t="shared" si="14"/>
        <v>0.31510416666666652</v>
      </c>
      <c r="N95" s="11">
        <f>'Sample ID &amp; weight entry'!L95</f>
        <v>10.14</v>
      </c>
      <c r="O95" s="11">
        <f>'Sample ID &amp; weight entry'!M95</f>
        <v>0</v>
      </c>
      <c r="P95" s="12">
        <f t="shared" si="15"/>
        <v>7.7104158415841599</v>
      </c>
      <c r="Q95" s="26">
        <f>'Sample ID &amp; weight entry'!N95</f>
        <v>10.23</v>
      </c>
      <c r="R95" s="26">
        <f>'Sample ID &amp; weight entry'!O95</f>
        <v>0</v>
      </c>
      <c r="S95" s="12">
        <f t="shared" si="16"/>
        <v>7.7788514851485164</v>
      </c>
    </row>
    <row r="96" spans="1:19" x14ac:dyDescent="0.25">
      <c r="A96" s="27">
        <f>'Sample ID &amp; weight entry'!B96</f>
        <v>94</v>
      </c>
      <c r="B96" s="28" t="str">
        <f>'Sample ID &amp; weight entry'!C96</f>
        <v>A62</v>
      </c>
      <c r="C96" s="11">
        <f>'Sample ID &amp; weight entry'!D96</f>
        <v>0</v>
      </c>
      <c r="D96" s="11">
        <f>'Sample ID &amp; weight entry'!E96</f>
        <v>0</v>
      </c>
      <c r="E96" s="12" t="e">
        <f t="shared" si="11"/>
        <v>#DIV/0!</v>
      </c>
      <c r="F96" s="11">
        <f>'Sample ID &amp; weight entry'!F96</f>
        <v>10.23</v>
      </c>
      <c r="G96" s="11">
        <f>'Sample ID &amp; weight entry'!G96</f>
        <v>0</v>
      </c>
      <c r="H96" s="12">
        <f t="shared" si="12"/>
        <v>7.7655457227138651</v>
      </c>
      <c r="I96" s="11">
        <f>'Sample ID &amp; weight entry'!H96</f>
        <v>0.99</v>
      </c>
      <c r="J96" s="11">
        <f>'Sample ID &amp; weight entry'!I96</f>
        <v>10.17</v>
      </c>
      <c r="K96" s="11">
        <f>'Sample ID &amp; weight entry'!J96</f>
        <v>8.7100000000000009</v>
      </c>
      <c r="L96" s="11">
        <f t="shared" si="13"/>
        <v>2.4499999999999993</v>
      </c>
      <c r="M96" s="12">
        <f t="shared" si="14"/>
        <v>0.31735751295336778</v>
      </c>
      <c r="N96" s="11">
        <f>'Sample ID &amp; weight entry'!L96</f>
        <v>10.3</v>
      </c>
      <c r="O96" s="11">
        <f>'Sample ID &amp; weight entry'!M96</f>
        <v>0</v>
      </c>
      <c r="P96" s="12">
        <f t="shared" si="15"/>
        <v>7.8186823992133743</v>
      </c>
      <c r="Q96" s="26">
        <f>'Sample ID &amp; weight entry'!N96</f>
        <v>10.41</v>
      </c>
      <c r="R96" s="26">
        <f>'Sample ID &amp; weight entry'!O96</f>
        <v>0</v>
      </c>
      <c r="S96" s="12">
        <f t="shared" si="16"/>
        <v>7.9021828908554586</v>
      </c>
    </row>
    <row r="97" spans="1:19" x14ac:dyDescent="0.25">
      <c r="A97" s="27">
        <f>'Sample ID &amp; weight entry'!B97</f>
        <v>95</v>
      </c>
      <c r="B97" s="28" t="str">
        <f>'Sample ID &amp; weight entry'!C97</f>
        <v>B61</v>
      </c>
      <c r="C97" s="11">
        <f>'Sample ID &amp; weight entry'!D97</f>
        <v>0</v>
      </c>
      <c r="D97" s="11">
        <f>'Sample ID &amp; weight entry'!E97</f>
        <v>0</v>
      </c>
      <c r="E97" s="12" t="e">
        <f t="shared" si="11"/>
        <v>#DIV/0!</v>
      </c>
      <c r="F97" s="11">
        <f>'Sample ID &amp; weight entry'!F97</f>
        <v>11.01</v>
      </c>
      <c r="G97" s="11">
        <f>'Sample ID &amp; weight entry'!G97</f>
        <v>0</v>
      </c>
      <c r="H97" s="12">
        <f t="shared" si="12"/>
        <v>8.4758761987794244</v>
      </c>
      <c r="I97" s="11">
        <f>'Sample ID &amp; weight entry'!H97</f>
        <v>0.99</v>
      </c>
      <c r="J97" s="11">
        <f>'Sample ID &amp; weight entry'!I97</f>
        <v>11.47</v>
      </c>
      <c r="K97" s="11">
        <f>'Sample ID &amp; weight entry'!J97</f>
        <v>9.82</v>
      </c>
      <c r="L97" s="11">
        <f t="shared" si="13"/>
        <v>2.6400000000000006</v>
      </c>
      <c r="M97" s="12">
        <f t="shared" si="14"/>
        <v>0.2989807474518687</v>
      </c>
      <c r="N97" s="11">
        <f>'Sample ID &amp; weight entry'!L97</f>
        <v>10.67</v>
      </c>
      <c r="O97" s="11">
        <f>'Sample ID &amp; weight entry'!M97</f>
        <v>0</v>
      </c>
      <c r="P97" s="12">
        <f t="shared" si="15"/>
        <v>8.2141325196163901</v>
      </c>
      <c r="Q97" s="26">
        <f>'Sample ID &amp; weight entry'!N97</f>
        <v>10.73</v>
      </c>
      <c r="R97" s="26">
        <f>'Sample ID &amp; weight entry'!O97</f>
        <v>0</v>
      </c>
      <c r="S97" s="12">
        <f t="shared" si="16"/>
        <v>8.2603225806451608</v>
      </c>
    </row>
    <row r="98" spans="1:19" x14ac:dyDescent="0.25">
      <c r="A98" s="27">
        <f>'Sample ID &amp; weight entry'!B98</f>
        <v>96</v>
      </c>
      <c r="B98" s="28" t="str">
        <f>'Sample ID &amp; weight entry'!C98</f>
        <v>B62</v>
      </c>
      <c r="C98" s="11">
        <f>'Sample ID &amp; weight entry'!D98</f>
        <v>0</v>
      </c>
      <c r="D98" s="11">
        <f>'Sample ID &amp; weight entry'!E98</f>
        <v>0</v>
      </c>
      <c r="E98" s="12" t="e">
        <f t="shared" si="11"/>
        <v>#DIV/0!</v>
      </c>
      <c r="F98" s="11">
        <f>'Sample ID &amp; weight entry'!F98</f>
        <v>10.48</v>
      </c>
      <c r="G98" s="11">
        <f>'Sample ID &amp; weight entry'!G98</f>
        <v>0.08</v>
      </c>
      <c r="H98" s="12">
        <f t="shared" si="12"/>
        <v>7.7338551859099809</v>
      </c>
      <c r="I98" s="11">
        <f>'Sample ID &amp; weight entry'!H98</f>
        <v>1.02</v>
      </c>
      <c r="J98" s="11">
        <f>'Sample ID &amp; weight entry'!I98</f>
        <v>10.220000000000001</v>
      </c>
      <c r="K98" s="11">
        <f>'Sample ID &amp; weight entry'!J98</f>
        <v>8.64</v>
      </c>
      <c r="L98" s="11">
        <f t="shared" si="13"/>
        <v>2.5999999999999996</v>
      </c>
      <c r="M98" s="12">
        <f t="shared" si="14"/>
        <v>0.34120734908136474</v>
      </c>
      <c r="N98" s="11">
        <f>'Sample ID &amp; weight entry'!L98</f>
        <v>10.6</v>
      </c>
      <c r="O98" s="11">
        <f>'Sample ID &amp; weight entry'!M98</f>
        <v>0</v>
      </c>
      <c r="P98" s="12">
        <f t="shared" si="15"/>
        <v>7.9033268101761252</v>
      </c>
      <c r="Q98" s="26">
        <f>'Sample ID &amp; weight entry'!N98</f>
        <v>10.83</v>
      </c>
      <c r="R98" s="26">
        <f>'Sample ID &amp; weight entry'!O98</f>
        <v>0</v>
      </c>
      <c r="S98" s="12">
        <f t="shared" si="16"/>
        <v>8.0748140900195704</v>
      </c>
    </row>
    <row r="99" spans="1:19" x14ac:dyDescent="0.25">
      <c r="A99" s="27">
        <f>'Sample ID &amp; weight entry'!B99</f>
        <v>97</v>
      </c>
      <c r="B99" s="28" t="str">
        <f>'Sample ID &amp; weight entry'!C99</f>
        <v>C61</v>
      </c>
      <c r="C99" s="11">
        <f>'Sample ID &amp; weight entry'!D99</f>
        <v>0</v>
      </c>
      <c r="D99" s="11">
        <f>'Sample ID &amp; weight entry'!E99</f>
        <v>0</v>
      </c>
      <c r="E99" s="12" t="e">
        <f t="shared" si="11"/>
        <v>#DIV/0!</v>
      </c>
      <c r="F99" s="11">
        <f>'Sample ID &amp; weight entry'!F99</f>
        <v>10.39</v>
      </c>
      <c r="G99" s="11">
        <f>'Sample ID &amp; weight entry'!G99</f>
        <v>0</v>
      </c>
      <c r="H99" s="12">
        <f t="shared" si="12"/>
        <v>7.7381156530408779</v>
      </c>
      <c r="I99" s="11">
        <f>'Sample ID &amp; weight entry'!H99</f>
        <v>1.04</v>
      </c>
      <c r="J99" s="11">
        <f>'Sample ID &amp; weight entry'!I99</f>
        <v>10.029999999999999</v>
      </c>
      <c r="K99" s="11">
        <f>'Sample ID &amp; weight entry'!J99</f>
        <v>8.51</v>
      </c>
      <c r="L99" s="11">
        <f t="shared" si="13"/>
        <v>2.5599999999999996</v>
      </c>
      <c r="M99" s="12">
        <f t="shared" si="14"/>
        <v>0.34270414993306553</v>
      </c>
      <c r="N99" s="11">
        <f>'Sample ID &amp; weight entry'!L99</f>
        <v>10.11</v>
      </c>
      <c r="O99" s="11">
        <f>'Sample ID &amp; weight entry'!M99</f>
        <v>0</v>
      </c>
      <c r="P99" s="12">
        <f t="shared" si="15"/>
        <v>7.5295812562313058</v>
      </c>
      <c r="Q99" s="26">
        <f>'Sample ID &amp; weight entry'!N99</f>
        <v>10.76</v>
      </c>
      <c r="R99" s="26">
        <f>'Sample ID &amp; weight entry'!O99</f>
        <v>0</v>
      </c>
      <c r="S99" s="12">
        <f t="shared" si="16"/>
        <v>8.0136789631106673</v>
      </c>
    </row>
    <row r="100" spans="1:19" x14ac:dyDescent="0.25">
      <c r="A100" s="27">
        <f>'Sample ID &amp; weight entry'!B100</f>
        <v>98</v>
      </c>
      <c r="B100" s="28" t="str">
        <f>'Sample ID &amp; weight entry'!C100</f>
        <v>C62</v>
      </c>
      <c r="C100" s="11">
        <f>'Sample ID &amp; weight entry'!D100</f>
        <v>0</v>
      </c>
      <c r="D100" s="11">
        <f>'Sample ID &amp; weight entry'!E100</f>
        <v>0</v>
      </c>
      <c r="E100" s="12" t="e">
        <f t="shared" si="11"/>
        <v>#DIV/0!</v>
      </c>
      <c r="F100" s="11">
        <f>'Sample ID &amp; weight entry'!F100</f>
        <v>10.6</v>
      </c>
      <c r="G100" s="11">
        <f>'Sample ID &amp; weight entry'!G100</f>
        <v>0</v>
      </c>
      <c r="H100" s="12">
        <f t="shared" si="12"/>
        <v>7.9679922405431611</v>
      </c>
      <c r="I100" s="11">
        <f>'Sample ID &amp; weight entry'!H100</f>
        <v>1.03</v>
      </c>
      <c r="J100" s="11">
        <f>'Sample ID &amp; weight entry'!I100</f>
        <v>10.31</v>
      </c>
      <c r="K100" s="11">
        <f>'Sample ID &amp; weight entry'!J100</f>
        <v>8.7799999999999994</v>
      </c>
      <c r="L100" s="11">
        <f t="shared" si="13"/>
        <v>2.5600000000000014</v>
      </c>
      <c r="M100" s="12">
        <f t="shared" si="14"/>
        <v>0.33032258064516151</v>
      </c>
      <c r="N100" s="11">
        <f>'Sample ID &amp; weight entry'!L100</f>
        <v>10.59</v>
      </c>
      <c r="O100" s="11">
        <f>'Sample ID &amp; weight entry'!M100</f>
        <v>0</v>
      </c>
      <c r="P100" s="12">
        <f t="shared" si="15"/>
        <v>7.9604752667313274</v>
      </c>
      <c r="Q100" s="26">
        <f>'Sample ID &amp; weight entry'!N100</f>
        <v>9.9700000000000006</v>
      </c>
      <c r="R100" s="26">
        <f>'Sample ID &amp; weight entry'!O100</f>
        <v>0.03</v>
      </c>
      <c r="S100" s="12">
        <f t="shared" si="16"/>
        <v>7.4644228903976719</v>
      </c>
    </row>
    <row r="101" spans="1:19" x14ac:dyDescent="0.25">
      <c r="A101" s="27">
        <f>'Sample ID &amp; weight entry'!B101</f>
        <v>99</v>
      </c>
      <c r="B101" s="28" t="str">
        <f>'Sample ID &amp; weight entry'!C101</f>
        <v>D61</v>
      </c>
      <c r="C101" s="11">
        <f>'Sample ID &amp; weight entry'!D101</f>
        <v>0</v>
      </c>
      <c r="D101" s="11">
        <f>'Sample ID &amp; weight entry'!E101</f>
        <v>0</v>
      </c>
      <c r="E101" s="12" t="e">
        <f t="shared" si="11"/>
        <v>#DIV/0!</v>
      </c>
      <c r="F101" s="11">
        <f>'Sample ID &amp; weight entry'!F101</f>
        <v>10.68</v>
      </c>
      <c r="G101" s="11">
        <f>'Sample ID &amp; weight entry'!G101</f>
        <v>0</v>
      </c>
      <c r="H101" s="12">
        <f t="shared" si="12"/>
        <v>8.134301675977655</v>
      </c>
      <c r="I101" s="11">
        <f>'Sample ID &amp; weight entry'!H101</f>
        <v>1.03</v>
      </c>
      <c r="J101" s="11">
        <f>'Sample ID &amp; weight entry'!I101</f>
        <v>10.74</v>
      </c>
      <c r="K101" s="11">
        <f>'Sample ID &amp; weight entry'!J101</f>
        <v>9.2100000000000009</v>
      </c>
      <c r="L101" s="11">
        <f t="shared" si="13"/>
        <v>2.5599999999999987</v>
      </c>
      <c r="M101" s="12">
        <f t="shared" si="14"/>
        <v>0.31295843520782374</v>
      </c>
      <c r="N101" s="11">
        <f>'Sample ID &amp; weight entry'!L101</f>
        <v>10.15</v>
      </c>
      <c r="O101" s="11">
        <f>'Sample ID &amp; weight entry'!M101</f>
        <v>0</v>
      </c>
      <c r="P101" s="12">
        <f t="shared" si="15"/>
        <v>7.7306331471135952</v>
      </c>
      <c r="Q101" s="26">
        <f>'Sample ID &amp; weight entry'!N101</f>
        <v>11.1</v>
      </c>
      <c r="R101" s="26">
        <f>'Sample ID &amp; weight entry'!O101</f>
        <v>0</v>
      </c>
      <c r="S101" s="12">
        <f t="shared" si="16"/>
        <v>8.4541899441340789</v>
      </c>
    </row>
    <row r="102" spans="1:19" x14ac:dyDescent="0.25">
      <c r="A102" s="27">
        <f>'Sample ID &amp; weight entry'!B102</f>
        <v>100</v>
      </c>
      <c r="B102" s="28" t="str">
        <f>'Sample ID &amp; weight entry'!C102</f>
        <v>D62</v>
      </c>
      <c r="C102" s="11">
        <f>'Sample ID &amp; weight entry'!D102</f>
        <v>0</v>
      </c>
      <c r="D102" s="11">
        <f>'Sample ID &amp; weight entry'!E102</f>
        <v>0</v>
      </c>
      <c r="E102" s="12" t="e">
        <f t="shared" si="11"/>
        <v>#DIV/0!</v>
      </c>
      <c r="F102" s="11">
        <f>'Sample ID &amp; weight entry'!F102</f>
        <v>10.029999999999999</v>
      </c>
      <c r="G102" s="11">
        <f>'Sample ID &amp; weight entry'!G102</f>
        <v>0</v>
      </c>
      <c r="H102" s="12">
        <f t="shared" si="12"/>
        <v>7.5636065573770486</v>
      </c>
      <c r="I102" s="11">
        <f>'Sample ID &amp; weight entry'!H102</f>
        <v>1.04</v>
      </c>
      <c r="J102" s="11">
        <f>'Sample ID &amp; weight entry'!I102</f>
        <v>10.37</v>
      </c>
      <c r="K102" s="11">
        <f>'Sample ID &amp; weight entry'!J102</f>
        <v>8.86</v>
      </c>
      <c r="L102" s="11">
        <f t="shared" si="13"/>
        <v>2.5499999999999998</v>
      </c>
      <c r="M102" s="12">
        <f t="shared" si="14"/>
        <v>0.32608695652173914</v>
      </c>
      <c r="N102" s="11">
        <f>'Sample ID &amp; weight entry'!L102</f>
        <v>10.119999999999999</v>
      </c>
      <c r="O102" s="11">
        <f>'Sample ID &amp; weight entry'!M102</f>
        <v>0</v>
      </c>
      <c r="P102" s="12">
        <f t="shared" si="15"/>
        <v>7.6314754098360655</v>
      </c>
      <c r="Q102" s="26">
        <f>'Sample ID &amp; weight entry'!N102</f>
        <v>10.53</v>
      </c>
      <c r="R102" s="26">
        <f>'Sample ID &amp; weight entry'!O102</f>
        <v>0</v>
      </c>
      <c r="S102" s="12">
        <f t="shared" si="16"/>
        <v>7.9406557377049172</v>
      </c>
    </row>
    <row r="103" spans="1:19" x14ac:dyDescent="0.25">
      <c r="A103" s="27">
        <f>'Sample ID &amp; weight entry'!B103</f>
        <v>101</v>
      </c>
      <c r="B103" s="28" t="str">
        <f>'Sample ID &amp; weight entry'!C103</f>
        <v>E61</v>
      </c>
      <c r="C103" s="11">
        <f>'Sample ID &amp; weight entry'!D103</f>
        <v>0</v>
      </c>
      <c r="D103" s="11">
        <f>'Sample ID &amp; weight entry'!E103</f>
        <v>0</v>
      </c>
      <c r="E103" s="12" t="e">
        <f t="shared" si="11"/>
        <v>#DIV/0!</v>
      </c>
      <c r="F103" s="11">
        <f>'Sample ID &amp; weight entry'!F103</f>
        <v>10.56</v>
      </c>
      <c r="G103" s="11">
        <f>'Sample ID &amp; weight entry'!G103</f>
        <v>0</v>
      </c>
      <c r="H103" s="12">
        <f t="shared" si="12"/>
        <v>7.9553346080305936</v>
      </c>
      <c r="I103" s="11">
        <f>'Sample ID &amp; weight entry'!H103</f>
        <v>1.02</v>
      </c>
      <c r="J103" s="11">
        <f>'Sample ID &amp; weight entry'!I103</f>
        <v>10.46</v>
      </c>
      <c r="K103" s="11">
        <f>'Sample ID &amp; weight entry'!J103</f>
        <v>8.9</v>
      </c>
      <c r="L103" s="11">
        <f t="shared" si="13"/>
        <v>2.58</v>
      </c>
      <c r="M103" s="12">
        <f t="shared" si="14"/>
        <v>0.32741116751269034</v>
      </c>
      <c r="N103" s="11">
        <f>'Sample ID &amp; weight entry'!L103</f>
        <v>10.63</v>
      </c>
      <c r="O103" s="11">
        <f>'Sample ID &amp; weight entry'!M103</f>
        <v>0</v>
      </c>
      <c r="P103" s="12">
        <f t="shared" si="15"/>
        <v>8.0080688336520076</v>
      </c>
      <c r="Q103" s="26">
        <f>'Sample ID &amp; weight entry'!N103</f>
        <v>10.06</v>
      </c>
      <c r="R103" s="26">
        <f>'Sample ID &amp; weight entry'!O103</f>
        <v>0</v>
      </c>
      <c r="S103" s="12">
        <f t="shared" si="16"/>
        <v>7.5786615678776297</v>
      </c>
    </row>
    <row r="104" spans="1:19" x14ac:dyDescent="0.25">
      <c r="A104" s="27">
        <f>'Sample ID &amp; weight entry'!B104</f>
        <v>102</v>
      </c>
      <c r="B104" s="28" t="str">
        <f>'Sample ID &amp; weight entry'!C104</f>
        <v>E62</v>
      </c>
      <c r="C104" s="11">
        <f>'Sample ID &amp; weight entry'!D104</f>
        <v>0</v>
      </c>
      <c r="D104" s="11">
        <f>'Sample ID &amp; weight entry'!E104</f>
        <v>0</v>
      </c>
      <c r="E104" s="12" t="e">
        <f t="shared" si="11"/>
        <v>#DIV/0!</v>
      </c>
      <c r="F104" s="11">
        <f>'Sample ID &amp; weight entry'!F104</f>
        <v>10.42</v>
      </c>
      <c r="G104" s="11">
        <f>'Sample ID &amp; weight entry'!G104</f>
        <v>0.1</v>
      </c>
      <c r="H104" s="12">
        <f t="shared" si="12"/>
        <v>7.8176360225140709</v>
      </c>
      <c r="I104" s="11">
        <f>'Sample ID &amp; weight entry'!H104</f>
        <v>1.02</v>
      </c>
      <c r="J104" s="11">
        <f>'Sample ID &amp; weight entry'!I104</f>
        <v>10.66</v>
      </c>
      <c r="K104" s="11">
        <f>'Sample ID &amp; weight entry'!J104</f>
        <v>9.1199999999999992</v>
      </c>
      <c r="L104" s="11">
        <f t="shared" si="13"/>
        <v>2.5600000000000005</v>
      </c>
      <c r="M104" s="12">
        <f t="shared" si="14"/>
        <v>0.31604938271604943</v>
      </c>
      <c r="N104" s="11">
        <f>'Sample ID &amp; weight entry'!L104</f>
        <v>10.26</v>
      </c>
      <c r="O104" s="11">
        <f>'Sample ID &amp; weight entry'!M104</f>
        <v>0</v>
      </c>
      <c r="P104" s="12">
        <f t="shared" si="15"/>
        <v>7.7960600375234517</v>
      </c>
      <c r="Q104" s="26">
        <f>'Sample ID &amp; weight entry'!N104</f>
        <v>10.84</v>
      </c>
      <c r="R104" s="26">
        <f>'Sample ID &amp; weight entry'!O104</f>
        <v>0</v>
      </c>
      <c r="S104" s="12">
        <f t="shared" si="16"/>
        <v>8.2367729831144452</v>
      </c>
    </row>
    <row r="105" spans="1:19" x14ac:dyDescent="0.25">
      <c r="A105" s="27">
        <f>'Sample ID &amp; weight entry'!B105</f>
        <v>103</v>
      </c>
      <c r="B105" s="28" t="str">
        <f>'Sample ID &amp; weight entry'!C105</f>
        <v>F61</v>
      </c>
      <c r="C105" s="11">
        <f>'Sample ID &amp; weight entry'!D105</f>
        <v>0</v>
      </c>
      <c r="D105" s="11">
        <f>'Sample ID &amp; weight entry'!E105</f>
        <v>0</v>
      </c>
      <c r="E105" s="12" t="e">
        <f t="shared" si="11"/>
        <v>#DIV/0!</v>
      </c>
      <c r="F105" s="11">
        <f>'Sample ID &amp; weight entry'!F105</f>
        <v>10.32</v>
      </c>
      <c r="G105" s="11">
        <f>'Sample ID &amp; weight entry'!G105</f>
        <v>0.11</v>
      </c>
      <c r="H105" s="12">
        <f t="shared" si="12"/>
        <v>7.7556733524355312</v>
      </c>
      <c r="I105" s="11">
        <f>'Sample ID &amp; weight entry'!H105</f>
        <v>1</v>
      </c>
      <c r="J105" s="11">
        <f>'Sample ID &amp; weight entry'!I105</f>
        <v>10.47</v>
      </c>
      <c r="K105" s="11">
        <f>'Sample ID &amp; weight entry'!J105</f>
        <v>8.98</v>
      </c>
      <c r="L105" s="11">
        <f t="shared" si="13"/>
        <v>2.4900000000000002</v>
      </c>
      <c r="M105" s="12">
        <f t="shared" si="14"/>
        <v>0.31203007518796994</v>
      </c>
      <c r="N105" s="11">
        <f>'Sample ID &amp; weight entry'!L105</f>
        <v>10.83</v>
      </c>
      <c r="O105" s="11">
        <f>'Sample ID &amp; weight entry'!M105</f>
        <v>0</v>
      </c>
      <c r="P105" s="12">
        <f t="shared" si="15"/>
        <v>8.2543839541547275</v>
      </c>
      <c r="Q105" s="26">
        <f>'Sample ID &amp; weight entry'!N105</f>
        <v>10.14</v>
      </c>
      <c r="R105" s="26">
        <f>'Sample ID &amp; weight entry'!O105</f>
        <v>0</v>
      </c>
      <c r="S105" s="12">
        <f t="shared" si="16"/>
        <v>7.7284813753581663</v>
      </c>
    </row>
    <row r="106" spans="1:19" x14ac:dyDescent="0.25">
      <c r="A106" s="27">
        <f>'Sample ID &amp; weight entry'!B106</f>
        <v>104</v>
      </c>
      <c r="B106" s="28" t="str">
        <f>'Sample ID &amp; weight entry'!C106</f>
        <v>F62</v>
      </c>
      <c r="C106" s="11">
        <f>'Sample ID &amp; weight entry'!D106</f>
        <v>0</v>
      </c>
      <c r="D106" s="11">
        <f>'Sample ID &amp; weight entry'!E106</f>
        <v>0</v>
      </c>
      <c r="E106" s="12" t="e">
        <f t="shared" si="11"/>
        <v>#DIV/0!</v>
      </c>
      <c r="F106" s="11">
        <f>'Sample ID &amp; weight entry'!F106</f>
        <v>10.02</v>
      </c>
      <c r="G106" s="11">
        <f>'Sample ID &amp; weight entry'!G106</f>
        <v>0</v>
      </c>
      <c r="H106" s="12">
        <f t="shared" si="12"/>
        <v>7.6498846153846145</v>
      </c>
      <c r="I106" s="11">
        <f>'Sample ID &amp; weight entry'!H106</f>
        <v>1.01</v>
      </c>
      <c r="J106" s="11">
        <f>'Sample ID &amp; weight entry'!I106</f>
        <v>10.4</v>
      </c>
      <c r="K106" s="11">
        <f>'Sample ID &amp; weight entry'!J106</f>
        <v>8.9499999999999993</v>
      </c>
      <c r="L106" s="11">
        <f t="shared" si="13"/>
        <v>2.4600000000000009</v>
      </c>
      <c r="M106" s="12">
        <f t="shared" si="14"/>
        <v>0.30982367758186413</v>
      </c>
      <c r="N106" s="11">
        <f>'Sample ID &amp; weight entry'!L106</f>
        <v>10.01</v>
      </c>
      <c r="O106" s="11">
        <f>'Sample ID &amp; weight entry'!M106</f>
        <v>0</v>
      </c>
      <c r="P106" s="12">
        <f t="shared" si="15"/>
        <v>7.6422499999999989</v>
      </c>
      <c r="Q106" s="26">
        <f>'Sample ID &amp; weight entry'!N106</f>
        <v>10.66</v>
      </c>
      <c r="R106" s="26">
        <f>'Sample ID &amp; weight entry'!O106</f>
        <v>0</v>
      </c>
      <c r="S106" s="12">
        <f t="shared" si="16"/>
        <v>8.1384999999999987</v>
      </c>
    </row>
    <row r="107" spans="1:19" x14ac:dyDescent="0.25">
      <c r="A107" s="27">
        <f>'Sample ID &amp; weight entry'!B107</f>
        <v>105</v>
      </c>
      <c r="B107" s="28" t="str">
        <f>'Sample ID &amp; weight entry'!C107</f>
        <v>G61</v>
      </c>
      <c r="C107" s="11">
        <f>'Sample ID &amp; weight entry'!D107</f>
        <v>0</v>
      </c>
      <c r="D107" s="11">
        <f>'Sample ID &amp; weight entry'!E107</f>
        <v>0</v>
      </c>
      <c r="E107" s="12" t="e">
        <f t="shared" si="11"/>
        <v>#DIV/0!</v>
      </c>
      <c r="F107" s="11">
        <f>'Sample ID &amp; weight entry'!F107</f>
        <v>10.3</v>
      </c>
      <c r="G107" s="11">
        <f>'Sample ID &amp; weight entry'!G107</f>
        <v>0.01</v>
      </c>
      <c r="H107" s="12">
        <f t="shared" si="12"/>
        <v>7.8175996112730823</v>
      </c>
      <c r="I107" s="11">
        <f>'Sample ID &amp; weight entry'!H107</f>
        <v>1.01</v>
      </c>
      <c r="J107" s="11">
        <f>'Sample ID &amp; weight entry'!I107</f>
        <v>10.29</v>
      </c>
      <c r="K107" s="11">
        <f>'Sample ID &amp; weight entry'!J107</f>
        <v>8.83</v>
      </c>
      <c r="L107" s="11">
        <f t="shared" si="13"/>
        <v>2.4699999999999989</v>
      </c>
      <c r="M107" s="12">
        <f t="shared" si="14"/>
        <v>0.31585677749360597</v>
      </c>
      <c r="N107" s="11">
        <f>'Sample ID &amp; weight entry'!L107</f>
        <v>10.3</v>
      </c>
      <c r="O107" s="11">
        <f>'Sample ID &amp; weight entry'!M107</f>
        <v>0</v>
      </c>
      <c r="P107" s="12">
        <f t="shared" si="15"/>
        <v>7.8275996112730821</v>
      </c>
      <c r="Q107" s="26">
        <f>'Sample ID &amp; weight entry'!N107</f>
        <v>10.06</v>
      </c>
      <c r="R107" s="26">
        <f>'Sample ID &amp; weight entry'!O107</f>
        <v>7.0000000000000007E-2</v>
      </c>
      <c r="S107" s="12">
        <f t="shared" si="16"/>
        <v>7.5752089407191452</v>
      </c>
    </row>
    <row r="108" spans="1:19" x14ac:dyDescent="0.25">
      <c r="A108" s="27">
        <f>'Sample ID &amp; weight entry'!B108</f>
        <v>106</v>
      </c>
      <c r="B108" s="28" t="str">
        <f>'Sample ID &amp; weight entry'!C108</f>
        <v>G62</v>
      </c>
      <c r="C108" s="11">
        <f>'Sample ID &amp; weight entry'!D108</f>
        <v>0</v>
      </c>
      <c r="D108" s="11">
        <f>'Sample ID &amp; weight entry'!E108</f>
        <v>0</v>
      </c>
      <c r="E108" s="12" t="e">
        <f t="shared" si="11"/>
        <v>#DIV/0!</v>
      </c>
      <c r="F108" s="11">
        <f>'Sample ID &amp; weight entry'!F108</f>
        <v>10.59</v>
      </c>
      <c r="G108" s="11">
        <f>'Sample ID &amp; weight entry'!G108</f>
        <v>0.04</v>
      </c>
      <c r="H108" s="12">
        <f t="shared" si="12"/>
        <v>8.0415852534562227</v>
      </c>
      <c r="I108" s="11">
        <f>'Sample ID &amp; weight entry'!H108</f>
        <v>1.02</v>
      </c>
      <c r="J108" s="11">
        <f>'Sample ID &amp; weight entry'!I108</f>
        <v>10.85</v>
      </c>
      <c r="K108" s="11">
        <f>'Sample ID &amp; weight entry'!J108</f>
        <v>9.3000000000000007</v>
      </c>
      <c r="L108" s="11">
        <f t="shared" si="13"/>
        <v>2.5699999999999985</v>
      </c>
      <c r="M108" s="12">
        <f t="shared" si="14"/>
        <v>0.31038647342995146</v>
      </c>
      <c r="N108" s="11">
        <f>'Sample ID &amp; weight entry'!L108</f>
        <v>10.65</v>
      </c>
      <c r="O108" s="11">
        <f>'Sample ID &amp; weight entry'!M108</f>
        <v>0</v>
      </c>
      <c r="P108" s="12">
        <f t="shared" si="15"/>
        <v>8.1273732718894021</v>
      </c>
      <c r="Q108" s="26">
        <f>'Sample ID &amp; weight entry'!N108</f>
        <v>10.11</v>
      </c>
      <c r="R108" s="26">
        <f>'Sample ID &amp; weight entry'!O108</f>
        <v>0</v>
      </c>
      <c r="S108" s="12">
        <f t="shared" si="16"/>
        <v>7.7152811059907842</v>
      </c>
    </row>
    <row r="109" spans="1:19" x14ac:dyDescent="0.25">
      <c r="A109" s="27">
        <f>'Sample ID &amp; weight entry'!B109</f>
        <v>107</v>
      </c>
      <c r="B109" s="28" t="str">
        <f>'Sample ID &amp; weight entry'!C109</f>
        <v>H61</v>
      </c>
      <c r="C109" s="11">
        <f>'Sample ID &amp; weight entry'!D109</f>
        <v>0</v>
      </c>
      <c r="D109" s="11">
        <f>'Sample ID &amp; weight entry'!E109</f>
        <v>0</v>
      </c>
      <c r="E109" s="12" t="e">
        <f t="shared" si="11"/>
        <v>#DIV/0!</v>
      </c>
      <c r="F109" s="11">
        <f>'Sample ID &amp; weight entry'!F109</f>
        <v>11.07</v>
      </c>
      <c r="G109" s="11">
        <f>'Sample ID &amp; weight entry'!G109</f>
        <v>0</v>
      </c>
      <c r="H109" s="12">
        <f>F109-G109-(F109*(L109/J109))</f>
        <v>8.2256250000000009</v>
      </c>
      <c r="I109" s="11">
        <f>'Sample ID &amp; weight entry'!H109</f>
        <v>1.03</v>
      </c>
      <c r="J109" s="11">
        <f>'Sample ID &amp; weight entry'!I109</f>
        <v>10.26</v>
      </c>
      <c r="K109" s="11" t="str">
        <f>'Sample ID &amp; weight entry'!J109</f>
        <v>?</v>
      </c>
      <c r="L109" s="12">
        <f>AVERAGE(L121:L128)</f>
        <v>2.6362499999999995</v>
      </c>
      <c r="M109" s="12">
        <f>AVERAGE(M121:M128)</f>
        <v>0.3039380103723775</v>
      </c>
      <c r="N109" s="11">
        <f>'Sample ID &amp; weight entry'!L109</f>
        <v>10.85</v>
      </c>
      <c r="O109" s="11">
        <f>'Sample ID &amp; weight entry'!M109</f>
        <v>0</v>
      </c>
      <c r="P109" s="12">
        <f>N109-O109-(N109*(L109/J109))</f>
        <v>8.0621527777777775</v>
      </c>
      <c r="Q109" s="26">
        <f>'Sample ID &amp; weight entry'!N109</f>
        <v>10.26</v>
      </c>
      <c r="R109" s="26">
        <f>'Sample ID &amp; weight entry'!O109</f>
        <v>0</v>
      </c>
      <c r="S109" s="12">
        <f t="shared" si="16"/>
        <v>7.6237500000000002</v>
      </c>
    </row>
    <row r="110" spans="1:19" x14ac:dyDescent="0.25">
      <c r="A110" s="27">
        <f>'Sample ID &amp; weight entry'!B110</f>
        <v>108</v>
      </c>
      <c r="B110" s="28" t="str">
        <f>'Sample ID &amp; weight entry'!C110</f>
        <v>H62</v>
      </c>
      <c r="C110" s="11">
        <f>'Sample ID &amp; weight entry'!D110</f>
        <v>0</v>
      </c>
      <c r="D110" s="11">
        <f>'Sample ID &amp; weight entry'!E110</f>
        <v>0</v>
      </c>
      <c r="E110" s="12" t="e">
        <f t="shared" si="11"/>
        <v>#DIV/0!</v>
      </c>
      <c r="F110" s="11">
        <f>'Sample ID &amp; weight entry'!F110</f>
        <v>11.08</v>
      </c>
      <c r="G110" s="11">
        <f>'Sample ID &amp; weight entry'!G110</f>
        <v>0</v>
      </c>
      <c r="H110" s="12">
        <f t="shared" si="12"/>
        <v>8.472941176470588</v>
      </c>
      <c r="I110" s="11">
        <f>'Sample ID &amp; weight entry'!H110</f>
        <v>1.04</v>
      </c>
      <c r="J110" s="11">
        <f>'Sample ID &amp; weight entry'!I110</f>
        <v>10.88</v>
      </c>
      <c r="K110" s="11">
        <f>'Sample ID &amp; weight entry'!J110</f>
        <v>9.36</v>
      </c>
      <c r="L110" s="11">
        <f t="shared" si="13"/>
        <v>2.5600000000000005</v>
      </c>
      <c r="M110" s="12">
        <f t="shared" si="14"/>
        <v>0.30769230769230776</v>
      </c>
      <c r="N110" s="11">
        <f>'Sample ID &amp; weight entry'!L110</f>
        <v>11.65</v>
      </c>
      <c r="O110" s="11">
        <f>'Sample ID &amp; weight entry'!M110</f>
        <v>0</v>
      </c>
      <c r="P110" s="12">
        <f t="shared" si="15"/>
        <v>8.9088235294117641</v>
      </c>
      <c r="Q110" s="26">
        <f>'Sample ID &amp; weight entry'!N110</f>
        <v>10.1</v>
      </c>
      <c r="R110" s="26">
        <f>'Sample ID &amp; weight entry'!O110</f>
        <v>0</v>
      </c>
      <c r="S110" s="12">
        <f t="shared" si="16"/>
        <v>7.7235294117647051</v>
      </c>
    </row>
    <row r="111" spans="1:19" x14ac:dyDescent="0.25">
      <c r="A111" s="27">
        <f>'Sample ID &amp; weight entry'!B111</f>
        <v>109</v>
      </c>
      <c r="B111" s="28" t="str">
        <f>'Sample ID &amp; weight entry'!C111</f>
        <v>BLANK</v>
      </c>
      <c r="C111" s="11">
        <f>'Sample ID &amp; weight entry'!D111</f>
        <v>0</v>
      </c>
      <c r="D111" s="11">
        <f>'Sample ID &amp; weight entry'!E111</f>
        <v>0</v>
      </c>
      <c r="E111" s="12" t="e">
        <f t="shared" si="11"/>
        <v>#DIV/0!</v>
      </c>
      <c r="F111" s="11">
        <f>'Sample ID &amp; weight entry'!F111</f>
        <v>0</v>
      </c>
      <c r="G111" s="11">
        <f>'Sample ID &amp; weight entry'!G111</f>
        <v>0</v>
      </c>
      <c r="H111" s="12" t="e">
        <f t="shared" si="12"/>
        <v>#DIV/0!</v>
      </c>
      <c r="I111" s="11">
        <f>'Sample ID &amp; weight entry'!H111</f>
        <v>0</v>
      </c>
      <c r="J111" s="11">
        <f>'Sample ID &amp; weight entry'!I111</f>
        <v>0</v>
      </c>
      <c r="K111" s="11">
        <f>'Sample ID &amp; weight entry'!J111</f>
        <v>0</v>
      </c>
      <c r="L111" s="11">
        <f t="shared" si="13"/>
        <v>0</v>
      </c>
      <c r="M111" s="12" t="e">
        <f t="shared" si="14"/>
        <v>#DIV/0!</v>
      </c>
      <c r="N111" s="11">
        <f>'Sample ID &amp; weight entry'!L111</f>
        <v>0</v>
      </c>
      <c r="O111" s="11">
        <f>'Sample ID &amp; weight entry'!M111</f>
        <v>0</v>
      </c>
      <c r="P111" s="12" t="e">
        <f t="shared" si="15"/>
        <v>#DIV/0!</v>
      </c>
      <c r="Q111" s="26">
        <f>'Sample ID &amp; weight entry'!N111</f>
        <v>0</v>
      </c>
      <c r="R111" s="26">
        <f>'Sample ID &amp; weight entry'!O111</f>
        <v>0</v>
      </c>
      <c r="S111" s="12" t="e">
        <f t="shared" si="16"/>
        <v>#DIV/0!</v>
      </c>
    </row>
    <row r="112" spans="1:19" x14ac:dyDescent="0.25">
      <c r="A112" s="27">
        <f>'Sample ID &amp; weight entry'!B112</f>
        <v>110</v>
      </c>
      <c r="B112" s="28" t="str">
        <f>'Sample ID &amp; weight entry'!C112</f>
        <v>A71 DUP</v>
      </c>
      <c r="C112" s="11">
        <f>'Sample ID &amp; weight entry'!D112</f>
        <v>0</v>
      </c>
      <c r="D112" s="11">
        <f>'Sample ID &amp; weight entry'!E112</f>
        <v>0</v>
      </c>
      <c r="E112" s="12" t="e">
        <f t="shared" si="11"/>
        <v>#DIV/0!</v>
      </c>
      <c r="F112" s="11">
        <f>'Sample ID &amp; weight entry'!F112</f>
        <v>10.11</v>
      </c>
      <c r="G112" s="11">
        <f>'Sample ID &amp; weight entry'!G112</f>
        <v>0.04</v>
      </c>
      <c r="H112" s="12">
        <f t="shared" si="12"/>
        <v>7.7952500000000029</v>
      </c>
      <c r="I112" s="11">
        <f>'Sample ID &amp; weight entry'!H112</f>
        <v>1.03</v>
      </c>
      <c r="J112" s="11">
        <f>'Sample ID &amp; weight entry'!I112</f>
        <v>11.2</v>
      </c>
      <c r="K112" s="11">
        <f>'Sample ID &amp; weight entry'!J112</f>
        <v>9.7100000000000009</v>
      </c>
      <c r="L112" s="11">
        <f t="shared" si="13"/>
        <v>2.5199999999999978</v>
      </c>
      <c r="M112" s="12">
        <f t="shared" si="14"/>
        <v>0.29032258064516098</v>
      </c>
      <c r="N112" s="11">
        <f>'Sample ID &amp; weight entry'!L112</f>
        <v>10.49</v>
      </c>
      <c r="O112" s="11">
        <f>'Sample ID &amp; weight entry'!M112</f>
        <v>0.17</v>
      </c>
      <c r="P112" s="12">
        <f t="shared" si="15"/>
        <v>7.9597500000000023</v>
      </c>
      <c r="Q112" s="26">
        <f>'Sample ID &amp; weight entry'!N112</f>
        <v>10.08</v>
      </c>
      <c r="R112" s="26">
        <f>'Sample ID &amp; weight entry'!O112</f>
        <v>0.02</v>
      </c>
      <c r="S112" s="12">
        <f t="shared" si="16"/>
        <v>7.7920000000000025</v>
      </c>
    </row>
    <row r="113" spans="1:19" x14ac:dyDescent="0.25">
      <c r="A113" s="27">
        <f>'Sample ID &amp; weight entry'!B113</f>
        <v>111</v>
      </c>
      <c r="B113" s="28" t="str">
        <f>'Sample ID &amp; weight entry'!C113</f>
        <v>A71</v>
      </c>
      <c r="C113" s="11">
        <f>'Sample ID &amp; weight entry'!D113</f>
        <v>0</v>
      </c>
      <c r="D113" s="11">
        <f>'Sample ID &amp; weight entry'!E113</f>
        <v>0</v>
      </c>
      <c r="E113" s="12" t="e">
        <f t="shared" si="11"/>
        <v>#DIV/0!</v>
      </c>
      <c r="F113" s="11">
        <f>'Sample ID &amp; weight entry'!F113</f>
        <v>10.63</v>
      </c>
      <c r="G113" s="11">
        <f>'Sample ID &amp; weight entry'!G113</f>
        <v>0.1</v>
      </c>
      <c r="H113" s="12">
        <f t="shared" si="12"/>
        <v>8.1145181255526087</v>
      </c>
      <c r="I113" s="11">
        <f>'Sample ID &amp; weight entry'!H113</f>
        <v>1.02</v>
      </c>
      <c r="J113" s="11">
        <f>'Sample ID &amp; weight entry'!I113</f>
        <v>11.31</v>
      </c>
      <c r="K113" s="11">
        <f>'Sample ID &amp; weight entry'!J113</f>
        <v>9.76</v>
      </c>
      <c r="L113" s="11">
        <f t="shared" si="13"/>
        <v>2.5700000000000003</v>
      </c>
      <c r="M113" s="12">
        <f t="shared" si="14"/>
        <v>0.29405034324942797</v>
      </c>
      <c r="N113" s="11">
        <f>'Sample ID &amp; weight entry'!L113</f>
        <v>10.6</v>
      </c>
      <c r="O113" s="11">
        <f>'Sample ID &amp; weight entry'!M113</f>
        <v>0</v>
      </c>
      <c r="P113" s="12">
        <f t="shared" si="15"/>
        <v>8.191335101679929</v>
      </c>
      <c r="Q113" s="26">
        <f>'Sample ID &amp; weight entry'!N113</f>
        <v>10.68</v>
      </c>
      <c r="R113" s="26">
        <f>'Sample ID &amp; weight entry'!O113</f>
        <v>0.04</v>
      </c>
      <c r="S113" s="12">
        <f t="shared" si="16"/>
        <v>8.2131564986737402</v>
      </c>
    </row>
    <row r="114" spans="1:19" x14ac:dyDescent="0.25">
      <c r="A114" s="27">
        <f>'Sample ID &amp; weight entry'!B114</f>
        <v>112</v>
      </c>
      <c r="B114" s="28" t="str">
        <f>'Sample ID &amp; weight entry'!C114</f>
        <v>A72</v>
      </c>
      <c r="C114" s="11">
        <f>'Sample ID &amp; weight entry'!D114</f>
        <v>0</v>
      </c>
      <c r="D114" s="11">
        <f>'Sample ID &amp; weight entry'!E114</f>
        <v>0</v>
      </c>
      <c r="E114" s="12" t="e">
        <f t="shared" si="11"/>
        <v>#DIV/0!</v>
      </c>
      <c r="F114" s="11">
        <f>'Sample ID &amp; weight entry'!F114</f>
        <v>10.41</v>
      </c>
      <c r="G114" s="11">
        <f>'Sample ID &amp; weight entry'!G114</f>
        <v>0.11</v>
      </c>
      <c r="H114" s="12">
        <f t="shared" si="12"/>
        <v>7.7407611548556448</v>
      </c>
      <c r="I114" s="11">
        <f>'Sample ID &amp; weight entry'!H114</f>
        <v>1.02</v>
      </c>
      <c r="J114" s="11">
        <f>'Sample ID &amp; weight entry'!I114</f>
        <v>11.43</v>
      </c>
      <c r="K114" s="11">
        <f>'Sample ID &amp; weight entry'!J114</f>
        <v>9.64</v>
      </c>
      <c r="L114" s="11">
        <f t="shared" si="13"/>
        <v>2.8099999999999987</v>
      </c>
      <c r="M114" s="12">
        <f t="shared" si="14"/>
        <v>0.3259860788863107</v>
      </c>
      <c r="N114" s="11">
        <f>'Sample ID &amp; weight entry'!L114</f>
        <v>10.56</v>
      </c>
      <c r="O114" s="11">
        <f>'Sample ID &amp; weight entry'!M114</f>
        <v>0</v>
      </c>
      <c r="P114" s="12">
        <f t="shared" si="15"/>
        <v>7.9638845144356969</v>
      </c>
      <c r="Q114" s="26">
        <f>'Sample ID &amp; weight entry'!N114</f>
        <v>10.25</v>
      </c>
      <c r="R114" s="26">
        <f>'Sample ID &amp; weight entry'!O114</f>
        <v>0.01</v>
      </c>
      <c r="S114" s="12">
        <f t="shared" si="16"/>
        <v>7.7200962379702549</v>
      </c>
    </row>
    <row r="115" spans="1:19" x14ac:dyDescent="0.25">
      <c r="A115" s="27">
        <f>'Sample ID &amp; weight entry'!B115</f>
        <v>113</v>
      </c>
      <c r="B115" s="28" t="str">
        <f>'Sample ID &amp; weight entry'!C115</f>
        <v>B71</v>
      </c>
      <c r="C115" s="11">
        <f>'Sample ID &amp; weight entry'!D115</f>
        <v>0</v>
      </c>
      <c r="D115" s="11">
        <f>'Sample ID &amp; weight entry'!E115</f>
        <v>0</v>
      </c>
      <c r="E115" s="12" t="e">
        <f t="shared" si="11"/>
        <v>#DIV/0!</v>
      </c>
      <c r="F115" s="11">
        <f>'Sample ID &amp; weight entry'!F115</f>
        <v>10.58</v>
      </c>
      <c r="G115" s="11">
        <f>'Sample ID &amp; weight entry'!G115</f>
        <v>0</v>
      </c>
      <c r="H115" s="12">
        <f t="shared" si="12"/>
        <v>8.1254400000000011</v>
      </c>
      <c r="I115" s="11">
        <f>'Sample ID &amp; weight entry'!H115</f>
        <v>1.03</v>
      </c>
      <c r="J115" s="11">
        <f>'Sample ID &amp; weight entry'!I115</f>
        <v>11.25</v>
      </c>
      <c r="K115" s="11">
        <f>'Sample ID &amp; weight entry'!J115</f>
        <v>9.67</v>
      </c>
      <c r="L115" s="11">
        <f t="shared" si="13"/>
        <v>2.6099999999999994</v>
      </c>
      <c r="M115" s="12">
        <f t="shared" si="14"/>
        <v>0.30208333333333326</v>
      </c>
      <c r="N115" s="11">
        <f>'Sample ID &amp; weight entry'!L115</f>
        <v>10.53</v>
      </c>
      <c r="O115" s="11">
        <f>'Sample ID &amp; weight entry'!M115</f>
        <v>0.22</v>
      </c>
      <c r="P115" s="12">
        <f t="shared" si="15"/>
        <v>7.8670399999999994</v>
      </c>
      <c r="Q115" s="26">
        <f>'Sample ID &amp; weight entry'!N115</f>
        <v>10.75</v>
      </c>
      <c r="R115" s="26">
        <f>'Sample ID &amp; weight entry'!O115</f>
        <v>0</v>
      </c>
      <c r="S115" s="12">
        <f t="shared" si="16"/>
        <v>8.2560000000000002</v>
      </c>
    </row>
    <row r="116" spans="1:19" x14ac:dyDescent="0.25">
      <c r="A116" s="27">
        <f>'Sample ID &amp; weight entry'!B116</f>
        <v>114</v>
      </c>
      <c r="B116" s="28" t="str">
        <f>'Sample ID &amp; weight entry'!C116</f>
        <v>B72</v>
      </c>
      <c r="C116" s="11">
        <f>'Sample ID &amp; weight entry'!D116</f>
        <v>0</v>
      </c>
      <c r="D116" s="11">
        <f>'Sample ID &amp; weight entry'!E116</f>
        <v>0</v>
      </c>
      <c r="E116" s="12" t="e">
        <f t="shared" si="11"/>
        <v>#DIV/0!</v>
      </c>
      <c r="F116" s="11">
        <f>'Sample ID &amp; weight entry'!F116</f>
        <v>10.5</v>
      </c>
      <c r="G116" s="11">
        <f>'Sample ID &amp; weight entry'!G116</f>
        <v>0</v>
      </c>
      <c r="H116" s="12">
        <f t="shared" si="12"/>
        <v>7.9410234171725929</v>
      </c>
      <c r="I116" s="11">
        <f>'Sample ID &amp; weight entry'!H116</f>
        <v>1.04</v>
      </c>
      <c r="J116" s="11">
        <f>'Sample ID &amp; weight entry'!I116</f>
        <v>11.53</v>
      </c>
      <c r="K116" s="11">
        <f>'Sample ID &amp; weight entry'!J116</f>
        <v>9.76</v>
      </c>
      <c r="L116" s="11">
        <f t="shared" si="13"/>
        <v>2.8100000000000005</v>
      </c>
      <c r="M116" s="12">
        <f t="shared" si="14"/>
        <v>0.32224770642201844</v>
      </c>
      <c r="N116" s="11">
        <f>'Sample ID &amp; weight entry'!L116</f>
        <v>10.94</v>
      </c>
      <c r="O116" s="11">
        <f>'Sample ID &amp; weight entry'!M116</f>
        <v>0</v>
      </c>
      <c r="P116" s="12">
        <f t="shared" si="15"/>
        <v>8.2737901127493494</v>
      </c>
      <c r="Q116" s="26">
        <f>'Sample ID &amp; weight entry'!N116</f>
        <v>10.02</v>
      </c>
      <c r="R116" s="26">
        <f>'Sample ID &amp; weight entry'!O116</f>
        <v>0</v>
      </c>
      <c r="S116" s="12">
        <f t="shared" si="16"/>
        <v>7.5780052038161312</v>
      </c>
    </row>
    <row r="117" spans="1:19" x14ac:dyDescent="0.25">
      <c r="A117" s="27">
        <f>'Sample ID &amp; weight entry'!B117</f>
        <v>115</v>
      </c>
      <c r="B117" s="28" t="str">
        <f>'Sample ID &amp; weight entry'!C117</f>
        <v>C71</v>
      </c>
      <c r="C117" s="11">
        <f>'Sample ID &amp; weight entry'!D117</f>
        <v>0</v>
      </c>
      <c r="D117" s="11">
        <f>'Sample ID &amp; weight entry'!E117</f>
        <v>0</v>
      </c>
      <c r="E117" s="12" t="e">
        <f t="shared" si="11"/>
        <v>#DIV/0!</v>
      </c>
      <c r="F117" s="11">
        <f>'Sample ID &amp; weight entry'!F117</f>
        <v>10.56</v>
      </c>
      <c r="G117" s="11">
        <f>'Sample ID &amp; weight entry'!G117</f>
        <v>0</v>
      </c>
      <c r="H117" s="12">
        <f t="shared" si="12"/>
        <v>8.1953956834532384</v>
      </c>
      <c r="I117" s="11">
        <f>'Sample ID &amp; weight entry'!H117</f>
        <v>1.04</v>
      </c>
      <c r="J117" s="11">
        <f>'Sample ID &amp; weight entry'!I117</f>
        <v>11.12</v>
      </c>
      <c r="K117" s="11">
        <f>'Sample ID &amp; weight entry'!J117</f>
        <v>9.67</v>
      </c>
      <c r="L117" s="11">
        <f t="shared" si="13"/>
        <v>2.4900000000000002</v>
      </c>
      <c r="M117" s="12">
        <f t="shared" si="14"/>
        <v>0.28852838933951336</v>
      </c>
      <c r="N117" s="11">
        <f>'Sample ID &amp; weight entry'!L117</f>
        <v>10.49</v>
      </c>
      <c r="O117" s="11">
        <f>'Sample ID &amp; weight entry'!M117</f>
        <v>0</v>
      </c>
      <c r="P117" s="12">
        <f t="shared" si="15"/>
        <v>8.1410701438848925</v>
      </c>
      <c r="Q117" s="26">
        <f>'Sample ID &amp; weight entry'!N117</f>
        <v>10.99</v>
      </c>
      <c r="R117" s="26">
        <f>'Sample ID &amp; weight entry'!O117</f>
        <v>0</v>
      </c>
      <c r="S117" s="12">
        <f t="shared" si="16"/>
        <v>8.5291097122302162</v>
      </c>
    </row>
    <row r="118" spans="1:19" x14ac:dyDescent="0.25">
      <c r="A118" s="27">
        <f>'Sample ID &amp; weight entry'!B118</f>
        <v>116</v>
      </c>
      <c r="B118" s="28" t="str">
        <f>'Sample ID &amp; weight entry'!C118</f>
        <v>C72</v>
      </c>
      <c r="C118" s="11">
        <f>'Sample ID &amp; weight entry'!D118</f>
        <v>0</v>
      </c>
      <c r="D118" s="11">
        <f>'Sample ID &amp; weight entry'!E118</f>
        <v>0</v>
      </c>
      <c r="E118" s="12" t="e">
        <f t="shared" si="11"/>
        <v>#DIV/0!</v>
      </c>
      <c r="F118" s="11">
        <f>'Sample ID &amp; weight entry'!F118</f>
        <v>10.64</v>
      </c>
      <c r="G118" s="11">
        <f>'Sample ID &amp; weight entry'!G118</f>
        <v>0</v>
      </c>
      <c r="H118" s="12">
        <f t="shared" si="12"/>
        <v>8.0985383244206766</v>
      </c>
      <c r="I118" s="11">
        <f>'Sample ID &amp; weight entry'!H118</f>
        <v>1.06</v>
      </c>
      <c r="J118" s="11">
        <f>'Sample ID &amp; weight entry'!I118</f>
        <v>11.22</v>
      </c>
      <c r="K118" s="11">
        <f>'Sample ID &amp; weight entry'!J118</f>
        <v>9.6</v>
      </c>
      <c r="L118" s="11">
        <f t="shared" si="13"/>
        <v>2.6800000000000015</v>
      </c>
      <c r="M118" s="12">
        <f t="shared" si="14"/>
        <v>0.31381733021077302</v>
      </c>
      <c r="N118" s="11">
        <f>'Sample ID &amp; weight entry'!L118</f>
        <v>10.6</v>
      </c>
      <c r="O118" s="11">
        <f>'Sample ID &amp; weight entry'!M118</f>
        <v>0</v>
      </c>
      <c r="P118" s="12">
        <f t="shared" si="15"/>
        <v>8.0680926916221019</v>
      </c>
      <c r="Q118" s="26">
        <f>'Sample ID &amp; weight entry'!N118</f>
        <v>10.83</v>
      </c>
      <c r="R118" s="26">
        <f>'Sample ID &amp; weight entry'!O118</f>
        <v>0</v>
      </c>
      <c r="S118" s="12">
        <f t="shared" si="16"/>
        <v>8.2431550802139029</v>
      </c>
    </row>
    <row r="119" spans="1:19" x14ac:dyDescent="0.25">
      <c r="A119" s="27">
        <f>'Sample ID &amp; weight entry'!B119</f>
        <v>117</v>
      </c>
      <c r="B119" s="28" t="str">
        <f>'Sample ID &amp; weight entry'!C119</f>
        <v>D71</v>
      </c>
      <c r="C119" s="11">
        <f>'Sample ID &amp; weight entry'!D119</f>
        <v>0</v>
      </c>
      <c r="D119" s="11">
        <f>'Sample ID &amp; weight entry'!E119</f>
        <v>0</v>
      </c>
      <c r="E119" s="12" t="e">
        <f t="shared" si="11"/>
        <v>#DIV/0!</v>
      </c>
      <c r="F119" s="11">
        <f>'Sample ID &amp; weight entry'!F119</f>
        <v>10.59</v>
      </c>
      <c r="G119" s="11">
        <f>'Sample ID &amp; weight entry'!G119</f>
        <v>0</v>
      </c>
      <c r="H119" s="12">
        <f t="shared" si="12"/>
        <v>8.0487696335078525</v>
      </c>
      <c r="I119" s="11">
        <f>'Sample ID &amp; weight entry'!H119</f>
        <v>1.05</v>
      </c>
      <c r="J119" s="11">
        <f>'Sample ID &amp; weight entry'!I119</f>
        <v>11.46</v>
      </c>
      <c r="K119" s="11">
        <f>'Sample ID &amp; weight entry'!J119</f>
        <v>9.76</v>
      </c>
      <c r="L119" s="11">
        <f t="shared" si="13"/>
        <v>2.7500000000000018</v>
      </c>
      <c r="M119" s="12">
        <f t="shared" si="14"/>
        <v>0.3157290470723309</v>
      </c>
      <c r="N119" s="11">
        <f>'Sample ID &amp; weight entry'!L119</f>
        <v>10.93</v>
      </c>
      <c r="O119" s="11">
        <f>'Sample ID &amp; weight entry'!M119</f>
        <v>0</v>
      </c>
      <c r="P119" s="12">
        <f t="shared" si="15"/>
        <v>8.3071815008725984</v>
      </c>
      <c r="Q119" s="26">
        <f>'Sample ID &amp; weight entry'!N119</f>
        <v>10.55</v>
      </c>
      <c r="R119" s="26">
        <f>'Sample ID &amp; weight entry'!O119</f>
        <v>0</v>
      </c>
      <c r="S119" s="12">
        <f t="shared" si="16"/>
        <v>8.0183682373472944</v>
      </c>
    </row>
    <row r="120" spans="1:19" x14ac:dyDescent="0.25">
      <c r="A120" s="27">
        <f>'Sample ID &amp; weight entry'!B120</f>
        <v>118</v>
      </c>
      <c r="B120" s="28" t="str">
        <f>'Sample ID &amp; weight entry'!C120</f>
        <v>D72</v>
      </c>
      <c r="C120" s="11">
        <f>'Sample ID &amp; weight entry'!D120</f>
        <v>0</v>
      </c>
      <c r="D120" s="11">
        <f>'Sample ID &amp; weight entry'!E120</f>
        <v>0</v>
      </c>
      <c r="E120" s="12" t="e">
        <f t="shared" si="11"/>
        <v>#DIV/0!</v>
      </c>
      <c r="F120" s="11">
        <f>'Sample ID &amp; weight entry'!F120</f>
        <v>10.14</v>
      </c>
      <c r="G120" s="11">
        <f>'Sample ID &amp; weight entry'!G120</f>
        <v>0</v>
      </c>
      <c r="H120" s="12">
        <f t="shared" si="12"/>
        <v>7.862371967654985</v>
      </c>
      <c r="I120" s="11">
        <f>'Sample ID &amp; weight entry'!H120</f>
        <v>1.04</v>
      </c>
      <c r="J120" s="11">
        <f>'Sample ID &amp; weight entry'!I120</f>
        <v>11.13</v>
      </c>
      <c r="K120" s="11">
        <f>'Sample ID &amp; weight entry'!J120</f>
        <v>9.67</v>
      </c>
      <c r="L120" s="11">
        <f t="shared" si="13"/>
        <v>2.5000000000000018</v>
      </c>
      <c r="M120" s="12">
        <f t="shared" si="14"/>
        <v>0.28968713789107786</v>
      </c>
      <c r="N120" s="11">
        <f>'Sample ID &amp; weight entry'!L120</f>
        <v>10.23</v>
      </c>
      <c r="O120" s="11">
        <f>'Sample ID &amp; weight entry'!M120</f>
        <v>0</v>
      </c>
      <c r="P120" s="12">
        <f t="shared" si="15"/>
        <v>7.9321563342318049</v>
      </c>
      <c r="Q120" s="26">
        <f>'Sample ID &amp; weight entry'!N120</f>
        <v>10.4</v>
      </c>
      <c r="R120" s="26">
        <f>'Sample ID &amp; weight entry'!O120</f>
        <v>0</v>
      </c>
      <c r="S120" s="12">
        <f t="shared" si="16"/>
        <v>8.0639712488769071</v>
      </c>
    </row>
    <row r="121" spans="1:19" x14ac:dyDescent="0.25">
      <c r="A121" s="27">
        <f>'Sample ID &amp; weight entry'!B121</f>
        <v>119</v>
      </c>
      <c r="B121" s="28" t="str">
        <f>'Sample ID &amp; weight entry'!C121</f>
        <v>E71</v>
      </c>
      <c r="C121" s="11">
        <f>'Sample ID &amp; weight entry'!D121</f>
        <v>0</v>
      </c>
      <c r="D121" s="11">
        <f>'Sample ID &amp; weight entry'!E121</f>
        <v>0</v>
      </c>
      <c r="E121" s="12" t="e">
        <f t="shared" si="11"/>
        <v>#DIV/0!</v>
      </c>
      <c r="F121" s="11">
        <f>'Sample ID &amp; weight entry'!F121</f>
        <v>10.53</v>
      </c>
      <c r="G121" s="11">
        <f>'Sample ID &amp; weight entry'!G121</f>
        <v>0</v>
      </c>
      <c r="H121" s="12">
        <f t="shared" si="12"/>
        <v>8.1628635147189996</v>
      </c>
      <c r="I121" s="11">
        <f>'Sample ID &amp; weight entry'!H121</f>
        <v>1.05</v>
      </c>
      <c r="J121" s="11">
        <f>'Sample ID &amp; weight entry'!I121</f>
        <v>11.21</v>
      </c>
      <c r="K121" s="11">
        <f>'Sample ID &amp; weight entry'!J121</f>
        <v>9.74</v>
      </c>
      <c r="L121" s="11">
        <f t="shared" si="13"/>
        <v>2.5200000000000014</v>
      </c>
      <c r="M121" s="12">
        <f t="shared" si="14"/>
        <v>0.28998849252013825</v>
      </c>
      <c r="N121" s="11">
        <f>'Sample ID &amp; weight entry'!L121</f>
        <v>10.29</v>
      </c>
      <c r="O121" s="11">
        <f>'Sample ID &amp; weight entry'!M121</f>
        <v>0</v>
      </c>
      <c r="P121" s="12">
        <f t="shared" si="15"/>
        <v>7.9768153434433522</v>
      </c>
      <c r="Q121" s="26">
        <f>'Sample ID &amp; weight entry'!N121</f>
        <v>10.199999999999999</v>
      </c>
      <c r="R121" s="26">
        <f>'Sample ID &amp; weight entry'!O121</f>
        <v>0</v>
      </c>
      <c r="S121" s="12">
        <f t="shared" si="16"/>
        <v>7.9070472792149848</v>
      </c>
    </row>
    <row r="122" spans="1:19" x14ac:dyDescent="0.25">
      <c r="A122" s="27">
        <f>'Sample ID &amp; weight entry'!B122</f>
        <v>120</v>
      </c>
      <c r="B122" s="28" t="str">
        <f>'Sample ID &amp; weight entry'!C122</f>
        <v>E72</v>
      </c>
      <c r="C122" s="11">
        <f>'Sample ID &amp; weight entry'!D122</f>
        <v>0</v>
      </c>
      <c r="D122" s="11">
        <f>'Sample ID &amp; weight entry'!E122</f>
        <v>0</v>
      </c>
      <c r="E122" s="12" t="e">
        <f t="shared" si="11"/>
        <v>#DIV/0!</v>
      </c>
      <c r="F122" s="11">
        <f>'Sample ID &amp; weight entry'!F122</f>
        <v>10.1</v>
      </c>
      <c r="G122" s="11">
        <f>'Sample ID &amp; weight entry'!G122</f>
        <v>0.02</v>
      </c>
      <c r="H122" s="12">
        <f t="shared" si="12"/>
        <v>7.7360035842293904</v>
      </c>
      <c r="I122" s="11">
        <f>'Sample ID &amp; weight entry'!H122</f>
        <v>1.03</v>
      </c>
      <c r="J122" s="11">
        <f>'Sample ID &amp; weight entry'!I122</f>
        <v>11.16</v>
      </c>
      <c r="K122" s="11">
        <f>'Sample ID &amp; weight entry'!J122</f>
        <v>9.6</v>
      </c>
      <c r="L122" s="11">
        <f t="shared" si="13"/>
        <v>2.59</v>
      </c>
      <c r="M122" s="12">
        <f t="shared" si="14"/>
        <v>0.30221703617269541</v>
      </c>
      <c r="N122" s="11">
        <f>'Sample ID &amp; weight entry'!L122</f>
        <v>10.72</v>
      </c>
      <c r="O122" s="11">
        <f>'Sample ID &amp; weight entry'!M122</f>
        <v>0</v>
      </c>
      <c r="P122" s="12">
        <f t="shared" si="15"/>
        <v>8.2321146953405027</v>
      </c>
      <c r="Q122" s="26">
        <f>'Sample ID &amp; weight entry'!N122</f>
        <v>10.76</v>
      </c>
      <c r="R122" s="26">
        <f>'Sample ID &amp; weight entry'!O122</f>
        <v>0</v>
      </c>
      <c r="S122" s="12">
        <f t="shared" si="16"/>
        <v>8.2628315412186382</v>
      </c>
    </row>
    <row r="123" spans="1:19" x14ac:dyDescent="0.25">
      <c r="A123" s="27">
        <f>'Sample ID &amp; weight entry'!B123</f>
        <v>121</v>
      </c>
      <c r="B123" s="28" t="str">
        <f>'Sample ID &amp; weight entry'!C123</f>
        <v>F71</v>
      </c>
      <c r="C123" s="11">
        <f>'Sample ID &amp; weight entry'!D123</f>
        <v>0</v>
      </c>
      <c r="D123" s="11">
        <f>'Sample ID &amp; weight entry'!E123</f>
        <v>0</v>
      </c>
      <c r="E123" s="12" t="e">
        <f t="shared" si="11"/>
        <v>#DIV/0!</v>
      </c>
      <c r="F123" s="11">
        <f>'Sample ID &amp; weight entry'!F123</f>
        <v>10.28</v>
      </c>
      <c r="G123" s="11">
        <f>'Sample ID &amp; weight entry'!G123</f>
        <v>0.5</v>
      </c>
      <c r="H123" s="12">
        <f t="shared" si="12"/>
        <v>7.3911749347258482</v>
      </c>
      <c r="I123" s="11">
        <f>'Sample ID &amp; weight entry'!H123</f>
        <v>1.03</v>
      </c>
      <c r="J123" s="11">
        <f>'Sample ID &amp; weight entry'!I123</f>
        <v>11.49</v>
      </c>
      <c r="K123" s="11">
        <f>'Sample ID &amp; weight entry'!J123</f>
        <v>9.85</v>
      </c>
      <c r="L123" s="11">
        <f t="shared" si="13"/>
        <v>2.67</v>
      </c>
      <c r="M123" s="12">
        <f t="shared" si="14"/>
        <v>0.30272108843537415</v>
      </c>
      <c r="N123" s="11">
        <f>'Sample ID &amp; weight entry'!L123</f>
        <v>10.34</v>
      </c>
      <c r="O123" s="11">
        <f>'Sample ID &amp; weight entry'!M123</f>
        <v>0.02</v>
      </c>
      <c r="P123" s="12">
        <f t="shared" si="15"/>
        <v>7.917232375979113</v>
      </c>
      <c r="Q123" s="26">
        <f>'Sample ID &amp; weight entry'!N123</f>
        <v>10.55</v>
      </c>
      <c r="R123" s="26">
        <f>'Sample ID &amp; weight entry'!O123</f>
        <v>0</v>
      </c>
      <c r="S123" s="12">
        <f t="shared" si="16"/>
        <v>8.0984334203655362</v>
      </c>
    </row>
    <row r="124" spans="1:19" x14ac:dyDescent="0.25">
      <c r="A124" s="27">
        <f>'Sample ID &amp; weight entry'!B124</f>
        <v>122</v>
      </c>
      <c r="B124" s="28" t="str">
        <f>'Sample ID &amp; weight entry'!C124</f>
        <v>F72</v>
      </c>
      <c r="C124" s="11">
        <f>'Sample ID &amp; weight entry'!D124</f>
        <v>0</v>
      </c>
      <c r="D124" s="11">
        <f>'Sample ID &amp; weight entry'!E124</f>
        <v>0</v>
      </c>
      <c r="E124" s="12" t="e">
        <f t="shared" si="11"/>
        <v>#DIV/0!</v>
      </c>
      <c r="F124" s="11">
        <f>'Sample ID &amp; weight entry'!F124</f>
        <v>10.16</v>
      </c>
      <c r="G124" s="11">
        <f>'Sample ID &amp; weight entry'!G124</f>
        <v>0</v>
      </c>
      <c r="H124" s="12">
        <f t="shared" si="12"/>
        <v>7.7100709219858166</v>
      </c>
      <c r="I124" s="11">
        <f>'Sample ID &amp; weight entry'!H124</f>
        <v>1.01</v>
      </c>
      <c r="J124" s="11">
        <f>'Sample ID &amp; weight entry'!I124</f>
        <v>11.28</v>
      </c>
      <c r="K124" s="11">
        <f>'Sample ID &amp; weight entry'!J124</f>
        <v>9.57</v>
      </c>
      <c r="L124" s="11">
        <f t="shared" si="13"/>
        <v>2.7199999999999989</v>
      </c>
      <c r="M124" s="12">
        <f t="shared" si="14"/>
        <v>0.31775700934579426</v>
      </c>
      <c r="N124" s="11">
        <f>'Sample ID &amp; weight entry'!L124</f>
        <v>10.8</v>
      </c>
      <c r="O124" s="11">
        <f>'Sample ID &amp; weight entry'!M124</f>
        <v>0</v>
      </c>
      <c r="P124" s="12">
        <f t="shared" si="15"/>
        <v>8.1957446808510657</v>
      </c>
      <c r="Q124" s="26">
        <f>'Sample ID &amp; weight entry'!N124</f>
        <v>10.38</v>
      </c>
      <c r="R124" s="26">
        <f>'Sample ID &amp; weight entry'!O124</f>
        <v>0</v>
      </c>
      <c r="S124" s="12">
        <f t="shared" si="16"/>
        <v>7.8770212765957464</v>
      </c>
    </row>
    <row r="125" spans="1:19" x14ac:dyDescent="0.25">
      <c r="A125" s="27">
        <f>'Sample ID &amp; weight entry'!B125</f>
        <v>123</v>
      </c>
      <c r="B125" s="28" t="str">
        <f>'Sample ID &amp; weight entry'!C125</f>
        <v>G71</v>
      </c>
      <c r="C125" s="11">
        <f>'Sample ID &amp; weight entry'!D125</f>
        <v>0</v>
      </c>
      <c r="D125" s="11">
        <f>'Sample ID &amp; weight entry'!E125</f>
        <v>0</v>
      </c>
      <c r="E125" s="12" t="e">
        <f t="shared" si="11"/>
        <v>#DIV/0!</v>
      </c>
      <c r="F125" s="11">
        <f>'Sample ID &amp; weight entry'!F125</f>
        <v>10.52</v>
      </c>
      <c r="G125" s="11">
        <f>'Sample ID &amp; weight entry'!G125</f>
        <v>0</v>
      </c>
      <c r="H125" s="12">
        <f t="shared" si="12"/>
        <v>8.0286684539767634</v>
      </c>
      <c r="I125" s="11">
        <f>'Sample ID &amp; weight entry'!H125</f>
        <v>1.04</v>
      </c>
      <c r="J125" s="11">
        <f>'Sample ID &amp; weight entry'!I125</f>
        <v>11.19</v>
      </c>
      <c r="K125" s="11">
        <f>'Sample ID &amp; weight entry'!J125</f>
        <v>9.58</v>
      </c>
      <c r="L125" s="11">
        <f t="shared" si="13"/>
        <v>2.6500000000000004</v>
      </c>
      <c r="M125" s="12">
        <f t="shared" si="14"/>
        <v>0.31030444964871201</v>
      </c>
      <c r="N125" s="11">
        <f>'Sample ID &amp; weight entry'!L125</f>
        <v>10.51</v>
      </c>
      <c r="O125" s="11">
        <f>'Sample ID &amp; weight entry'!M125</f>
        <v>0</v>
      </c>
      <c r="P125" s="12">
        <f t="shared" si="15"/>
        <v>8.0210366398570141</v>
      </c>
      <c r="Q125" s="26">
        <f>'Sample ID &amp; weight entry'!N125</f>
        <v>10.64</v>
      </c>
      <c r="R125" s="26">
        <f>'Sample ID &amp; weight entry'!O125</f>
        <v>0</v>
      </c>
      <c r="S125" s="12">
        <f t="shared" si="16"/>
        <v>8.1202502234137626</v>
      </c>
    </row>
    <row r="126" spans="1:19" x14ac:dyDescent="0.25">
      <c r="A126" s="27">
        <f>'Sample ID &amp; weight entry'!B126</f>
        <v>124</v>
      </c>
      <c r="B126" s="28" t="str">
        <f>'Sample ID &amp; weight entry'!C126</f>
        <v>G72</v>
      </c>
      <c r="C126" s="11">
        <f>'Sample ID &amp; weight entry'!D126</f>
        <v>0</v>
      </c>
      <c r="D126" s="11">
        <f>'Sample ID &amp; weight entry'!E126</f>
        <v>0</v>
      </c>
      <c r="E126" s="12" t="e">
        <f t="shared" si="11"/>
        <v>#DIV/0!</v>
      </c>
      <c r="F126" s="11">
        <f>'Sample ID &amp; weight entry'!F126</f>
        <v>10.3</v>
      </c>
      <c r="G126" s="11">
        <f>'Sample ID &amp; weight entry'!G126</f>
        <v>0</v>
      </c>
      <c r="H126" s="12">
        <f t="shared" si="12"/>
        <v>7.9827202737382397</v>
      </c>
      <c r="I126" s="11">
        <f>'Sample ID &amp; weight entry'!H126</f>
        <v>1.03</v>
      </c>
      <c r="J126" s="11">
        <f>'Sample ID &amp; weight entry'!I126</f>
        <v>11.69</v>
      </c>
      <c r="K126" s="11">
        <f>'Sample ID &amp; weight entry'!J126</f>
        <v>10.09</v>
      </c>
      <c r="L126" s="11">
        <f t="shared" si="13"/>
        <v>2.629999999999999</v>
      </c>
      <c r="M126" s="12">
        <f t="shared" si="14"/>
        <v>0.29028697571743917</v>
      </c>
      <c r="N126" s="11">
        <f>'Sample ID &amp; weight entry'!L126</f>
        <v>10.89</v>
      </c>
      <c r="O126" s="11">
        <f>'Sample ID &amp; weight entry'!M126</f>
        <v>0</v>
      </c>
      <c r="P126" s="12">
        <f t="shared" si="15"/>
        <v>8.4399828913601382</v>
      </c>
      <c r="Q126" s="26">
        <f>'Sample ID &amp; weight entry'!N126</f>
        <v>10.57</v>
      </c>
      <c r="R126" s="26">
        <f>'Sample ID &amp; weight entry'!O126</f>
        <v>0</v>
      </c>
      <c r="S126" s="12">
        <f t="shared" si="16"/>
        <v>8.191976047904193</v>
      </c>
    </row>
    <row r="127" spans="1:19" x14ac:dyDescent="0.25">
      <c r="A127" s="27">
        <f>'Sample ID &amp; weight entry'!B127</f>
        <v>125</v>
      </c>
      <c r="B127" s="28" t="str">
        <f>'Sample ID &amp; weight entry'!C127</f>
        <v>H71</v>
      </c>
      <c r="C127" s="11">
        <f>'Sample ID &amp; weight entry'!D127</f>
        <v>0</v>
      </c>
      <c r="D127" s="11">
        <f>'Sample ID &amp; weight entry'!E127</f>
        <v>0</v>
      </c>
      <c r="E127" s="12" t="e">
        <f t="shared" si="11"/>
        <v>#DIV/0!</v>
      </c>
      <c r="F127" s="11">
        <f>'Sample ID &amp; weight entry'!F127</f>
        <v>10.18</v>
      </c>
      <c r="G127" s="11">
        <f>'Sample ID &amp; weight entry'!G127</f>
        <v>0</v>
      </c>
      <c r="H127" s="12">
        <f t="shared" si="12"/>
        <v>7.7415138023152252</v>
      </c>
      <c r="I127" s="11">
        <f>'Sample ID &amp; weight entry'!H127</f>
        <v>1.05</v>
      </c>
      <c r="J127" s="11">
        <f>'Sample ID &amp; weight entry'!I127</f>
        <v>11.23</v>
      </c>
      <c r="K127" s="11">
        <f>'Sample ID &amp; weight entry'!J127</f>
        <v>9.59</v>
      </c>
      <c r="L127" s="11">
        <f t="shared" si="13"/>
        <v>2.6900000000000013</v>
      </c>
      <c r="M127" s="12">
        <f t="shared" si="14"/>
        <v>0.31498829039812665</v>
      </c>
      <c r="N127" s="11">
        <f>'Sample ID &amp; weight entry'!L127</f>
        <v>10.98</v>
      </c>
      <c r="O127" s="11">
        <f>'Sample ID &amp; weight entry'!M127</f>
        <v>0</v>
      </c>
      <c r="P127" s="12">
        <f t="shared" si="15"/>
        <v>8.3498842386464815</v>
      </c>
      <c r="Q127" s="26">
        <f>'Sample ID &amp; weight entry'!N127</f>
        <v>10.48</v>
      </c>
      <c r="R127" s="26">
        <f>'Sample ID &amp; weight entry'!O127</f>
        <v>0</v>
      </c>
      <c r="S127" s="12">
        <f t="shared" si="16"/>
        <v>7.9696527159394464</v>
      </c>
    </row>
    <row r="128" spans="1:19" x14ac:dyDescent="0.25">
      <c r="A128" s="27">
        <f>'Sample ID &amp; weight entry'!B128</f>
        <v>126</v>
      </c>
      <c r="B128" s="28" t="str">
        <f>'Sample ID &amp; weight entry'!C128</f>
        <v>H72</v>
      </c>
      <c r="C128" s="11">
        <f>'Sample ID &amp; weight entry'!D128</f>
        <v>0</v>
      </c>
      <c r="D128" s="11">
        <f>'Sample ID &amp; weight entry'!E128</f>
        <v>0</v>
      </c>
      <c r="E128" s="12" t="e">
        <f t="shared" si="11"/>
        <v>#DIV/0!</v>
      </c>
      <c r="F128" s="11">
        <f>'Sample ID &amp; weight entry'!F128</f>
        <v>10.76</v>
      </c>
      <c r="G128" s="11">
        <f>'Sample ID &amp; weight entry'!G128</f>
        <v>0</v>
      </c>
      <c r="H128" s="12">
        <f t="shared" si="12"/>
        <v>8.256341030195383</v>
      </c>
      <c r="I128" s="11">
        <f>'Sample ID &amp; weight entry'!H128</f>
        <v>1.03</v>
      </c>
      <c r="J128" s="11">
        <f>'Sample ID &amp; weight entry'!I128</f>
        <v>11.26</v>
      </c>
      <c r="K128" s="11">
        <f>'Sample ID &amp; weight entry'!J128</f>
        <v>9.67</v>
      </c>
      <c r="L128" s="11">
        <f t="shared" si="13"/>
        <v>2.6199999999999992</v>
      </c>
      <c r="M128" s="12">
        <f t="shared" si="14"/>
        <v>0.30324074074074064</v>
      </c>
      <c r="N128" s="11">
        <f>'Sample ID &amp; weight entry'!L128</f>
        <v>10.32</v>
      </c>
      <c r="O128" s="11">
        <f>'Sample ID &amp; weight entry'!M128</f>
        <v>0</v>
      </c>
      <c r="P128" s="12">
        <f t="shared" si="15"/>
        <v>7.9187211367673189</v>
      </c>
      <c r="Q128" s="26">
        <f>'Sample ID &amp; weight entry'!N128</f>
        <v>10.65</v>
      </c>
      <c r="R128" s="26">
        <f>'Sample ID &amp; weight entry'!O128</f>
        <v>0</v>
      </c>
      <c r="S128" s="12">
        <f t="shared" si="16"/>
        <v>8.1719360568383674</v>
      </c>
    </row>
    <row r="129" spans="1:19" x14ac:dyDescent="0.25">
      <c r="A129" s="27">
        <f>'Sample ID &amp; weight entry'!B129</f>
        <v>127</v>
      </c>
      <c r="B129" s="28" t="str">
        <f>'Sample ID &amp; weight entry'!C129</f>
        <v>BLANK</v>
      </c>
      <c r="C129" s="11">
        <f>'Sample ID &amp; weight entry'!D129</f>
        <v>0</v>
      </c>
      <c r="D129" s="11">
        <f>'Sample ID &amp; weight entry'!E129</f>
        <v>0</v>
      </c>
      <c r="E129" s="12" t="e">
        <f t="shared" si="11"/>
        <v>#DIV/0!</v>
      </c>
      <c r="F129" s="11">
        <f>'Sample ID &amp; weight entry'!F129</f>
        <v>0</v>
      </c>
      <c r="G129" s="11">
        <f>'Sample ID &amp; weight entry'!G129</f>
        <v>0</v>
      </c>
      <c r="H129" s="12" t="e">
        <f t="shared" si="12"/>
        <v>#DIV/0!</v>
      </c>
      <c r="I129" s="11">
        <f>'Sample ID &amp; weight entry'!H129</f>
        <v>0</v>
      </c>
      <c r="J129" s="11">
        <f>'Sample ID &amp; weight entry'!I129</f>
        <v>0</v>
      </c>
      <c r="K129" s="11">
        <f>'Sample ID &amp; weight entry'!J129</f>
        <v>0</v>
      </c>
      <c r="L129" s="11">
        <f t="shared" si="13"/>
        <v>0</v>
      </c>
      <c r="M129" s="12" t="e">
        <f t="shared" si="14"/>
        <v>#DIV/0!</v>
      </c>
      <c r="N129" s="11">
        <f>'Sample ID &amp; weight entry'!L129</f>
        <v>0</v>
      </c>
      <c r="O129" s="11">
        <f>'Sample ID &amp; weight entry'!M129</f>
        <v>0</v>
      </c>
      <c r="P129" s="12" t="e">
        <f t="shared" si="15"/>
        <v>#DIV/0!</v>
      </c>
      <c r="Q129" s="26">
        <f>'Sample ID &amp; weight entry'!N129</f>
        <v>0</v>
      </c>
      <c r="R129" s="26">
        <f>'Sample ID &amp; weight entry'!O129</f>
        <v>0</v>
      </c>
      <c r="S129" s="12" t="e">
        <f t="shared" si="16"/>
        <v>#DIV/0!</v>
      </c>
    </row>
    <row r="130" spans="1:19" x14ac:dyDescent="0.25">
      <c r="A130" s="27">
        <f>'Sample ID &amp; weight entry'!B130</f>
        <v>128</v>
      </c>
      <c r="B130" s="28" t="str">
        <f>'Sample ID &amp; weight entry'!C130</f>
        <v>A81 DUP</v>
      </c>
      <c r="C130" s="11">
        <f>'Sample ID &amp; weight entry'!D130</f>
        <v>0</v>
      </c>
      <c r="D130" s="11">
        <f>'Sample ID &amp; weight entry'!E130</f>
        <v>0</v>
      </c>
      <c r="E130" s="12" t="e">
        <f t="shared" si="11"/>
        <v>#DIV/0!</v>
      </c>
      <c r="F130" s="11">
        <f>'Sample ID &amp; weight entry'!F130</f>
        <v>10.32</v>
      </c>
      <c r="G130" s="11">
        <f>'Sample ID &amp; weight entry'!G130</f>
        <v>0.04</v>
      </c>
      <c r="H130" s="12">
        <f t="shared" si="12"/>
        <v>7.8523076923076944</v>
      </c>
      <c r="I130" s="11">
        <f>'Sample ID &amp; weight entry'!H130</f>
        <v>1.02</v>
      </c>
      <c r="J130" s="11">
        <f>'Sample ID &amp; weight entry'!I130</f>
        <v>11.18</v>
      </c>
      <c r="K130" s="11">
        <f>'Sample ID &amp; weight entry'!J130</f>
        <v>9.57</v>
      </c>
      <c r="L130" s="11">
        <f t="shared" si="13"/>
        <v>2.629999999999999</v>
      </c>
      <c r="M130" s="12">
        <f t="shared" si="14"/>
        <v>0.30760233918128643</v>
      </c>
      <c r="N130" s="11">
        <f>'Sample ID &amp; weight entry'!L130</f>
        <v>10.29</v>
      </c>
      <c r="O130" s="11">
        <f>'Sample ID &amp; weight entry'!M130</f>
        <v>0</v>
      </c>
      <c r="P130" s="12">
        <f t="shared" si="15"/>
        <v>7.8693649373881938</v>
      </c>
      <c r="Q130" s="26">
        <f>'Sample ID &amp; weight entry'!N130</f>
        <v>10.62</v>
      </c>
      <c r="R130" s="26">
        <f>'Sample ID &amp; weight entry'!O130</f>
        <v>7.0000000000000007E-2</v>
      </c>
      <c r="S130" s="12">
        <f t="shared" si="16"/>
        <v>8.0517352415026835</v>
      </c>
    </row>
    <row r="131" spans="1:19" x14ac:dyDescent="0.25">
      <c r="A131" s="27">
        <f>'Sample ID &amp; weight entry'!B131</f>
        <v>129</v>
      </c>
      <c r="B131" s="28" t="str">
        <f>'Sample ID &amp; weight entry'!C131</f>
        <v>A81</v>
      </c>
      <c r="C131" s="11">
        <f>'Sample ID &amp; weight entry'!D131</f>
        <v>0</v>
      </c>
      <c r="D131" s="11">
        <f>'Sample ID &amp; weight entry'!E131</f>
        <v>0</v>
      </c>
      <c r="E131" s="12" t="e">
        <f t="shared" si="11"/>
        <v>#DIV/0!</v>
      </c>
      <c r="F131" s="11">
        <f>'Sample ID &amp; weight entry'!F131</f>
        <v>10.71</v>
      </c>
      <c r="G131" s="11">
        <f>'Sample ID &amp; weight entry'!G131</f>
        <v>0</v>
      </c>
      <c r="H131" s="12">
        <f t="shared" si="12"/>
        <v>8.1414955752212386</v>
      </c>
      <c r="I131" s="11">
        <f>'Sample ID &amp; weight entry'!H131</f>
        <v>1.03</v>
      </c>
      <c r="J131" s="11">
        <f>'Sample ID &amp; weight entry'!I131</f>
        <v>11.3</v>
      </c>
      <c r="K131" s="11">
        <f>'Sample ID &amp; weight entry'!J131</f>
        <v>9.6199999999999992</v>
      </c>
      <c r="L131" s="11">
        <f t="shared" si="13"/>
        <v>2.7100000000000009</v>
      </c>
      <c r="M131" s="12">
        <f t="shared" si="14"/>
        <v>0.31548311990686856</v>
      </c>
      <c r="N131" s="11">
        <f>'Sample ID &amp; weight entry'!L131</f>
        <v>10.46</v>
      </c>
      <c r="O131" s="11">
        <f>'Sample ID &amp; weight entry'!M131</f>
        <v>0</v>
      </c>
      <c r="P131" s="12">
        <f t="shared" si="15"/>
        <v>7.9514513274336283</v>
      </c>
      <c r="Q131" s="26">
        <f>'Sample ID &amp; weight entry'!N131</f>
        <v>10.75</v>
      </c>
      <c r="R131" s="26">
        <f>'Sample ID &amp; weight entry'!O131</f>
        <v>0</v>
      </c>
      <c r="S131" s="12">
        <f t="shared" si="16"/>
        <v>8.1719026548672566</v>
      </c>
    </row>
    <row r="132" spans="1:19" x14ac:dyDescent="0.25">
      <c r="A132" s="27">
        <f>'Sample ID &amp; weight entry'!B132</f>
        <v>130</v>
      </c>
      <c r="B132" s="28" t="str">
        <f>'Sample ID &amp; weight entry'!C132</f>
        <v>A82</v>
      </c>
      <c r="C132" s="11">
        <f>'Sample ID &amp; weight entry'!D132</f>
        <v>0</v>
      </c>
      <c r="D132" s="11">
        <f>'Sample ID &amp; weight entry'!E132</f>
        <v>0</v>
      </c>
      <c r="E132" s="12" t="e">
        <f t="shared" ref="E132:E151" si="17">D132/((C132-D132)-(C132*M132))</f>
        <v>#DIV/0!</v>
      </c>
      <c r="F132" s="11">
        <f>'Sample ID &amp; weight entry'!F132</f>
        <v>10.24</v>
      </c>
      <c r="G132" s="11">
        <f>'Sample ID &amp; weight entry'!G132</f>
        <v>0</v>
      </c>
      <c r="H132" s="12">
        <f t="shared" ref="H132:H151" si="18">F132-G132-(F132*(L132/J132))</f>
        <v>7.711716814159292</v>
      </c>
      <c r="I132" s="11">
        <f>'Sample ID &amp; weight entry'!H132</f>
        <v>0.99</v>
      </c>
      <c r="J132" s="11">
        <f>'Sample ID &amp; weight entry'!I132</f>
        <v>11.3</v>
      </c>
      <c r="K132" s="11">
        <f>'Sample ID &amp; weight entry'!J132</f>
        <v>9.5</v>
      </c>
      <c r="L132" s="11">
        <f t="shared" ref="L132:L151" si="19">J132-(K132-I132)</f>
        <v>2.7900000000000009</v>
      </c>
      <c r="M132" s="12">
        <f t="shared" ref="M132:M151" si="20">L132/(K132-I132)</f>
        <v>0.32784958871915404</v>
      </c>
      <c r="N132" s="11">
        <f>'Sample ID &amp; weight entry'!L132</f>
        <v>10.9</v>
      </c>
      <c r="O132" s="11">
        <f>'Sample ID &amp; weight entry'!M132</f>
        <v>0</v>
      </c>
      <c r="P132" s="12">
        <f t="shared" ref="P132:P151" si="21">N132-O132-(N132*(L132/J132))</f>
        <v>8.2087610619469018</v>
      </c>
      <c r="Q132" s="26">
        <f>'Sample ID &amp; weight entry'!N132</f>
        <v>10.94</v>
      </c>
      <c r="R132" s="26">
        <f>'Sample ID &amp; weight entry'!O132</f>
        <v>0</v>
      </c>
      <c r="S132" s="12">
        <f t="shared" ref="S132:S151" si="22">(Q132-R132)-(Q132*($L132/J132))</f>
        <v>8.2388849557522121</v>
      </c>
    </row>
    <row r="133" spans="1:19" x14ac:dyDescent="0.25">
      <c r="A133" s="27">
        <f>'Sample ID &amp; weight entry'!B133</f>
        <v>131</v>
      </c>
      <c r="B133" s="28" t="str">
        <f>'Sample ID &amp; weight entry'!C133</f>
        <v>B81</v>
      </c>
      <c r="C133" s="11">
        <f>'Sample ID &amp; weight entry'!D133</f>
        <v>0</v>
      </c>
      <c r="D133" s="11">
        <f>'Sample ID &amp; weight entry'!E133</f>
        <v>0</v>
      </c>
      <c r="E133" s="12" t="e">
        <f t="shared" si="17"/>
        <v>#DIV/0!</v>
      </c>
      <c r="F133" s="11">
        <f>'Sample ID &amp; weight entry'!F133</f>
        <v>10.4</v>
      </c>
      <c r="G133" s="11">
        <f>'Sample ID &amp; weight entry'!G133</f>
        <v>0</v>
      </c>
      <c r="H133" s="12">
        <f t="shared" si="18"/>
        <v>8.1684630738522959</v>
      </c>
      <c r="I133" s="11">
        <f>'Sample ID &amp; weight entry'!H133</f>
        <v>0.98</v>
      </c>
      <c r="J133" s="11">
        <f>'Sample ID &amp; weight entry'!I133</f>
        <v>10.02</v>
      </c>
      <c r="K133" s="11">
        <f>'Sample ID &amp; weight entry'!J133</f>
        <v>8.85</v>
      </c>
      <c r="L133" s="11">
        <f t="shared" si="19"/>
        <v>2.1500000000000004</v>
      </c>
      <c r="M133" s="12">
        <f t="shared" si="20"/>
        <v>0.27318932655654393</v>
      </c>
      <c r="N133" s="11">
        <f>'Sample ID &amp; weight entry'!L133</f>
        <v>10.93</v>
      </c>
      <c r="O133" s="11">
        <f>'Sample ID &amp; weight entry'!M133</f>
        <v>0</v>
      </c>
      <c r="P133" s="12">
        <f t="shared" si="21"/>
        <v>8.5847405189620751</v>
      </c>
      <c r="Q133" s="26">
        <f>'Sample ID &amp; weight entry'!N133</f>
        <v>10.61</v>
      </c>
      <c r="R133" s="26">
        <f>'Sample ID &amp; weight entry'!O133</f>
        <v>0.03</v>
      </c>
      <c r="S133" s="12">
        <f t="shared" si="22"/>
        <v>8.3034031936127732</v>
      </c>
    </row>
    <row r="134" spans="1:19" x14ac:dyDescent="0.25">
      <c r="A134" s="27">
        <f>'Sample ID &amp; weight entry'!B134</f>
        <v>132</v>
      </c>
      <c r="B134" s="28" t="str">
        <f>'Sample ID &amp; weight entry'!C134</f>
        <v>B82</v>
      </c>
      <c r="C134" s="11">
        <f>'Sample ID &amp; weight entry'!D134</f>
        <v>0</v>
      </c>
      <c r="D134" s="11">
        <f>'Sample ID &amp; weight entry'!E134</f>
        <v>0</v>
      </c>
      <c r="E134" s="12" t="e">
        <f t="shared" si="17"/>
        <v>#DIV/0!</v>
      </c>
      <c r="F134" s="11">
        <f>'Sample ID &amp; weight entry'!F134</f>
        <v>10.56</v>
      </c>
      <c r="G134" s="11">
        <f>'Sample ID &amp; weight entry'!G134</f>
        <v>0.04</v>
      </c>
      <c r="H134" s="12">
        <f t="shared" si="18"/>
        <v>8.0626415094339627</v>
      </c>
      <c r="I134" s="11">
        <f>'Sample ID &amp; weight entry'!H134</f>
        <v>1</v>
      </c>
      <c r="J134" s="11">
        <f>'Sample ID &amp; weight entry'!I134</f>
        <v>11.13</v>
      </c>
      <c r="K134" s="11">
        <f>'Sample ID &amp; weight entry'!J134</f>
        <v>9.5399999999999991</v>
      </c>
      <c r="L134" s="11">
        <f t="shared" si="19"/>
        <v>2.5900000000000016</v>
      </c>
      <c r="M134" s="12">
        <f t="shared" si="20"/>
        <v>0.30327868852459039</v>
      </c>
      <c r="N134" s="11">
        <f>'Sample ID &amp; weight entry'!L134</f>
        <v>10.66</v>
      </c>
      <c r="O134" s="11">
        <f>'Sample ID &amp; weight entry'!M134</f>
        <v>0</v>
      </c>
      <c r="P134" s="12">
        <f t="shared" si="21"/>
        <v>8.1793710691823875</v>
      </c>
      <c r="Q134" s="26">
        <f>'Sample ID &amp; weight entry'!N134</f>
        <v>10.94</v>
      </c>
      <c r="R134" s="26">
        <f>'Sample ID &amp; weight entry'!O134</f>
        <v>0</v>
      </c>
      <c r="S134" s="12">
        <f t="shared" si="22"/>
        <v>8.3942138364779861</v>
      </c>
    </row>
    <row r="135" spans="1:19" x14ac:dyDescent="0.25">
      <c r="A135" s="27">
        <f>'Sample ID &amp; weight entry'!B135</f>
        <v>133</v>
      </c>
      <c r="B135" s="28" t="str">
        <f>'Sample ID &amp; weight entry'!C135</f>
        <v>C81</v>
      </c>
      <c r="C135" s="11">
        <f>'Sample ID &amp; weight entry'!D135</f>
        <v>0</v>
      </c>
      <c r="D135" s="11">
        <f>'Sample ID &amp; weight entry'!E135</f>
        <v>0</v>
      </c>
      <c r="E135" s="12" t="e">
        <f t="shared" si="17"/>
        <v>#DIV/0!</v>
      </c>
      <c r="F135" s="11">
        <f>'Sample ID &amp; weight entry'!F135</f>
        <v>10.79</v>
      </c>
      <c r="G135" s="11">
        <f>'Sample ID &amp; weight entry'!G135</f>
        <v>0</v>
      </c>
      <c r="H135" s="12">
        <f t="shared" si="18"/>
        <v>8.5549285714285723</v>
      </c>
      <c r="I135" s="11">
        <f>'Sample ID &amp; weight entry'!H135</f>
        <v>1.01</v>
      </c>
      <c r="J135" s="11">
        <f>'Sample ID &amp; weight entry'!I135</f>
        <v>11.2</v>
      </c>
      <c r="K135" s="11">
        <f>'Sample ID &amp; weight entry'!J135</f>
        <v>9.89</v>
      </c>
      <c r="L135" s="11">
        <f t="shared" si="19"/>
        <v>2.3199999999999985</v>
      </c>
      <c r="M135" s="12">
        <f t="shared" si="20"/>
        <v>0.26126126126126109</v>
      </c>
      <c r="N135" s="11">
        <f>'Sample ID &amp; weight entry'!L135</f>
        <v>10.54</v>
      </c>
      <c r="O135" s="11">
        <f>'Sample ID &amp; weight entry'!M135</f>
        <v>0</v>
      </c>
      <c r="P135" s="12">
        <f t="shared" si="21"/>
        <v>8.3567142857142862</v>
      </c>
      <c r="Q135" s="26">
        <f>'Sample ID &amp; weight entry'!N135</f>
        <v>10.87</v>
      </c>
      <c r="R135" s="26">
        <f>'Sample ID &amp; weight entry'!O135</f>
        <v>0</v>
      </c>
      <c r="S135" s="12">
        <f t="shared" si="22"/>
        <v>8.6183571428571426</v>
      </c>
    </row>
    <row r="136" spans="1:19" x14ac:dyDescent="0.25">
      <c r="A136" s="27">
        <f>'Sample ID &amp; weight entry'!B136</f>
        <v>134</v>
      </c>
      <c r="B136" s="28" t="str">
        <f>'Sample ID &amp; weight entry'!C136</f>
        <v>C82</v>
      </c>
      <c r="C136" s="11">
        <f>'Sample ID &amp; weight entry'!D136</f>
        <v>0</v>
      </c>
      <c r="D136" s="11">
        <f>'Sample ID &amp; weight entry'!E136</f>
        <v>0</v>
      </c>
      <c r="E136" s="12" t="e">
        <f t="shared" si="17"/>
        <v>#DIV/0!</v>
      </c>
      <c r="F136" s="11">
        <f>'Sample ID &amp; weight entry'!F136</f>
        <v>10.28</v>
      </c>
      <c r="G136" s="11">
        <f>'Sample ID &amp; weight entry'!G136</f>
        <v>0</v>
      </c>
      <c r="H136" s="12">
        <f t="shared" si="18"/>
        <v>7.8423712342079686</v>
      </c>
      <c r="I136" s="11">
        <f>'Sample ID &amp; weight entry'!H136</f>
        <v>1.01</v>
      </c>
      <c r="J136" s="11">
        <f>'Sample ID &amp; weight entry'!I136</f>
        <v>10.29</v>
      </c>
      <c r="K136" s="11">
        <f>'Sample ID &amp; weight entry'!J136</f>
        <v>8.86</v>
      </c>
      <c r="L136" s="11">
        <f t="shared" si="19"/>
        <v>2.4399999999999995</v>
      </c>
      <c r="M136" s="12">
        <f t="shared" si="20"/>
        <v>0.31082802547770694</v>
      </c>
      <c r="N136" s="11">
        <f>'Sample ID &amp; weight entry'!L136</f>
        <v>10.02</v>
      </c>
      <c r="O136" s="11">
        <f>'Sample ID &amp; weight entry'!M136</f>
        <v>0.08</v>
      </c>
      <c r="P136" s="12">
        <f t="shared" si="21"/>
        <v>7.5640233236151602</v>
      </c>
      <c r="Q136" s="26">
        <f>'Sample ID &amp; weight entry'!N136</f>
        <v>10.25</v>
      </c>
      <c r="R136" s="26">
        <f>'Sample ID &amp; weight entry'!O136</f>
        <v>0</v>
      </c>
      <c r="S136" s="12">
        <f t="shared" si="22"/>
        <v>7.8194849368318753</v>
      </c>
    </row>
    <row r="137" spans="1:19" x14ac:dyDescent="0.25">
      <c r="A137" s="27">
        <f>'Sample ID &amp; weight entry'!B137</f>
        <v>135</v>
      </c>
      <c r="B137" s="28" t="str">
        <f>'Sample ID &amp; weight entry'!C137</f>
        <v>D81</v>
      </c>
      <c r="C137" s="11">
        <f>'Sample ID &amp; weight entry'!D137</f>
        <v>0</v>
      </c>
      <c r="D137" s="11">
        <f>'Sample ID &amp; weight entry'!E137</f>
        <v>0</v>
      </c>
      <c r="E137" s="12" t="e">
        <f t="shared" si="17"/>
        <v>#DIV/0!</v>
      </c>
      <c r="F137" s="11">
        <f>'Sample ID &amp; weight entry'!F137</f>
        <v>10.18</v>
      </c>
      <c r="G137" s="11">
        <f>'Sample ID &amp; weight entry'!G137</f>
        <v>0</v>
      </c>
      <c r="H137" s="12">
        <f t="shared" si="18"/>
        <v>7.7281695568400774</v>
      </c>
      <c r="I137" s="11">
        <f>'Sample ID &amp; weight entry'!H137</f>
        <v>1</v>
      </c>
      <c r="J137" s="11">
        <f>'Sample ID &amp; weight entry'!I137</f>
        <v>10.38</v>
      </c>
      <c r="K137" s="11">
        <f>'Sample ID &amp; weight entry'!J137</f>
        <v>8.8800000000000008</v>
      </c>
      <c r="L137" s="11">
        <f t="shared" si="19"/>
        <v>2.5</v>
      </c>
      <c r="M137" s="12">
        <f t="shared" si="20"/>
        <v>0.31725888324873092</v>
      </c>
      <c r="N137" s="11">
        <f>'Sample ID &amp; weight entry'!L137</f>
        <v>10.49</v>
      </c>
      <c r="O137" s="11">
        <f>'Sample ID &amp; weight entry'!M137</f>
        <v>0</v>
      </c>
      <c r="P137" s="12">
        <f t="shared" si="21"/>
        <v>7.9635067437379581</v>
      </c>
      <c r="Q137" s="26">
        <f>'Sample ID &amp; weight entry'!N137</f>
        <v>10.58</v>
      </c>
      <c r="R137" s="26">
        <f>'Sample ID &amp; weight entry'!O137</f>
        <v>0</v>
      </c>
      <c r="S137" s="12">
        <f t="shared" si="22"/>
        <v>8.0318304431599223</v>
      </c>
    </row>
    <row r="138" spans="1:19" x14ac:dyDescent="0.25">
      <c r="A138" s="27">
        <f>'Sample ID &amp; weight entry'!B138</f>
        <v>136</v>
      </c>
      <c r="B138" s="28" t="str">
        <f>'Sample ID &amp; weight entry'!C138</f>
        <v>D82</v>
      </c>
      <c r="C138" s="11">
        <f>'Sample ID &amp; weight entry'!D138</f>
        <v>0</v>
      </c>
      <c r="D138" s="11">
        <f>'Sample ID &amp; weight entry'!E138</f>
        <v>0</v>
      </c>
      <c r="E138" s="12" t="e">
        <f t="shared" si="17"/>
        <v>#DIV/0!</v>
      </c>
      <c r="F138" s="11">
        <f>'Sample ID &amp; weight entry'!F138</f>
        <v>10.4</v>
      </c>
      <c r="G138" s="11">
        <f>'Sample ID &amp; weight entry'!G138</f>
        <v>0.03</v>
      </c>
      <c r="H138" s="12">
        <f t="shared" si="18"/>
        <v>8.0434225621414903</v>
      </c>
      <c r="I138" s="11">
        <f>'Sample ID &amp; weight entry'!H138</f>
        <v>1</v>
      </c>
      <c r="J138" s="11">
        <f>'Sample ID &amp; weight entry'!I138</f>
        <v>10.46</v>
      </c>
      <c r="K138" s="11">
        <f>'Sample ID &amp; weight entry'!J138</f>
        <v>9.1199999999999992</v>
      </c>
      <c r="L138" s="11">
        <f t="shared" si="19"/>
        <v>2.3400000000000016</v>
      </c>
      <c r="M138" s="12">
        <f t="shared" si="20"/>
        <v>0.28817733990147804</v>
      </c>
      <c r="N138" s="11">
        <f>'Sample ID &amp; weight entry'!L138</f>
        <v>10.82</v>
      </c>
      <c r="O138" s="11">
        <f>'Sample ID &amp; weight entry'!M138</f>
        <v>0</v>
      </c>
      <c r="P138" s="12">
        <f t="shared" si="21"/>
        <v>8.3994646271510511</v>
      </c>
      <c r="Q138" s="26">
        <f>'Sample ID &amp; weight entry'!N138</f>
        <v>10.48</v>
      </c>
      <c r="R138" s="26">
        <f>'Sample ID &amp; weight entry'!O138</f>
        <v>0.03</v>
      </c>
      <c r="S138" s="12">
        <f t="shared" si="22"/>
        <v>8.1055258126195024</v>
      </c>
    </row>
    <row r="139" spans="1:19" x14ac:dyDescent="0.25">
      <c r="A139" s="27">
        <f>'Sample ID &amp; weight entry'!B139</f>
        <v>137</v>
      </c>
      <c r="B139" s="28" t="str">
        <f>'Sample ID &amp; weight entry'!C139</f>
        <v>E81</v>
      </c>
      <c r="C139" s="11">
        <f>'Sample ID &amp; weight entry'!D139</f>
        <v>0</v>
      </c>
      <c r="D139" s="11">
        <f>'Sample ID &amp; weight entry'!E139</f>
        <v>0</v>
      </c>
      <c r="E139" s="12" t="e">
        <f t="shared" si="17"/>
        <v>#DIV/0!</v>
      </c>
      <c r="F139" s="11">
        <f>'Sample ID &amp; weight entry'!F139</f>
        <v>12.07</v>
      </c>
      <c r="G139" s="11">
        <f>'Sample ID &amp; weight entry'!G139</f>
        <v>0</v>
      </c>
      <c r="H139" s="12">
        <f t="shared" si="18"/>
        <v>9.3482207421503318</v>
      </c>
      <c r="I139" s="11">
        <f>'Sample ID &amp; weight entry'!H139</f>
        <v>0.97</v>
      </c>
      <c r="J139" s="11">
        <f>'Sample ID &amp; weight entry'!I139</f>
        <v>10.51</v>
      </c>
      <c r="K139" s="11">
        <f>'Sample ID &amp; weight entry'!J139</f>
        <v>9.11</v>
      </c>
      <c r="L139" s="11">
        <f t="shared" si="19"/>
        <v>2.370000000000001</v>
      </c>
      <c r="M139" s="12">
        <f t="shared" si="20"/>
        <v>0.29115479115479131</v>
      </c>
      <c r="N139" s="11">
        <f>'Sample ID &amp; weight entry'!L139</f>
        <v>10.34</v>
      </c>
      <c r="O139" s="11">
        <f>'Sample ID &amp; weight entry'!M139</f>
        <v>0</v>
      </c>
      <c r="P139" s="12">
        <f t="shared" si="21"/>
        <v>8.0083349191246427</v>
      </c>
      <c r="Q139" s="26">
        <f>'Sample ID &amp; weight entry'!N139</f>
        <v>11.1</v>
      </c>
      <c r="R139" s="26">
        <f>'Sample ID &amp; weight entry'!O139</f>
        <v>0</v>
      </c>
      <c r="S139" s="12">
        <f t="shared" si="22"/>
        <v>8.5969552806850604</v>
      </c>
    </row>
    <row r="140" spans="1:19" x14ac:dyDescent="0.25">
      <c r="A140" s="27">
        <f>'Sample ID &amp; weight entry'!B140</f>
        <v>138</v>
      </c>
      <c r="B140" s="28" t="str">
        <f>'Sample ID &amp; weight entry'!C140</f>
        <v>E82</v>
      </c>
      <c r="C140" s="11">
        <f>'Sample ID &amp; weight entry'!D140</f>
        <v>0</v>
      </c>
      <c r="D140" s="11">
        <f>'Sample ID &amp; weight entry'!E140</f>
        <v>0</v>
      </c>
      <c r="E140" s="12" t="e">
        <f t="shared" si="17"/>
        <v>#DIV/0!</v>
      </c>
      <c r="F140" s="11">
        <f>'Sample ID &amp; weight entry'!F140</f>
        <v>10.94</v>
      </c>
      <c r="G140" s="11">
        <f>'Sample ID &amp; weight entry'!G140</f>
        <v>0</v>
      </c>
      <c r="H140" s="12">
        <f t="shared" si="18"/>
        <v>8.4001712654614664</v>
      </c>
      <c r="I140" s="11">
        <f>'Sample ID &amp; weight entry'!H140</f>
        <v>1.03</v>
      </c>
      <c r="J140" s="11">
        <f>'Sample ID &amp; weight entry'!I140</f>
        <v>10.51</v>
      </c>
      <c r="K140" s="11">
        <f>'Sample ID &amp; weight entry'!J140</f>
        <v>9.1</v>
      </c>
      <c r="L140" s="11">
        <f t="shared" si="19"/>
        <v>2.4399999999999995</v>
      </c>
      <c r="M140" s="12">
        <f t="shared" si="20"/>
        <v>0.302354399008674</v>
      </c>
      <c r="N140" s="11">
        <f>'Sample ID &amp; weight entry'!L140</f>
        <v>10.29</v>
      </c>
      <c r="O140" s="11">
        <f>'Sample ID &amp; weight entry'!M140</f>
        <v>0</v>
      </c>
      <c r="P140" s="12">
        <f t="shared" si="21"/>
        <v>7.9010751665080878</v>
      </c>
      <c r="Q140" s="26">
        <f>'Sample ID &amp; weight entry'!N140</f>
        <v>10.8</v>
      </c>
      <c r="R140" s="26">
        <f>'Sample ID &amp; weight entry'!O140</f>
        <v>0.04</v>
      </c>
      <c r="S140" s="12">
        <f t="shared" si="22"/>
        <v>8.2526736441484321</v>
      </c>
    </row>
    <row r="141" spans="1:19" x14ac:dyDescent="0.25">
      <c r="A141" s="27">
        <f>'Sample ID &amp; weight entry'!B141</f>
        <v>139</v>
      </c>
      <c r="B141" s="28" t="str">
        <f>'Sample ID &amp; weight entry'!C141</f>
        <v>F81</v>
      </c>
      <c r="C141" s="11">
        <f>'Sample ID &amp; weight entry'!D141</f>
        <v>0</v>
      </c>
      <c r="D141" s="11">
        <f>'Sample ID &amp; weight entry'!E141</f>
        <v>0</v>
      </c>
      <c r="E141" s="12" t="e">
        <f t="shared" si="17"/>
        <v>#DIV/0!</v>
      </c>
      <c r="F141" s="11">
        <f>'Sample ID &amp; weight entry'!F141</f>
        <v>10.45</v>
      </c>
      <c r="G141" s="11">
        <f>'Sample ID &amp; weight entry'!G141</f>
        <v>0.06</v>
      </c>
      <c r="H141" s="12">
        <f t="shared" si="18"/>
        <v>7.8784542884071627</v>
      </c>
      <c r="I141" s="11">
        <f>'Sample ID &amp; weight entry'!H141</f>
        <v>1.02</v>
      </c>
      <c r="J141" s="11">
        <f>'Sample ID &amp; weight entry'!I141</f>
        <v>10.61</v>
      </c>
      <c r="K141" s="11">
        <f>'Sample ID &amp; weight entry'!J141</f>
        <v>9.08</v>
      </c>
      <c r="L141" s="11">
        <f t="shared" si="19"/>
        <v>2.5499999999999989</v>
      </c>
      <c r="M141" s="12">
        <f t="shared" si="20"/>
        <v>0.31637717121588071</v>
      </c>
      <c r="N141" s="11">
        <f>'Sample ID &amp; weight entry'!L141</f>
        <v>10.65</v>
      </c>
      <c r="O141" s="11">
        <f>'Sample ID &amp; weight entry'!M141</f>
        <v>0</v>
      </c>
      <c r="P141" s="12">
        <f t="shared" si="21"/>
        <v>8.0903864278982098</v>
      </c>
      <c r="Q141" s="26">
        <f>'Sample ID &amp; weight entry'!N141</f>
        <v>10.44</v>
      </c>
      <c r="R141" s="26">
        <f>'Sample ID &amp; weight entry'!O141</f>
        <v>0.12</v>
      </c>
      <c r="S141" s="12">
        <f t="shared" si="22"/>
        <v>7.8108576814326121</v>
      </c>
    </row>
    <row r="142" spans="1:19" x14ac:dyDescent="0.25">
      <c r="A142" s="27">
        <f>'Sample ID &amp; weight entry'!B142</f>
        <v>140</v>
      </c>
      <c r="B142" s="28" t="str">
        <f>'Sample ID &amp; weight entry'!C142</f>
        <v>F82</v>
      </c>
      <c r="C142" s="11">
        <f>'Sample ID &amp; weight entry'!D142</f>
        <v>0</v>
      </c>
      <c r="D142" s="11">
        <f>'Sample ID &amp; weight entry'!E142</f>
        <v>0</v>
      </c>
      <c r="E142" s="12" t="e">
        <f t="shared" si="17"/>
        <v>#DIV/0!</v>
      </c>
      <c r="F142" s="11">
        <f>'Sample ID &amp; weight entry'!F142</f>
        <v>10.39</v>
      </c>
      <c r="G142" s="11">
        <f>'Sample ID &amp; weight entry'!G142</f>
        <v>0.13</v>
      </c>
      <c r="H142" s="12">
        <f t="shared" si="18"/>
        <v>7.9232528957528956</v>
      </c>
      <c r="I142" s="11">
        <f>'Sample ID &amp; weight entry'!H142</f>
        <v>1</v>
      </c>
      <c r="J142" s="11">
        <f>'Sample ID &amp; weight entry'!I142</f>
        <v>10.36</v>
      </c>
      <c r="K142" s="11">
        <f>'Sample ID &amp; weight entry'!J142</f>
        <v>9.0299999999999994</v>
      </c>
      <c r="L142" s="11">
        <f t="shared" si="19"/>
        <v>2.33</v>
      </c>
      <c r="M142" s="12">
        <f t="shared" si="20"/>
        <v>0.29016189290161898</v>
      </c>
      <c r="N142" s="11">
        <f>'Sample ID &amp; weight entry'!L142</f>
        <v>10.15</v>
      </c>
      <c r="O142" s="11">
        <f>'Sample ID &amp; weight entry'!M142</f>
        <v>0</v>
      </c>
      <c r="P142" s="12">
        <f t="shared" si="21"/>
        <v>7.8672297297297291</v>
      </c>
      <c r="Q142" s="26">
        <f>'Sample ID &amp; weight entry'!N142</f>
        <v>10.34</v>
      </c>
      <c r="R142" s="26">
        <f>'Sample ID &amp; weight entry'!O142</f>
        <v>0</v>
      </c>
      <c r="S142" s="12">
        <f t="shared" si="22"/>
        <v>8.0144980694980692</v>
      </c>
    </row>
    <row r="143" spans="1:19" x14ac:dyDescent="0.25">
      <c r="A143" s="27">
        <f>'Sample ID &amp; weight entry'!B143</f>
        <v>141</v>
      </c>
      <c r="B143" s="28" t="str">
        <f>'Sample ID &amp; weight entry'!C143</f>
        <v>G81</v>
      </c>
      <c r="C143" s="11">
        <f>'Sample ID &amp; weight entry'!D143</f>
        <v>0</v>
      </c>
      <c r="D143" s="11">
        <f>'Sample ID &amp; weight entry'!E143</f>
        <v>0</v>
      </c>
      <c r="E143" s="12" t="e">
        <f t="shared" si="17"/>
        <v>#DIV/0!</v>
      </c>
      <c r="F143" s="11">
        <f>'Sample ID &amp; weight entry'!F143</f>
        <v>10.16</v>
      </c>
      <c r="G143" s="11">
        <f>'Sample ID &amp; weight entry'!G143</f>
        <v>0</v>
      </c>
      <c r="H143" s="12">
        <f t="shared" si="18"/>
        <v>7.8226345083487949</v>
      </c>
      <c r="I143" s="11">
        <f>'Sample ID &amp; weight entry'!H143</f>
        <v>1</v>
      </c>
      <c r="J143" s="11">
        <f>'Sample ID &amp; weight entry'!I143</f>
        <v>10.78</v>
      </c>
      <c r="K143" s="11">
        <f>'Sample ID &amp; weight entry'!J143</f>
        <v>9.3000000000000007</v>
      </c>
      <c r="L143" s="11">
        <f t="shared" si="19"/>
        <v>2.4799999999999986</v>
      </c>
      <c r="M143" s="12">
        <f t="shared" si="20"/>
        <v>0.29879518072289135</v>
      </c>
      <c r="N143" s="11">
        <f>'Sample ID &amp; weight entry'!L143</f>
        <v>10.51</v>
      </c>
      <c r="O143" s="11">
        <f>'Sample ID &amp; weight entry'!M143</f>
        <v>0.13</v>
      </c>
      <c r="P143" s="12">
        <f t="shared" si="21"/>
        <v>7.9621150278293138</v>
      </c>
      <c r="Q143" s="26">
        <f>'Sample ID &amp; weight entry'!N143</f>
        <v>10.88</v>
      </c>
      <c r="R143" s="26">
        <f>'Sample ID &amp; weight entry'!O143</f>
        <v>0</v>
      </c>
      <c r="S143" s="12">
        <f t="shared" si="22"/>
        <v>8.3769944341372931</v>
      </c>
    </row>
    <row r="144" spans="1:19" x14ac:dyDescent="0.25">
      <c r="A144" s="27">
        <f>'Sample ID &amp; weight entry'!B144</f>
        <v>142</v>
      </c>
      <c r="B144" s="28" t="str">
        <f>'Sample ID &amp; weight entry'!C144</f>
        <v>G82</v>
      </c>
      <c r="C144" s="11">
        <f>'Sample ID &amp; weight entry'!D144</f>
        <v>0</v>
      </c>
      <c r="D144" s="11">
        <f>'Sample ID &amp; weight entry'!E144</f>
        <v>0</v>
      </c>
      <c r="E144" s="12" t="e">
        <f t="shared" si="17"/>
        <v>#DIV/0!</v>
      </c>
      <c r="F144" s="11">
        <f>'Sample ID &amp; weight entry'!F144</f>
        <v>10.91</v>
      </c>
      <c r="G144" s="11">
        <f>'Sample ID &amp; weight entry'!G144</f>
        <v>0.02</v>
      </c>
      <c r="H144" s="12">
        <f t="shared" si="18"/>
        <v>8.3211909090909089</v>
      </c>
      <c r="I144" s="11">
        <f>'Sample ID &amp; weight entry'!H144</f>
        <v>1</v>
      </c>
      <c r="J144" s="11">
        <f>'Sample ID &amp; weight entry'!I144</f>
        <v>11</v>
      </c>
      <c r="K144" s="11">
        <f>'Sample ID &amp; weight entry'!J144</f>
        <v>9.41</v>
      </c>
      <c r="L144" s="11">
        <f t="shared" si="19"/>
        <v>2.59</v>
      </c>
      <c r="M144" s="12">
        <f t="shared" si="20"/>
        <v>0.30796670630202139</v>
      </c>
      <c r="N144" s="11">
        <f>'Sample ID &amp; weight entry'!L144</f>
        <v>10.56</v>
      </c>
      <c r="O144" s="11">
        <f>'Sample ID &amp; weight entry'!M144</f>
        <v>0.05</v>
      </c>
      <c r="P144" s="12">
        <f t="shared" si="21"/>
        <v>8.0236000000000001</v>
      </c>
      <c r="Q144" s="26">
        <f>'Sample ID &amp; weight entry'!N144</f>
        <v>10.199999999999999</v>
      </c>
      <c r="R144" s="26">
        <f>'Sample ID &amp; weight entry'!O144</f>
        <v>0</v>
      </c>
      <c r="S144" s="12">
        <f t="shared" si="22"/>
        <v>7.7983636363636357</v>
      </c>
    </row>
    <row r="145" spans="1:19" x14ac:dyDescent="0.25">
      <c r="A145" s="27">
        <f>'Sample ID &amp; weight entry'!B145</f>
        <v>143</v>
      </c>
      <c r="B145" s="28" t="str">
        <f>'Sample ID &amp; weight entry'!C145</f>
        <v>H81</v>
      </c>
      <c r="C145" s="11">
        <f>'Sample ID &amp; weight entry'!D145</f>
        <v>0</v>
      </c>
      <c r="D145" s="11">
        <f>'Sample ID &amp; weight entry'!E145</f>
        <v>0</v>
      </c>
      <c r="E145" s="12" t="e">
        <f t="shared" si="17"/>
        <v>#DIV/0!</v>
      </c>
      <c r="F145" s="11">
        <f>'Sample ID &amp; weight entry'!F145</f>
        <v>10.26</v>
      </c>
      <c r="G145" s="11">
        <f>'Sample ID &amp; weight entry'!G145</f>
        <v>0</v>
      </c>
      <c r="H145" s="12">
        <f t="shared" si="18"/>
        <v>7.6999043977055432</v>
      </c>
      <c r="I145" s="11">
        <f>'Sample ID &amp; weight entry'!H145</f>
        <v>1</v>
      </c>
      <c r="J145" s="11">
        <f>'Sample ID &amp; weight entry'!I145</f>
        <v>10.46</v>
      </c>
      <c r="K145" s="11">
        <f>'Sample ID &amp; weight entry'!J145</f>
        <v>8.85</v>
      </c>
      <c r="L145" s="11">
        <f t="shared" si="19"/>
        <v>2.6100000000000012</v>
      </c>
      <c r="M145" s="12">
        <f t="shared" si="20"/>
        <v>0.33248407643312117</v>
      </c>
      <c r="N145" s="11">
        <f>'Sample ID &amp; weight entry'!L145</f>
        <v>10.38</v>
      </c>
      <c r="O145" s="11">
        <f>'Sample ID &amp; weight entry'!M145</f>
        <v>0</v>
      </c>
      <c r="P145" s="12">
        <f t="shared" si="21"/>
        <v>7.7899617590822174</v>
      </c>
      <c r="Q145" s="26">
        <f>'Sample ID &amp; weight entry'!N145</f>
        <v>10.23</v>
      </c>
      <c r="R145" s="26">
        <f>'Sample ID &amp; weight entry'!O145</f>
        <v>0</v>
      </c>
      <c r="S145" s="12">
        <f t="shared" si="22"/>
        <v>7.677390057361376</v>
      </c>
    </row>
    <row r="146" spans="1:19" x14ac:dyDescent="0.25">
      <c r="A146" s="27">
        <f>'Sample ID &amp; weight entry'!B146</f>
        <v>144</v>
      </c>
      <c r="B146" s="28" t="str">
        <f>'Sample ID &amp; weight entry'!C146</f>
        <v>H82</v>
      </c>
      <c r="C146" s="11">
        <f>'Sample ID &amp; weight entry'!D146</f>
        <v>0</v>
      </c>
      <c r="D146" s="11">
        <f>'Sample ID &amp; weight entry'!E146</f>
        <v>0</v>
      </c>
      <c r="E146" s="12" t="e">
        <f t="shared" si="17"/>
        <v>#DIV/0!</v>
      </c>
      <c r="F146" s="11">
        <f>'Sample ID &amp; weight entry'!F146</f>
        <v>10.51</v>
      </c>
      <c r="G146" s="11">
        <f>'Sample ID &amp; weight entry'!G146</f>
        <v>0</v>
      </c>
      <c r="H146" s="12">
        <f t="shared" si="18"/>
        <v>7.9981099999999987</v>
      </c>
      <c r="I146" s="11">
        <f>'Sample ID &amp; weight entry'!H146</f>
        <v>0.98</v>
      </c>
      <c r="J146" s="11">
        <f>'Sample ID &amp; weight entry'!I146</f>
        <v>10</v>
      </c>
      <c r="K146" s="11">
        <f>'Sample ID &amp; weight entry'!J146</f>
        <v>8.59</v>
      </c>
      <c r="L146" s="11">
        <f t="shared" si="19"/>
        <v>2.3900000000000006</v>
      </c>
      <c r="M146" s="12">
        <f t="shared" si="20"/>
        <v>0.31406044678055201</v>
      </c>
      <c r="N146" s="11">
        <f>'Sample ID &amp; weight entry'!L146</f>
        <v>10.06</v>
      </c>
      <c r="O146" s="11">
        <f>'Sample ID &amp; weight entry'!M146</f>
        <v>0</v>
      </c>
      <c r="P146" s="12">
        <f t="shared" si="21"/>
        <v>7.6556600000000001</v>
      </c>
      <c r="Q146" s="26">
        <f>'Sample ID &amp; weight entry'!N146</f>
        <v>10.71</v>
      </c>
      <c r="R146" s="26">
        <f>'Sample ID &amp; weight entry'!O146</f>
        <v>0</v>
      </c>
      <c r="S146" s="12">
        <f t="shared" si="22"/>
        <v>8.1503100000000011</v>
      </c>
    </row>
    <row r="147" spans="1:19" x14ac:dyDescent="0.25">
      <c r="A147" s="27">
        <f>'Sample ID &amp; weight entry'!B147</f>
        <v>0</v>
      </c>
      <c r="B147" s="28">
        <f>'Sample ID &amp; weight entry'!C147</f>
        <v>0</v>
      </c>
      <c r="C147" s="11">
        <f>'Sample ID &amp; weight entry'!D147</f>
        <v>0</v>
      </c>
      <c r="D147" s="11">
        <f>'Sample ID &amp; weight entry'!E147</f>
        <v>0</v>
      </c>
      <c r="E147" s="12" t="e">
        <f t="shared" si="17"/>
        <v>#DIV/0!</v>
      </c>
      <c r="F147" s="11">
        <f>'Sample ID &amp; weight entry'!F147</f>
        <v>0</v>
      </c>
      <c r="G147" s="11">
        <f>'Sample ID &amp; weight entry'!G147</f>
        <v>0</v>
      </c>
      <c r="H147" s="12" t="e">
        <f t="shared" si="18"/>
        <v>#DIV/0!</v>
      </c>
      <c r="I147" s="11">
        <f>'Sample ID &amp; weight entry'!H147</f>
        <v>0</v>
      </c>
      <c r="J147" s="11">
        <f>'Sample ID &amp; weight entry'!I147</f>
        <v>0</v>
      </c>
      <c r="K147" s="11">
        <f>'Sample ID &amp; weight entry'!J147</f>
        <v>0</v>
      </c>
      <c r="L147" s="11">
        <f t="shared" si="19"/>
        <v>0</v>
      </c>
      <c r="M147" s="12" t="e">
        <f t="shared" si="20"/>
        <v>#DIV/0!</v>
      </c>
      <c r="N147" s="11">
        <f>'Sample ID &amp; weight entry'!L147</f>
        <v>0</v>
      </c>
      <c r="O147" s="11">
        <f>'Sample ID &amp; weight entry'!M147</f>
        <v>0</v>
      </c>
      <c r="P147" s="12" t="e">
        <f t="shared" si="21"/>
        <v>#DIV/0!</v>
      </c>
      <c r="Q147" s="26">
        <f>'Sample ID &amp; weight entry'!N147</f>
        <v>0</v>
      </c>
      <c r="R147" s="26">
        <f>'Sample ID &amp; weight entry'!O147</f>
        <v>0</v>
      </c>
      <c r="S147" s="12" t="e">
        <f t="shared" si="22"/>
        <v>#DIV/0!</v>
      </c>
    </row>
    <row r="148" spans="1:19" x14ac:dyDescent="0.25">
      <c r="A148" s="27">
        <f>'Sample ID &amp; weight entry'!B148</f>
        <v>0</v>
      </c>
      <c r="B148" s="28">
        <f>'Sample ID &amp; weight entry'!C148</f>
        <v>0</v>
      </c>
      <c r="C148" s="11">
        <f>'Sample ID &amp; weight entry'!D148</f>
        <v>0</v>
      </c>
      <c r="D148" s="11">
        <f>'Sample ID &amp; weight entry'!E148</f>
        <v>0</v>
      </c>
      <c r="E148" s="12" t="e">
        <f t="shared" si="17"/>
        <v>#DIV/0!</v>
      </c>
      <c r="F148" s="11">
        <f>'Sample ID &amp; weight entry'!F148</f>
        <v>0</v>
      </c>
      <c r="G148" s="11">
        <f>'Sample ID &amp; weight entry'!G148</f>
        <v>0</v>
      </c>
      <c r="H148" s="12" t="e">
        <f t="shared" si="18"/>
        <v>#DIV/0!</v>
      </c>
      <c r="I148" s="11">
        <f>'Sample ID &amp; weight entry'!H148</f>
        <v>0</v>
      </c>
      <c r="J148" s="11">
        <f>'Sample ID &amp; weight entry'!I148</f>
        <v>0</v>
      </c>
      <c r="K148" s="11">
        <f>'Sample ID &amp; weight entry'!J148</f>
        <v>0</v>
      </c>
      <c r="L148" s="11">
        <f t="shared" si="19"/>
        <v>0</v>
      </c>
      <c r="M148" s="12" t="e">
        <f t="shared" si="20"/>
        <v>#DIV/0!</v>
      </c>
      <c r="N148" s="11">
        <f>'Sample ID &amp; weight entry'!L148</f>
        <v>0</v>
      </c>
      <c r="O148" s="11">
        <f>'Sample ID &amp; weight entry'!M148</f>
        <v>0</v>
      </c>
      <c r="P148" s="12" t="e">
        <f t="shared" si="21"/>
        <v>#DIV/0!</v>
      </c>
      <c r="Q148" s="26">
        <f>'Sample ID &amp; weight entry'!N148</f>
        <v>0</v>
      </c>
      <c r="R148" s="26">
        <f>'Sample ID &amp; weight entry'!O148</f>
        <v>0</v>
      </c>
      <c r="S148" s="12" t="e">
        <f t="shared" si="22"/>
        <v>#DIV/0!</v>
      </c>
    </row>
    <row r="149" spans="1:19" x14ac:dyDescent="0.25">
      <c r="A149" s="27">
        <f>'Sample ID &amp; weight entry'!B149</f>
        <v>0</v>
      </c>
      <c r="B149" s="28">
        <f>'Sample ID &amp; weight entry'!C149</f>
        <v>0</v>
      </c>
      <c r="C149" s="11">
        <f>'Sample ID &amp; weight entry'!D149</f>
        <v>0</v>
      </c>
      <c r="D149" s="11">
        <f>'Sample ID &amp; weight entry'!E149</f>
        <v>0</v>
      </c>
      <c r="E149" s="12" t="e">
        <f t="shared" si="17"/>
        <v>#DIV/0!</v>
      </c>
      <c r="F149" s="11">
        <f>'Sample ID &amp; weight entry'!F149</f>
        <v>0</v>
      </c>
      <c r="G149" s="11">
        <f>'Sample ID &amp; weight entry'!G149</f>
        <v>0</v>
      </c>
      <c r="H149" s="12" t="e">
        <f t="shared" si="18"/>
        <v>#DIV/0!</v>
      </c>
      <c r="I149" s="11">
        <f>'Sample ID &amp; weight entry'!H149</f>
        <v>0</v>
      </c>
      <c r="J149" s="11">
        <f>'Sample ID &amp; weight entry'!I149</f>
        <v>0</v>
      </c>
      <c r="K149" s="11">
        <f>'Sample ID &amp; weight entry'!J149</f>
        <v>0</v>
      </c>
      <c r="L149" s="11">
        <f t="shared" si="19"/>
        <v>0</v>
      </c>
      <c r="M149" s="12" t="e">
        <f t="shared" si="20"/>
        <v>#DIV/0!</v>
      </c>
      <c r="N149" s="11">
        <f>'Sample ID &amp; weight entry'!L149</f>
        <v>0</v>
      </c>
      <c r="O149" s="11">
        <f>'Sample ID &amp; weight entry'!M149</f>
        <v>0</v>
      </c>
      <c r="P149" s="12" t="e">
        <f t="shared" si="21"/>
        <v>#DIV/0!</v>
      </c>
      <c r="Q149" s="26">
        <f>'Sample ID &amp; weight entry'!N149</f>
        <v>0</v>
      </c>
      <c r="R149" s="26">
        <f>'Sample ID &amp; weight entry'!O149</f>
        <v>0</v>
      </c>
      <c r="S149" s="12" t="e">
        <f t="shared" si="22"/>
        <v>#DIV/0!</v>
      </c>
    </row>
    <row r="150" spans="1:19" x14ac:dyDescent="0.25">
      <c r="A150" s="27">
        <f>'Sample ID &amp; weight entry'!B150</f>
        <v>0</v>
      </c>
      <c r="B150" s="28">
        <f>'Sample ID &amp; weight entry'!C150</f>
        <v>0</v>
      </c>
      <c r="C150" s="11">
        <f>'Sample ID &amp; weight entry'!D150</f>
        <v>0</v>
      </c>
      <c r="D150" s="11">
        <f>'Sample ID &amp; weight entry'!E150</f>
        <v>0</v>
      </c>
      <c r="E150" s="12" t="e">
        <f t="shared" si="17"/>
        <v>#DIV/0!</v>
      </c>
      <c r="F150" s="11">
        <f>'Sample ID &amp; weight entry'!F150</f>
        <v>0</v>
      </c>
      <c r="G150" s="11">
        <f>'Sample ID &amp; weight entry'!G150</f>
        <v>0</v>
      </c>
      <c r="H150" s="12" t="e">
        <f t="shared" si="18"/>
        <v>#DIV/0!</v>
      </c>
      <c r="I150" s="11">
        <f>'Sample ID &amp; weight entry'!H150</f>
        <v>0</v>
      </c>
      <c r="J150" s="11">
        <f>'Sample ID &amp; weight entry'!I150</f>
        <v>0</v>
      </c>
      <c r="K150" s="11">
        <f>'Sample ID &amp; weight entry'!J150</f>
        <v>0</v>
      </c>
      <c r="L150" s="11">
        <f t="shared" si="19"/>
        <v>0</v>
      </c>
      <c r="M150" s="12" t="e">
        <f t="shared" si="20"/>
        <v>#DIV/0!</v>
      </c>
      <c r="N150" s="11">
        <f>'Sample ID &amp; weight entry'!L150</f>
        <v>0</v>
      </c>
      <c r="O150" s="11">
        <f>'Sample ID &amp; weight entry'!M150</f>
        <v>0</v>
      </c>
      <c r="P150" s="12" t="e">
        <f t="shared" si="21"/>
        <v>#DIV/0!</v>
      </c>
      <c r="Q150" s="26">
        <f>'Sample ID &amp; weight entry'!N150</f>
        <v>0</v>
      </c>
      <c r="R150" s="26">
        <f>'Sample ID &amp; weight entry'!O150</f>
        <v>0</v>
      </c>
      <c r="S150" s="12" t="e">
        <f t="shared" si="22"/>
        <v>#DIV/0!</v>
      </c>
    </row>
    <row r="151" spans="1:19" x14ac:dyDescent="0.25">
      <c r="A151" s="27">
        <f>'Sample ID &amp; weight entry'!B151</f>
        <v>0</v>
      </c>
      <c r="B151" s="28">
        <f>'Sample ID &amp; weight entry'!C151</f>
        <v>0</v>
      </c>
      <c r="C151" s="11">
        <f>'Sample ID &amp; weight entry'!D151</f>
        <v>0</v>
      </c>
      <c r="D151" s="11">
        <f>'Sample ID &amp; weight entry'!E151</f>
        <v>0</v>
      </c>
      <c r="E151" s="12" t="e">
        <f t="shared" si="17"/>
        <v>#DIV/0!</v>
      </c>
      <c r="F151" s="11">
        <f>'Sample ID &amp; weight entry'!F151</f>
        <v>0</v>
      </c>
      <c r="G151" s="11">
        <f>'Sample ID &amp; weight entry'!G151</f>
        <v>0</v>
      </c>
      <c r="H151" s="12" t="e">
        <f t="shared" si="18"/>
        <v>#DIV/0!</v>
      </c>
      <c r="I151" s="11">
        <f>'Sample ID &amp; weight entry'!H151</f>
        <v>0</v>
      </c>
      <c r="J151" s="11">
        <f>'Sample ID &amp; weight entry'!I151</f>
        <v>0</v>
      </c>
      <c r="K151" s="11">
        <f>'Sample ID &amp; weight entry'!J151</f>
        <v>0</v>
      </c>
      <c r="L151" s="11">
        <f t="shared" si="19"/>
        <v>0</v>
      </c>
      <c r="M151" s="12" t="e">
        <f t="shared" si="20"/>
        <v>#DIV/0!</v>
      </c>
      <c r="N151" s="11">
        <f>'Sample ID &amp; weight entry'!L151</f>
        <v>0</v>
      </c>
      <c r="O151" s="11">
        <f>'Sample ID &amp; weight entry'!M151</f>
        <v>0</v>
      </c>
      <c r="P151" s="12" t="e">
        <f t="shared" si="21"/>
        <v>#DIV/0!</v>
      </c>
      <c r="Q151" s="26">
        <f>'Sample ID &amp; weight entry'!N151</f>
        <v>0</v>
      </c>
      <c r="R151" s="26">
        <f>'Sample ID &amp; weight entry'!O151</f>
        <v>0</v>
      </c>
      <c r="S151" s="12" t="e">
        <f t="shared" si="22"/>
        <v>#DIV/0!</v>
      </c>
    </row>
  </sheetData>
  <mergeCells count="3">
    <mergeCell ref="F1:H1"/>
    <mergeCell ref="N1:P1"/>
    <mergeCell ref="Q1:R1"/>
  </mergeCells>
  <phoneticPr fontId="0" type="noConversion"/>
  <printOptions gridLines="1"/>
  <pageMargins left="0.74803149606299213" right="0.74803149606299213" top="0.78740157480314965" bottom="0.78740157480314965" header="0.51181102362204722" footer="0.51181102362204722"/>
  <pageSetup orientation="landscape" r:id="rId1"/>
  <headerFooter alignWithMargins="0">
    <oddHeader>&amp;A</oddHeader>
    <oddFooter>Page &amp;P</oddFooter>
  </headerFooter>
  <rowBreaks count="3" manualBreakCount="3">
    <brk id="22" max="16383" man="1"/>
    <brk id="42" max="16383" man="1"/>
    <brk id="6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53"/>
  <sheetViews>
    <sheetView topLeftCell="E1" zoomScale="145" zoomScaleNormal="145" workbookViewId="0">
      <pane ySplit="4" topLeftCell="A58" activePane="bottomLeft" state="frozen"/>
      <selection pane="bottomLeft" activeCell="H4" sqref="H4:K4"/>
    </sheetView>
  </sheetViews>
  <sheetFormatPr defaultColWidth="9.1796875" defaultRowHeight="12.5" x14ac:dyDescent="0.25"/>
  <cols>
    <col min="1" max="1" width="8" style="11" customWidth="1"/>
    <col min="2" max="2" width="13" style="11" customWidth="1"/>
    <col min="3" max="3" width="11.36328125" style="11" customWidth="1"/>
    <col min="4" max="12" width="9.1796875" style="22"/>
    <col min="13" max="13" width="12.453125" style="22" customWidth="1"/>
    <col min="14" max="14" width="9.453125" style="22" customWidth="1"/>
    <col min="15" max="17" width="9.36328125" style="22" customWidth="1"/>
    <col min="18" max="16384" width="9.1796875" style="22"/>
  </cols>
  <sheetData>
    <row r="1" spans="1:19" ht="13" x14ac:dyDescent="0.3">
      <c r="B1" s="38" t="s">
        <v>29</v>
      </c>
      <c r="C1" s="38">
        <v>50</v>
      </c>
    </row>
    <row r="2" spans="1:19" ht="13" x14ac:dyDescent="0.3">
      <c r="B2" s="38" t="s">
        <v>38</v>
      </c>
      <c r="C2" s="38">
        <v>25</v>
      </c>
      <c r="D2" s="196" t="s">
        <v>318</v>
      </c>
      <c r="E2" s="196"/>
      <c r="F2" s="196"/>
      <c r="G2" s="196"/>
      <c r="H2" s="196"/>
      <c r="I2" s="196"/>
      <c r="J2" s="196"/>
      <c r="K2" s="196"/>
      <c r="L2" s="196" t="s">
        <v>26</v>
      </c>
      <c r="M2" s="196"/>
      <c r="N2" s="196" t="s">
        <v>32</v>
      </c>
      <c r="O2" s="196"/>
      <c r="P2" s="196" t="s">
        <v>32</v>
      </c>
      <c r="Q2" s="196"/>
      <c r="R2" s="11" t="s">
        <v>27</v>
      </c>
      <c r="S2" s="11" t="s">
        <v>28</v>
      </c>
    </row>
    <row r="3" spans="1:19" ht="13" x14ac:dyDescent="0.3">
      <c r="A3" s="9"/>
      <c r="B3" s="38" t="s">
        <v>37</v>
      </c>
      <c r="C3" s="38">
        <v>10</v>
      </c>
      <c r="D3" s="11" t="s">
        <v>21</v>
      </c>
      <c r="E3" s="11" t="s">
        <v>22</v>
      </c>
      <c r="F3" s="11" t="s">
        <v>23</v>
      </c>
      <c r="G3" s="21" t="s">
        <v>24</v>
      </c>
      <c r="H3" s="11" t="s">
        <v>21</v>
      </c>
      <c r="I3" s="11" t="s">
        <v>22</v>
      </c>
      <c r="J3" s="11" t="s">
        <v>23</v>
      </c>
      <c r="K3" s="21" t="s">
        <v>24</v>
      </c>
      <c r="L3" s="21" t="s">
        <v>25</v>
      </c>
      <c r="M3" s="21" t="s">
        <v>26</v>
      </c>
      <c r="N3" s="21" t="s">
        <v>23</v>
      </c>
      <c r="O3" s="21" t="s">
        <v>24</v>
      </c>
      <c r="P3" s="21" t="s">
        <v>23</v>
      </c>
      <c r="Q3" s="21" t="s">
        <v>24</v>
      </c>
      <c r="R3" s="22">
        <v>0.45</v>
      </c>
      <c r="S3" s="22">
        <v>0.54</v>
      </c>
    </row>
    <row r="4" spans="1:19" ht="12.75" customHeight="1" x14ac:dyDescent="0.25">
      <c r="A4" s="14" t="s">
        <v>0</v>
      </c>
      <c r="B4" s="5" t="s">
        <v>1</v>
      </c>
      <c r="C4" s="5" t="s">
        <v>2</v>
      </c>
      <c r="D4" s="197" t="s">
        <v>36</v>
      </c>
      <c r="E4" s="197"/>
      <c r="F4" s="197"/>
      <c r="G4" s="197"/>
      <c r="H4" s="197" t="s">
        <v>31</v>
      </c>
      <c r="I4" s="197"/>
      <c r="J4" s="197"/>
      <c r="K4" s="197"/>
      <c r="L4" s="25" t="s">
        <v>30</v>
      </c>
      <c r="M4" s="23" t="s">
        <v>31</v>
      </c>
      <c r="N4" s="197" t="s">
        <v>30</v>
      </c>
      <c r="O4" s="197"/>
      <c r="P4" s="197" t="s">
        <v>31</v>
      </c>
      <c r="Q4" s="197"/>
      <c r="R4" s="24" t="s">
        <v>31</v>
      </c>
      <c r="S4" s="24" t="s">
        <v>31</v>
      </c>
    </row>
    <row r="5" spans="1:19" x14ac:dyDescent="0.25">
      <c r="A5" s="11" t="str">
        <f>'Sample ID &amp; weight entry'!A3</f>
        <v>OREI 2021</v>
      </c>
      <c r="B5" s="11">
        <f>'Sample ID &amp; weight entry'!B3</f>
        <v>1</v>
      </c>
      <c r="C5" s="11" t="str">
        <f>'Sample ID &amp; weight entry'!C3</f>
        <v>BLANK</v>
      </c>
      <c r="D5" s="36">
        <v>8.6999999999999994E-2</v>
      </c>
      <c r="E5"/>
      <c r="F5">
        <v>-5.1087500000000063E-2</v>
      </c>
      <c r="G5">
        <v>2.2918749999999995E-2</v>
      </c>
      <c r="H5" s="22" t="e">
        <f>D5*($C$1+'Calculated dry wght &amp; H2O'!$L3)/'Calculated dry wght &amp; H2O'!$H3</f>
        <v>#DIV/0!</v>
      </c>
      <c r="I5" s="22" t="e">
        <f>E5*($C$1+'Calculated dry wght &amp; H2O'!$L3)/'Calculated dry wght &amp; H2O'!$H3</f>
        <v>#DIV/0!</v>
      </c>
      <c r="J5" s="22" t="e">
        <f>(F5*$C$3)*($C$1+'Calculated dry wght &amp; H2O'!$L3)/'Calculated dry wght &amp; H2O'!$H3</f>
        <v>#DIV/0!</v>
      </c>
      <c r="K5" s="22" t="e">
        <f>(G5*$C$3)*($C$1+'Calculated dry wght &amp; H2O'!$L3)/'Calculated dry wght &amp; H2O'!$H3</f>
        <v>#DIV/0!</v>
      </c>
      <c r="L5" s="22">
        <v>-2.98625E-2</v>
      </c>
      <c r="M5" s="22" t="e">
        <f>L5*($C$2+'Calculated dry wght &amp; H2O'!$L3)/'Calculated dry wght &amp; H2O'!$H3</f>
        <v>#DIV/0!</v>
      </c>
      <c r="N5">
        <v>-0.31729999999999992</v>
      </c>
      <c r="O5">
        <v>-1.1698750000000004E-2</v>
      </c>
      <c r="P5" s="22" t="e">
        <f>(N5*$C$3)*($C$1+'Calculated dry wght &amp; H2O'!$L3)/'Calculated dry wght &amp; H2O'!$H3</f>
        <v>#DIV/0!</v>
      </c>
      <c r="Q5" s="22" t="e">
        <f>(O5*$C$3)*($C$1+'Calculated dry wght &amp; H2O'!$L3)/'Calculated dry wght &amp; H2O'!$H3</f>
        <v>#DIV/0!</v>
      </c>
      <c r="R5" s="22" t="e">
        <f t="shared" ref="R5:R36" si="0">(P5-J5)/$R$3</f>
        <v>#DIV/0!</v>
      </c>
      <c r="S5" s="22" t="e">
        <f t="shared" ref="S5:S36" si="1">(Q5-K5)/$S$3</f>
        <v>#DIV/0!</v>
      </c>
    </row>
    <row r="6" spans="1:19" x14ac:dyDescent="0.25">
      <c r="A6" s="11" t="str">
        <f>'Sample ID &amp; weight entry'!A4</f>
        <v>OREI 2021</v>
      </c>
      <c r="B6" s="11">
        <f>'Sample ID &amp; weight entry'!B4</f>
        <v>2</v>
      </c>
      <c r="C6" s="11" t="str">
        <f>'Sample ID &amp; weight entry'!C4</f>
        <v>A11 DUP</v>
      </c>
      <c r="D6" s="36">
        <v>1.4119999999999999</v>
      </c>
      <c r="E6"/>
      <c r="F6">
        <v>2.0610124999999999</v>
      </c>
      <c r="G6">
        <v>0.46211875000000002</v>
      </c>
      <c r="H6" s="78">
        <f>D6*($C$1+'Calculated dry wght &amp; H2O'!$L4)/'Calculated dry wght &amp; H2O'!$H4</f>
        <v>9.7916120802983624</v>
      </c>
      <c r="I6" s="22" t="e">
        <f>#REF!*($C$1+'Calculated dry wght &amp; H2O'!$L4)/'Calculated dry wght &amp; H2O'!$H4</f>
        <v>#REF!</v>
      </c>
      <c r="J6" s="22">
        <f>(F6*$C$3)*($C$1+'Calculated dry wght &amp; H2O'!$L4)/'Calculated dry wght &amp; H2O'!$H4</f>
        <v>142.92234343233665</v>
      </c>
      <c r="K6" s="22">
        <f>(G6*$C$3)*($C$1+'Calculated dry wght &amp; H2O'!$L4)/'Calculated dry wght &amp; H2O'!$H4</f>
        <v>32.04594571552677</v>
      </c>
      <c r="M6" s="22">
        <f>L6*($C$2+'Calculated dry wght &amp; H2O'!$L4)/'Calculated dry wght &amp; H2O'!$H4</f>
        <v>0</v>
      </c>
      <c r="N6">
        <v>4.2391000000000005</v>
      </c>
      <c r="O6">
        <v>1.0661112500000001</v>
      </c>
      <c r="P6" s="22">
        <f>(N6*$C$3)*($C$1+'Calculated dry wght &amp; H2O'!$L4)/'Calculated dry wght &amp; H2O'!$H4</f>
        <v>293.963334062272</v>
      </c>
      <c r="Q6" s="22">
        <f>(O6*$C$3)*($C$1+'Calculated dry wght &amp; H2O'!$L4)/'Calculated dry wght &amp; H2O'!$H4</f>
        <v>73.930225173101903</v>
      </c>
      <c r="R6" s="22">
        <f t="shared" si="0"/>
        <v>335.64664584430079</v>
      </c>
      <c r="S6" s="22">
        <f t="shared" si="1"/>
        <v>77.563480476990975</v>
      </c>
    </row>
    <row r="7" spans="1:19" x14ac:dyDescent="0.25">
      <c r="A7" s="11" t="str">
        <f>'Sample ID &amp; weight entry'!A5</f>
        <v>OREI 2021</v>
      </c>
      <c r="B7" s="11">
        <f>'Sample ID &amp; weight entry'!B5</f>
        <v>3</v>
      </c>
      <c r="C7" s="11" t="str">
        <f>'Sample ID &amp; weight entry'!C5</f>
        <v>A11</v>
      </c>
      <c r="D7" s="36">
        <v>1.4870000000000001</v>
      </c>
      <c r="E7"/>
      <c r="F7">
        <v>1.3290124999999999</v>
      </c>
      <c r="G7">
        <v>0.32111875000000001</v>
      </c>
      <c r="H7" s="78">
        <f>D7*($C$1+'Calculated dry wght &amp; H2O'!$L5)/'Calculated dry wght &amp; H2O'!$H5</f>
        <v>9.8409521444354429</v>
      </c>
      <c r="I7" s="22">
        <f>E7*($C$1+'Calculated dry wght &amp; H2O'!$L5)/'Calculated dry wght &amp; H2O'!$H5</f>
        <v>0</v>
      </c>
      <c r="J7" s="22">
        <f>(F7*$C$3)*($C$1+'Calculated dry wght &amp; H2O'!$L5)/'Calculated dry wght &amp; H2O'!$H5</f>
        <v>87.953923415309404</v>
      </c>
      <c r="K7" s="22">
        <f>(G7*$C$3)*($C$1+'Calculated dry wght &amp; H2O'!$L5)/'Calculated dry wght &amp; H2O'!$H5</f>
        <v>21.251608953805846</v>
      </c>
      <c r="L7" s="22">
        <v>2.3307375000000001</v>
      </c>
      <c r="M7" s="22">
        <f>L7*($C$2+'Calculated dry wght &amp; H2O'!$L5)/'Calculated dry wght &amp; H2O'!$H5</f>
        <v>8.1144677507123752</v>
      </c>
      <c r="N7">
        <v>4.4901</v>
      </c>
      <c r="O7">
        <v>1.1201112500000001</v>
      </c>
      <c r="P7" s="22">
        <f>(N7*$C$3)*($C$1+'Calculated dry wght &amp; H2O'!$L5)/'Calculated dry wght &amp; H2O'!$H5</f>
        <v>297.15439962158428</v>
      </c>
      <c r="Q7" s="22">
        <f>(O7*$C$3)*($C$1+'Calculated dry wght &amp; H2O'!$L5)/'Calculated dry wght &amp; H2O'!$H5</f>
        <v>74.128858155304414</v>
      </c>
      <c r="R7" s="22">
        <f t="shared" si="0"/>
        <v>464.88994712505524</v>
      </c>
      <c r="S7" s="22">
        <f t="shared" si="1"/>
        <v>97.920831854626982</v>
      </c>
    </row>
    <row r="8" spans="1:19" x14ac:dyDescent="0.25">
      <c r="A8" s="11" t="str">
        <f>'Sample ID &amp; weight entry'!A6</f>
        <v>OREI 2021</v>
      </c>
      <c r="B8" s="11">
        <f>'Sample ID &amp; weight entry'!B6</f>
        <v>4</v>
      </c>
      <c r="C8" s="11" t="str">
        <f>'Sample ID &amp; weight entry'!C6</f>
        <v>A12</v>
      </c>
      <c r="D8" s="36">
        <v>1.367</v>
      </c>
      <c r="E8"/>
      <c r="F8"/>
      <c r="G8"/>
      <c r="H8" s="78">
        <f>D8*($C$1+'Calculated dry wght &amp; H2O'!$L6)/'Calculated dry wght &amp; H2O'!$H6</f>
        <v>9.553476442666712</v>
      </c>
      <c r="I8" s="22">
        <f>E8*($C$1+'Calculated dry wght &amp; H2O'!$L6)/'Calculated dry wght &amp; H2O'!$H6</f>
        <v>0</v>
      </c>
      <c r="J8" s="22">
        <f>(F8*$C$3)*($C$1+'Calculated dry wght &amp; H2O'!$L6)/'Calculated dry wght &amp; H2O'!$H6</f>
        <v>0</v>
      </c>
      <c r="K8" s="22">
        <f>(G8*$C$3)*($C$1+'Calculated dry wght &amp; H2O'!$L6)/'Calculated dry wght &amp; H2O'!$H6</f>
        <v>0</v>
      </c>
      <c r="L8" s="22">
        <v>1.5207374999999999</v>
      </c>
      <c r="M8" s="22">
        <f>L8*($C$2+'Calculated dry wght &amp; H2O'!$L6)/'Calculated dry wght &amp; H2O'!$H6</f>
        <v>5.6024093244379953</v>
      </c>
      <c r="N8"/>
      <c r="O8"/>
      <c r="P8" s="22">
        <f>(N8*$C$3)*($C$1+'Calculated dry wght &amp; H2O'!$L6)/'Calculated dry wght &amp; H2O'!$H6</f>
        <v>0</v>
      </c>
      <c r="Q8" s="22">
        <f>(O8*$C$3)*($C$1+'Calculated dry wght &amp; H2O'!$L6)/'Calculated dry wght &amp; H2O'!$H6</f>
        <v>0</v>
      </c>
      <c r="R8" s="22">
        <f t="shared" si="0"/>
        <v>0</v>
      </c>
      <c r="S8" s="22">
        <f t="shared" si="1"/>
        <v>0</v>
      </c>
    </row>
    <row r="9" spans="1:19" x14ac:dyDescent="0.25">
      <c r="A9" s="11" t="str">
        <f>'Sample ID &amp; weight entry'!A7</f>
        <v>OREI 2021</v>
      </c>
      <c r="B9" s="11">
        <f>'Sample ID &amp; weight entry'!B7</f>
        <v>5</v>
      </c>
      <c r="C9" s="11" t="str">
        <f>'Sample ID &amp; weight entry'!C7</f>
        <v>B11</v>
      </c>
      <c r="D9" s="36">
        <v>0.79200000000000004</v>
      </c>
      <c r="E9"/>
      <c r="F9">
        <v>1.8540125000000001</v>
      </c>
      <c r="G9">
        <v>0.39671875000000001</v>
      </c>
      <c r="H9" s="78">
        <f>D9*($C$1+'Calculated dry wght &amp; H2O'!$L7)/'Calculated dry wght &amp; H2O'!$H7</f>
        <v>5.5648595957693052</v>
      </c>
      <c r="I9" s="22">
        <f>E9*($C$1+'Calculated dry wght &amp; H2O'!$L7)/'Calculated dry wght &amp; H2O'!$H7</f>
        <v>0</v>
      </c>
      <c r="J9" s="22">
        <f>(F9*$C$3)*($C$1+'Calculated dry wght &amp; H2O'!$L7)/'Calculated dry wght &amp; H2O'!$H7</f>
        <v>130.2691824659247</v>
      </c>
      <c r="K9" s="22">
        <f>(G9*$C$3)*($C$1+'Calculated dry wght &amp; H2O'!$L7)/'Calculated dry wght &amp; H2O'!$H7</f>
        <v>27.874799782311914</v>
      </c>
      <c r="L9" s="22">
        <v>1.6607375</v>
      </c>
      <c r="M9" s="22">
        <f>L9*($C$2+'Calculated dry wght &amp; H2O'!$L7)/'Calculated dry wght &amp; H2O'!$H7</f>
        <v>6.1480365970439941</v>
      </c>
      <c r="N9">
        <v>4.1810999999999998</v>
      </c>
      <c r="O9">
        <v>1.09111125</v>
      </c>
      <c r="P9" s="22">
        <f>(N9*$C$3)*($C$1+'Calculated dry wght &amp; H2O'!$L7)/'Calculated dry wght &amp; H2O'!$H7</f>
        <v>293.77821282665451</v>
      </c>
      <c r="Q9" s="22">
        <f>(O9*$C$3)*($C$1+'Calculated dry wght &amp; H2O'!$L7)/'Calculated dry wght &amp; H2O'!$H7</f>
        <v>76.665163000181067</v>
      </c>
      <c r="R9" s="22">
        <f t="shared" si="0"/>
        <v>363.35340080162177</v>
      </c>
      <c r="S9" s="22">
        <f t="shared" si="1"/>
        <v>90.352524477535468</v>
      </c>
    </row>
    <row r="10" spans="1:19" x14ac:dyDescent="0.25">
      <c r="A10" s="11" t="str">
        <f>'Sample ID &amp; weight entry'!A8</f>
        <v>OREI 2021</v>
      </c>
      <c r="B10" s="11">
        <f>'Sample ID &amp; weight entry'!B8</f>
        <v>6</v>
      </c>
      <c r="C10" s="11" t="str">
        <f>'Sample ID &amp; weight entry'!C8</f>
        <v>B12</v>
      </c>
      <c r="D10" s="36">
        <v>1.651</v>
      </c>
      <c r="E10"/>
      <c r="F10">
        <v>2.5690124999999999</v>
      </c>
      <c r="G10">
        <v>0.51911874999999996</v>
      </c>
      <c r="H10" s="78">
        <f>D10*($C$1+'Calculated dry wght &amp; H2O'!$L8)/'Calculated dry wght &amp; H2O'!$H8</f>
        <v>12.027835937272704</v>
      </c>
      <c r="I10" s="22">
        <f>E10*($C$1+'Calculated dry wght &amp; H2O'!$L8)/'Calculated dry wght &amp; H2O'!$H8</f>
        <v>0</v>
      </c>
      <c r="J10" s="22">
        <f>(F10*$C$3)*($C$1+'Calculated dry wght &amp; H2O'!$L8)/'Calculated dry wght &amp; H2O'!$H8</f>
        <v>187.15724331194906</v>
      </c>
      <c r="K10" s="22">
        <f>(G10*$C$3)*($C$1+'Calculated dry wght &amp; H2O'!$L8)/'Calculated dry wght &amp; H2O'!$H8</f>
        <v>37.818747165124677</v>
      </c>
      <c r="L10" s="22">
        <v>4.7207374999999994</v>
      </c>
      <c r="M10" s="22">
        <f>L10*($C$2+'Calculated dry wght &amp; H2O'!$L8)/'Calculated dry wght &amp; H2O'!$H8</f>
        <v>18.175178371202204</v>
      </c>
      <c r="N10">
        <v>4.2601000000000004</v>
      </c>
      <c r="O10">
        <v>1.16111125</v>
      </c>
      <c r="P10" s="22">
        <f>(N10*$C$3)*($C$1+'Calculated dry wght &amp; H2O'!$L8)/'Calculated dry wght &amp; H2O'!$H8</f>
        <v>310.35605012946974</v>
      </c>
      <c r="Q10" s="22">
        <f>(O10*$C$3)*($C$1+'Calculated dry wght &amp; H2O'!$L8)/'Calculated dry wght &amp; H2O'!$H8</f>
        <v>84.589070986805766</v>
      </c>
      <c r="R10" s="22">
        <f t="shared" si="0"/>
        <v>273.77512626115703</v>
      </c>
      <c r="S10" s="22">
        <f t="shared" si="1"/>
        <v>86.611710780890903</v>
      </c>
    </row>
    <row r="11" spans="1:19" x14ac:dyDescent="0.25">
      <c r="A11" s="11" t="str">
        <f>'Sample ID &amp; weight entry'!A9</f>
        <v>OREI 2021</v>
      </c>
      <c r="B11" s="11">
        <f>'Sample ID &amp; weight entry'!B9</f>
        <v>7</v>
      </c>
      <c r="C11" s="11" t="str">
        <f>'Sample ID &amp; weight entry'!C9</f>
        <v>C11</v>
      </c>
      <c r="D11" s="36">
        <v>1.5960000000000001</v>
      </c>
      <c r="E11"/>
      <c r="F11">
        <v>1.9000124999999999</v>
      </c>
      <c r="G11">
        <v>0.40451874999999998</v>
      </c>
      <c r="H11" s="78">
        <f>D11*($C$1+'Calculated dry wght &amp; H2O'!$L9)/'Calculated dry wght &amp; H2O'!$H9</f>
        <v>10.953714285714284</v>
      </c>
      <c r="I11" s="22">
        <f>E11*($C$1+'Calculated dry wght &amp; H2O'!$L9)/'Calculated dry wght &amp; H2O'!$H9</f>
        <v>0</v>
      </c>
      <c r="J11" s="22">
        <f>(F11*$C$3)*($C$1+'Calculated dry wght &amp; H2O'!$L9)/'Calculated dry wght &amp; H2O'!$H9</f>
        <v>130.40221844790543</v>
      </c>
      <c r="K11" s="22">
        <f>(G11*$C$3)*($C$1+'Calculated dry wght &amp; H2O'!$L9)/'Calculated dry wght &amp; H2O'!$H9</f>
        <v>27.763050192445391</v>
      </c>
      <c r="L11" s="22">
        <v>4.4407375</v>
      </c>
      <c r="M11" s="22">
        <f>L11*($C$2+'Calculated dry wght &amp; H2O'!$L9)/'Calculated dry wght &amp; H2O'!$H9</f>
        <v>16.068855547350516</v>
      </c>
      <c r="N11">
        <v>5.5341000000000005</v>
      </c>
      <c r="O11">
        <v>1.3741112500000001</v>
      </c>
      <c r="P11" s="22">
        <f>(N11*$C$3)*($C$1+'Calculated dry wght &amp; H2O'!$L9)/'Calculated dry wght &amp; H2O'!$H9</f>
        <v>379.81798388829208</v>
      </c>
      <c r="Q11" s="22">
        <f>(O11*$C$3)*($C$1+'Calculated dry wght &amp; H2O'!$L9)/'Calculated dry wght &amp; H2O'!$H9</f>
        <v>94.308408704797699</v>
      </c>
      <c r="R11" s="22">
        <f t="shared" si="0"/>
        <v>554.25725653419249</v>
      </c>
      <c r="S11" s="22">
        <f t="shared" si="1"/>
        <v>123.23214539324501</v>
      </c>
    </row>
    <row r="12" spans="1:19" x14ac:dyDescent="0.25">
      <c r="A12" s="11" t="str">
        <f>'Sample ID &amp; weight entry'!A10</f>
        <v>OREI 2021</v>
      </c>
      <c r="B12" s="11">
        <f>'Sample ID &amp; weight entry'!B10</f>
        <v>8</v>
      </c>
      <c r="C12" s="11" t="str">
        <f>'Sample ID &amp; weight entry'!C10</f>
        <v>C12</v>
      </c>
      <c r="D12" s="36">
        <v>1.4670000000000001</v>
      </c>
      <c r="E12"/>
      <c r="F12">
        <v>1.5510125000000001</v>
      </c>
      <c r="G12">
        <v>0.30221874999999998</v>
      </c>
      <c r="H12" s="78">
        <f>D12*($C$1+'Calculated dry wght &amp; H2O'!$L10)/'Calculated dry wght &amp; H2O'!$H10</f>
        <v>9.6965450514009284</v>
      </c>
      <c r="I12" s="22">
        <f>E12*($C$1+'Calculated dry wght &amp; H2O'!$L10)/'Calculated dry wght &amp; H2O'!$H10</f>
        <v>0</v>
      </c>
      <c r="J12" s="22">
        <f>(F12*$C$3)*($C$1+'Calculated dry wght &amp; H2O'!$L10)/'Calculated dry wght &amp; H2O'!$H10</f>
        <v>102.51849067168359</v>
      </c>
      <c r="K12" s="22">
        <f>(G12*$C$3)*($C$1+'Calculated dry wght &amp; H2O'!$L10)/'Calculated dry wght &amp; H2O'!$H10</f>
        <v>19.975989943783734</v>
      </c>
      <c r="L12" s="22">
        <v>3.2207375000000003</v>
      </c>
      <c r="M12" s="22">
        <f>L12*($C$2+'Calculated dry wght &amp; H2O'!$L10)/'Calculated dry wght &amp; H2O'!$H10</f>
        <v>11.189518264686781</v>
      </c>
      <c r="N12">
        <v>4.1951000000000001</v>
      </c>
      <c r="O12">
        <v>1.0371112500000002</v>
      </c>
      <c r="P12" s="22">
        <f>(N12*$C$3)*($C$1+'Calculated dry wght &amp; H2O'!$L10)/'Calculated dry wght &amp; H2O'!$H10</f>
        <v>277.28681762189524</v>
      </c>
      <c r="Q12" s="22">
        <f>(O12*$C$3)*($C$1+'Calculated dry wght &amp; H2O'!$L10)/'Calculated dry wght &amp; H2O'!$H10</f>
        <v>68.550756366324009</v>
      </c>
      <c r="R12" s="22">
        <f t="shared" si="0"/>
        <v>388.37405988935922</v>
      </c>
      <c r="S12" s="22">
        <f t="shared" si="1"/>
        <v>89.953271152852366</v>
      </c>
    </row>
    <row r="13" spans="1:19" x14ac:dyDescent="0.25">
      <c r="A13" s="11" t="str">
        <f>'Sample ID &amp; weight entry'!A11</f>
        <v>OREI 2021</v>
      </c>
      <c r="B13" s="11">
        <f>'Sample ID &amp; weight entry'!B11</f>
        <v>9</v>
      </c>
      <c r="C13" s="11" t="str">
        <f>'Sample ID &amp; weight entry'!C11</f>
        <v>D11</v>
      </c>
      <c r="D13" s="36">
        <v>1.1539999999999999</v>
      </c>
      <c r="E13"/>
      <c r="F13"/>
      <c r="G13"/>
      <c r="H13" s="78">
        <f>D13*($C$1+'Calculated dry wght &amp; H2O'!$L11)/'Calculated dry wght &amp; H2O'!$H11</f>
        <v>7.84574515983791</v>
      </c>
      <c r="I13" s="22">
        <f>E13*($C$1+'Calculated dry wght &amp; H2O'!$L11)/'Calculated dry wght &amp; H2O'!$H11</f>
        <v>0</v>
      </c>
      <c r="J13" s="22">
        <f>(F13*$C$3)*($C$1+'Calculated dry wght &amp; H2O'!$L11)/'Calculated dry wght &amp; H2O'!$H11</f>
        <v>0</v>
      </c>
      <c r="K13" s="22">
        <f>(G13*$C$3)*($C$1+'Calculated dry wght &amp; H2O'!$L11)/'Calculated dry wght &amp; H2O'!$H11</f>
        <v>0</v>
      </c>
      <c r="L13" s="22">
        <v>2.1907375</v>
      </c>
      <c r="M13" s="22">
        <f>L13*($C$2+'Calculated dry wght &amp; H2O'!$L11)/'Calculated dry wght &amp; H2O'!$H11</f>
        <v>7.8487218595227377</v>
      </c>
      <c r="N13"/>
      <c r="O13"/>
      <c r="P13" s="22">
        <f>(N13*$C$3)*($C$1+'Calculated dry wght &amp; H2O'!$L11)/'Calculated dry wght &amp; H2O'!$H11</f>
        <v>0</v>
      </c>
      <c r="Q13" s="22">
        <f>(O13*$C$3)*($C$1+'Calculated dry wght &amp; H2O'!$L11)/'Calculated dry wght &amp; H2O'!$H11</f>
        <v>0</v>
      </c>
      <c r="R13" s="22">
        <f t="shared" si="0"/>
        <v>0</v>
      </c>
      <c r="S13" s="22">
        <f t="shared" si="1"/>
        <v>0</v>
      </c>
    </row>
    <row r="14" spans="1:19" x14ac:dyDescent="0.25">
      <c r="A14" s="11" t="str">
        <f>'Sample ID &amp; weight entry'!A12</f>
        <v>OREI 2021</v>
      </c>
      <c r="B14" s="11">
        <f>'Sample ID &amp; weight entry'!B12</f>
        <v>10</v>
      </c>
      <c r="C14" s="11" t="str">
        <f>'Sample ID &amp; weight entry'!C12</f>
        <v>D12</v>
      </c>
      <c r="D14" s="36">
        <v>1.0760000000000001</v>
      </c>
      <c r="E14"/>
      <c r="F14"/>
      <c r="G14"/>
      <c r="H14" s="78">
        <f>D14*($C$1+'Calculated dry wght &amp; H2O'!$L12)/'Calculated dry wght &amp; H2O'!$H12</f>
        <v>7.4400959692898283</v>
      </c>
      <c r="I14" s="22">
        <f>E14*($C$1+'Calculated dry wght &amp; H2O'!$L12)/'Calculated dry wght &amp; H2O'!$H12</f>
        <v>0</v>
      </c>
      <c r="J14" s="22">
        <f>(F14*$C$3)*($C$1+'Calculated dry wght &amp; H2O'!$L12)/'Calculated dry wght &amp; H2O'!$H12</f>
        <v>0</v>
      </c>
      <c r="K14" s="22">
        <f>(G14*$C$3)*($C$1+'Calculated dry wght &amp; H2O'!$L12)/'Calculated dry wght &amp; H2O'!$H12</f>
        <v>0</v>
      </c>
      <c r="L14" s="22">
        <v>3.1707375</v>
      </c>
      <c r="M14" s="22">
        <f>L14*($C$2+'Calculated dry wght &amp; H2O'!$L12)/'Calculated dry wght &amp; H2O'!$H12</f>
        <v>11.543497908169385</v>
      </c>
      <c r="N14"/>
      <c r="O14"/>
      <c r="P14" s="22">
        <f>(N14*$C$3)*($C$1+'Calculated dry wght &amp; H2O'!$L12)/'Calculated dry wght &amp; H2O'!$H12</f>
        <v>0</v>
      </c>
      <c r="Q14" s="22">
        <f>(O14*$C$3)*($C$1+'Calculated dry wght &amp; H2O'!$L12)/'Calculated dry wght &amp; H2O'!$H12</f>
        <v>0</v>
      </c>
      <c r="R14" s="22">
        <f t="shared" si="0"/>
        <v>0</v>
      </c>
      <c r="S14" s="22">
        <f t="shared" si="1"/>
        <v>0</v>
      </c>
    </row>
    <row r="15" spans="1:19" x14ac:dyDescent="0.25">
      <c r="A15" s="11" t="str">
        <f>'Sample ID &amp; weight entry'!A13</f>
        <v>OREI 2021</v>
      </c>
      <c r="B15" s="11">
        <f>'Sample ID &amp; weight entry'!B13</f>
        <v>11</v>
      </c>
      <c r="C15" s="11" t="str">
        <f>'Sample ID &amp; weight entry'!C13</f>
        <v>E11</v>
      </c>
      <c r="D15" s="36">
        <v>0.40400000000000003</v>
      </c>
      <c r="E15"/>
      <c r="F15"/>
      <c r="G15"/>
      <c r="H15" s="78">
        <f>D15*($C$1+'Calculated dry wght &amp; H2O'!$L13)/'Calculated dry wght &amp; H2O'!$H13</f>
        <v>2.6006984387460177</v>
      </c>
      <c r="I15" s="22">
        <f>E15*($C$1+'Calculated dry wght &amp; H2O'!$L13)/'Calculated dry wght &amp; H2O'!$H13</f>
        <v>0</v>
      </c>
      <c r="J15" s="22">
        <f>(F15*$C$3)*($C$1+'Calculated dry wght &amp; H2O'!$L13)/'Calculated dry wght &amp; H2O'!$H13</f>
        <v>0</v>
      </c>
      <c r="K15" s="22">
        <f>(G15*$C$3)*($C$1+'Calculated dry wght &amp; H2O'!$L13)/'Calculated dry wght &amp; H2O'!$H13</f>
        <v>0</v>
      </c>
      <c r="L15" s="22">
        <v>1.4507375</v>
      </c>
      <c r="M15" s="22">
        <f>L15*($C$2+'Calculated dry wght &amp; H2O'!$L13)/'Calculated dry wght &amp; H2O'!$H13</f>
        <v>4.9002789940582909</v>
      </c>
      <c r="N15"/>
      <c r="O15"/>
      <c r="P15" s="22">
        <f>(N15*$C$3)*($C$1+'Calculated dry wght &amp; H2O'!$L13)/'Calculated dry wght &amp; H2O'!$H13</f>
        <v>0</v>
      </c>
      <c r="Q15" s="22">
        <f>(O15*$C$3)*($C$1+'Calculated dry wght &amp; H2O'!$L13)/'Calculated dry wght &amp; H2O'!$H13</f>
        <v>0</v>
      </c>
      <c r="R15" s="22">
        <f t="shared" si="0"/>
        <v>0</v>
      </c>
      <c r="S15" s="22">
        <f t="shared" si="1"/>
        <v>0</v>
      </c>
    </row>
    <row r="16" spans="1:19" x14ac:dyDescent="0.25">
      <c r="A16" s="11" t="str">
        <f>'Sample ID &amp; weight entry'!A14</f>
        <v>OREI 2021</v>
      </c>
      <c r="B16" s="11">
        <f>'Sample ID &amp; weight entry'!B14</f>
        <v>12</v>
      </c>
      <c r="C16" s="11" t="str">
        <f>'Sample ID &amp; weight entry'!C14</f>
        <v>E12</v>
      </c>
      <c r="D16" s="36">
        <v>1.02</v>
      </c>
      <c r="E16"/>
      <c r="F16">
        <v>1.0850124999999999</v>
      </c>
      <c r="G16">
        <v>0.24071874999999998</v>
      </c>
      <c r="H16" s="78">
        <f>D16*($C$1+'Calculated dry wght &amp; H2O'!$L14)/'Calculated dry wght &amp; H2O'!$H14</f>
        <v>5.8602248044692731</v>
      </c>
      <c r="I16" s="22">
        <f>E16*($C$1+'Calculated dry wght &amp; H2O'!$L14)/'Calculated dry wght &amp; H2O'!$H14</f>
        <v>0</v>
      </c>
      <c r="J16" s="22">
        <f>(F16*$C$3)*($C$1+'Calculated dry wght &amp; H2O'!$L14)/'Calculated dry wght &amp; H2O'!$H14</f>
        <v>62.337423192737411</v>
      </c>
      <c r="K16" s="22">
        <f>(G16*$C$3)*($C$1+'Calculated dry wght &amp; H2O'!$L14)/'Calculated dry wght &amp; H2O'!$H14</f>
        <v>13.830058722067038</v>
      </c>
      <c r="L16" s="22">
        <v>3.0607375000000001</v>
      </c>
      <c r="M16" s="22">
        <f>L16*($C$2+'Calculated dry wght &amp; H2O'!$L14)/'Calculated dry wght &amp; H2O'!$H14</f>
        <v>9.1208609572625683</v>
      </c>
      <c r="N16">
        <v>4.9671000000000003</v>
      </c>
      <c r="O16">
        <v>1.12711125</v>
      </c>
      <c r="P16" s="22">
        <f>(N16*$C$3)*($C$1+'Calculated dry wght &amp; H2O'!$L14)/'Calculated dry wght &amp; H2O'!$H14</f>
        <v>285.37571202234631</v>
      </c>
      <c r="Q16" s="22">
        <f>(O16*$C$3)*($C$1+'Calculated dry wght &amp; H2O'!$L14)/'Calculated dry wght &amp; H2O'!$H14</f>
        <v>64.756130437709487</v>
      </c>
      <c r="R16" s="22">
        <f t="shared" si="0"/>
        <v>495.64064184357528</v>
      </c>
      <c r="S16" s="22">
        <f t="shared" si="1"/>
        <v>94.307540214152681</v>
      </c>
    </row>
    <row r="17" spans="1:19" x14ac:dyDescent="0.25">
      <c r="A17" s="11" t="str">
        <f>'Sample ID &amp; weight entry'!A15</f>
        <v>OREI 2021</v>
      </c>
      <c r="B17" s="11">
        <f>'Sample ID &amp; weight entry'!B15</f>
        <v>13</v>
      </c>
      <c r="C17" s="11" t="str">
        <f>'Sample ID &amp; weight entry'!C15</f>
        <v>F11</v>
      </c>
      <c r="D17" s="36">
        <v>1.05</v>
      </c>
      <c r="E17"/>
      <c r="F17">
        <v>1.4420124999999999</v>
      </c>
      <c r="G17">
        <v>0.27991874999999999</v>
      </c>
      <c r="H17" s="78">
        <f>D17*($C$1+'Calculated dry wght &amp; H2O'!$L15)/'Calculated dry wght &amp; H2O'!$H15</f>
        <v>6.2603640024539491</v>
      </c>
      <c r="I17" s="22">
        <f>E17*($C$1+'Calculated dry wght &amp; H2O'!$L15)/'Calculated dry wght &amp; H2O'!$H15</f>
        <v>0</v>
      </c>
      <c r="J17" s="22">
        <f>(F17*$C$3)*($C$1+'Calculated dry wght &amp; H2O'!$L15)/'Calculated dry wght &amp; H2O'!$H15</f>
        <v>85.976410915129748</v>
      </c>
      <c r="K17" s="22">
        <f>(G17*$C$3)*($C$1+'Calculated dry wght &amp; H2O'!$L15)/'Calculated dry wght &amp; H2O'!$H15</f>
        <v>16.689459677256252</v>
      </c>
      <c r="L17" s="22">
        <v>1.9707375</v>
      </c>
      <c r="M17" s="22">
        <f>L17*($C$2+'Calculated dry wght &amp; H2O'!$L15)/'Calculated dry wght &amp; H2O'!$H15</f>
        <v>6.0813560612768178</v>
      </c>
      <c r="N17">
        <v>3.6760999999999999</v>
      </c>
      <c r="O17">
        <v>0.92591124999999996</v>
      </c>
      <c r="P17" s="22">
        <f>(N17*$C$3)*($C$1+'Calculated dry wght &amp; H2O'!$L15)/'Calculated dry wght &amp; H2O'!$H15</f>
        <v>219.17832485162819</v>
      </c>
      <c r="Q17" s="22">
        <f>(O17*$C$3)*($C$1+'Calculated dry wght &amp; H2O'!$L15)/'Calculated dry wght &amp; H2O'!$H15</f>
        <v>55.205156752067992</v>
      </c>
      <c r="R17" s="22">
        <f t="shared" si="0"/>
        <v>296.00425319221875</v>
      </c>
      <c r="S17" s="22">
        <f t="shared" si="1"/>
        <v>71.325364953355063</v>
      </c>
    </row>
    <row r="18" spans="1:19" x14ac:dyDescent="0.25">
      <c r="A18" s="11" t="str">
        <f>'Sample ID &amp; weight entry'!A16</f>
        <v>OREI 2021</v>
      </c>
      <c r="B18" s="11">
        <f>'Sample ID &amp; weight entry'!B16</f>
        <v>14</v>
      </c>
      <c r="C18" s="11" t="str">
        <f>'Sample ID &amp; weight entry'!C16</f>
        <v>F12</v>
      </c>
      <c r="D18" s="36">
        <v>0.65800000000000003</v>
      </c>
      <c r="E18"/>
      <c r="F18"/>
      <c r="G18"/>
      <c r="H18" s="78">
        <f>D18*($C$1+'Calculated dry wght &amp; H2O'!$L16)/'Calculated dry wght &amp; H2O'!$H16</f>
        <v>3.8480530506485628</v>
      </c>
      <c r="I18" s="22">
        <f>E18*($C$1+'Calculated dry wght &amp; H2O'!$L16)/'Calculated dry wght &amp; H2O'!$H16</f>
        <v>0</v>
      </c>
      <c r="J18" s="22">
        <f>(F18*$C$3)*($C$1+'Calculated dry wght &amp; H2O'!$L16)/'Calculated dry wght &amp; H2O'!$H16</f>
        <v>0</v>
      </c>
      <c r="K18" s="22">
        <f>(G18*$C$3)*($C$1+'Calculated dry wght &amp; H2O'!$L16)/'Calculated dry wght &amp; H2O'!$H16</f>
        <v>0</v>
      </c>
      <c r="L18" s="22">
        <v>1.0507374999999999</v>
      </c>
      <c r="M18" s="22">
        <f>L18*($C$2+'Calculated dry wght &amp; H2O'!$L16)/'Calculated dry wght &amp; H2O'!$H16</f>
        <v>3.1745876828707114</v>
      </c>
      <c r="N18"/>
      <c r="O18"/>
      <c r="P18" s="22">
        <f>(N18*$C$3)*($C$1+'Calculated dry wght &amp; H2O'!$L16)/'Calculated dry wght &amp; H2O'!$H16</f>
        <v>0</v>
      </c>
      <c r="Q18" s="22">
        <f>(O18*$C$3)*($C$1+'Calculated dry wght &amp; H2O'!$L16)/'Calculated dry wght &amp; H2O'!$H16</f>
        <v>0</v>
      </c>
      <c r="R18" s="22">
        <f t="shared" si="0"/>
        <v>0</v>
      </c>
      <c r="S18" s="22">
        <f t="shared" si="1"/>
        <v>0</v>
      </c>
    </row>
    <row r="19" spans="1:19" x14ac:dyDescent="0.25">
      <c r="A19" s="11" t="str">
        <f>'Sample ID &amp; weight entry'!A17</f>
        <v>OREI 2021</v>
      </c>
      <c r="B19" s="11">
        <f>'Sample ID &amp; weight entry'!B17</f>
        <v>15</v>
      </c>
      <c r="C19" s="11" t="str">
        <f>'Sample ID &amp; weight entry'!C17</f>
        <v>G11</v>
      </c>
      <c r="D19" s="36">
        <v>0.60899999999999999</v>
      </c>
      <c r="E19"/>
      <c r="F19">
        <v>1.9960125</v>
      </c>
      <c r="G19">
        <v>0.34301874999999998</v>
      </c>
      <c r="H19" s="78">
        <f>D19*($C$1+'Calculated dry wght &amp; H2O'!$L17)/'Calculated dry wght &amp; H2O'!$H17</f>
        <v>3.9477571489895658</v>
      </c>
      <c r="I19" s="22">
        <f>E19*($C$1+'Calculated dry wght &amp; H2O'!$L17)/'Calculated dry wght &amp; H2O'!$H17</f>
        <v>0</v>
      </c>
      <c r="J19" s="22">
        <f>(F19*$C$3)*($C$1+'Calculated dry wght &amp; H2O'!$L17)/'Calculated dry wght &amp; H2O'!$H17</f>
        <v>129.38871291211058</v>
      </c>
      <c r="K19" s="22">
        <f>(G19*$C$3)*($C$1+'Calculated dry wght &amp; H2O'!$L17)/'Calculated dry wght &amp; H2O'!$H17</f>
        <v>22.235709729884473</v>
      </c>
      <c r="L19" s="22">
        <v>4.1807374999999993</v>
      </c>
      <c r="M19" s="22">
        <f>L19*($C$2+'Calculated dry wght &amp; H2O'!$L17)/'Calculated dry wght &amp; H2O'!$H17</f>
        <v>14.208064461048501</v>
      </c>
      <c r="N19">
        <v>5.4901</v>
      </c>
      <c r="O19">
        <v>1.2051112500000001</v>
      </c>
      <c r="P19" s="22">
        <f>(N19*$C$3)*($C$1+'Calculated dry wght &amp; H2O'!$L17)/'Calculated dry wght &amp; H2O'!$H17</f>
        <v>355.88803815546163</v>
      </c>
      <c r="Q19" s="22">
        <f>(O19*$C$3)*($C$1+'Calculated dry wght &amp; H2O'!$L17)/'Calculated dry wght &amp; H2O'!$H17</f>
        <v>78.119647824552573</v>
      </c>
      <c r="R19" s="22">
        <f t="shared" si="0"/>
        <v>503.33183387411344</v>
      </c>
      <c r="S19" s="22">
        <f t="shared" si="1"/>
        <v>103.48877424938536</v>
      </c>
    </row>
    <row r="20" spans="1:19" x14ac:dyDescent="0.25">
      <c r="A20" s="11" t="str">
        <f>'Sample ID &amp; weight entry'!A18</f>
        <v>OREI 2021</v>
      </c>
      <c r="B20" s="11">
        <f>'Sample ID &amp; weight entry'!B18</f>
        <v>16</v>
      </c>
      <c r="C20" s="11" t="str">
        <f>'Sample ID &amp; weight entry'!C18</f>
        <v>G12</v>
      </c>
      <c r="D20" s="36">
        <v>0.48899999999999999</v>
      </c>
      <c r="E20"/>
      <c r="F20">
        <v>1.9460125000000001</v>
      </c>
      <c r="G20">
        <v>0.34451874999999998</v>
      </c>
      <c r="H20" s="78">
        <f>D20*($C$1+'Calculated dry wght &amp; H2O'!$L18)/'Calculated dry wght &amp; H2O'!$H18</f>
        <v>3.1795246510208441</v>
      </c>
      <c r="I20" s="22">
        <f>E20*($C$1+'Calculated dry wght &amp; H2O'!$L18)/'Calculated dry wght &amp; H2O'!$H18</f>
        <v>0</v>
      </c>
      <c r="J20" s="22">
        <f>(F20*$C$3)*($C$1+'Calculated dry wght &amp; H2O'!$L18)/'Calculated dry wght &amp; H2O'!$H18</f>
        <v>126.53158926267282</v>
      </c>
      <c r="K20" s="22">
        <f>(G20*$C$3)*($C$1+'Calculated dry wght &amp; H2O'!$L18)/'Calculated dry wght &amp; H2O'!$H18</f>
        <v>22.400937798852503</v>
      </c>
      <c r="L20" s="22">
        <v>1.6207374999999999</v>
      </c>
      <c r="M20" s="22">
        <f>L20*($C$2+'Calculated dry wght &amp; H2O'!$L18)/'Calculated dry wght &amp; H2O'!$H18</f>
        <v>5.5276393289895323</v>
      </c>
      <c r="N20">
        <v>4.5871000000000004</v>
      </c>
      <c r="O20">
        <v>0.98211124999999988</v>
      </c>
      <c r="P20" s="22">
        <f>(N20*$C$3)*($C$1+'Calculated dry wght &amp; H2O'!$L18)/'Calculated dry wght &amp; H2O'!$H18</f>
        <v>298.25761813287761</v>
      </c>
      <c r="Q20" s="22">
        <f>(O20*$C$3)*($C$1+'Calculated dry wght &amp; H2O'!$L18)/'Calculated dry wght &amp; H2O'!$H18</f>
        <v>63.857810417584751</v>
      </c>
      <c r="R20" s="22">
        <f t="shared" si="0"/>
        <v>381.61339748934398</v>
      </c>
      <c r="S20" s="22">
        <f t="shared" si="1"/>
        <v>76.771986330985641</v>
      </c>
    </row>
    <row r="21" spans="1:19" x14ac:dyDescent="0.25">
      <c r="A21" s="11" t="str">
        <f>'Sample ID &amp; weight entry'!A19</f>
        <v>OREI 2021</v>
      </c>
      <c r="B21" s="11">
        <f>'Sample ID &amp; weight entry'!B19</f>
        <v>17</v>
      </c>
      <c r="C21" s="11" t="str">
        <f>'Sample ID &amp; weight entry'!C19</f>
        <v>H11</v>
      </c>
      <c r="D21" s="36">
        <v>1.028</v>
      </c>
      <c r="E21"/>
      <c r="F21"/>
      <c r="G21"/>
      <c r="H21" s="78">
        <f>D21*($C$1+'Calculated dry wght &amp; H2O'!$L19)/'Calculated dry wght &amp; H2O'!$H19</f>
        <v>6.5088675599833952</v>
      </c>
      <c r="I21" s="22">
        <f>E21*($C$1+'Calculated dry wght &amp; H2O'!$L19)/'Calculated dry wght &amp; H2O'!$H19</f>
        <v>0</v>
      </c>
      <c r="J21" s="22">
        <f>(F21*$C$3)*($C$1+'Calculated dry wght &amp; H2O'!$L19)/'Calculated dry wght &amp; H2O'!$H19</f>
        <v>0</v>
      </c>
      <c r="K21" s="22">
        <f>(G21*$C$3)*($C$1+'Calculated dry wght &amp; H2O'!$L19)/'Calculated dry wght &amp; H2O'!$H19</f>
        <v>0</v>
      </c>
      <c r="L21" s="22">
        <v>2.3907375000000002</v>
      </c>
      <c r="M21" s="22">
        <f>L21*($C$2+'Calculated dry wght &amp; H2O'!$L19)/'Calculated dry wght &amp; H2O'!$H19</f>
        <v>7.9454233865504351</v>
      </c>
      <c r="N21"/>
      <c r="O21"/>
      <c r="P21" s="22">
        <f>(N21*$C$3)*($C$1+'Calculated dry wght &amp; H2O'!$L19)/'Calculated dry wght &amp; H2O'!$H19</f>
        <v>0</v>
      </c>
      <c r="Q21" s="22">
        <f>(O21*$C$3)*($C$1+'Calculated dry wght &amp; H2O'!$L19)/'Calculated dry wght &amp; H2O'!$H19</f>
        <v>0</v>
      </c>
      <c r="R21" s="22">
        <f t="shared" si="0"/>
        <v>0</v>
      </c>
      <c r="S21" s="22">
        <f t="shared" si="1"/>
        <v>0</v>
      </c>
    </row>
    <row r="22" spans="1:19" x14ac:dyDescent="0.25">
      <c r="A22" s="11" t="str">
        <f>'Sample ID &amp; weight entry'!A20</f>
        <v>OREI 2021</v>
      </c>
      <c r="B22" s="11">
        <f>'Sample ID &amp; weight entry'!B20</f>
        <v>18</v>
      </c>
      <c r="C22" s="11" t="str">
        <f>'Sample ID &amp; weight entry'!C20</f>
        <v>H12</v>
      </c>
      <c r="D22" s="36">
        <v>0.64100000000000001</v>
      </c>
      <c r="E22"/>
      <c r="F22">
        <v>1.1850125</v>
      </c>
      <c r="G22">
        <v>0.21101874999999998</v>
      </c>
      <c r="H22" s="78">
        <f>D22*($C$1+'Calculated dry wght &amp; H2O'!$L20)/'Calculated dry wght &amp; H2O'!$H20</f>
        <v>4.3059781790399523</v>
      </c>
      <c r="I22" s="22">
        <f>E22*($C$1+'Calculated dry wght &amp; H2O'!$L20)/'Calculated dry wght &amp; H2O'!$H20</f>
        <v>0</v>
      </c>
      <c r="J22" s="22">
        <f>(F22*$C$3)*($C$1+'Calculated dry wght &amp; H2O'!$L20)/'Calculated dry wght &amp; H2O'!$H20</f>
        <v>79.604336456935741</v>
      </c>
      <c r="K22" s="22">
        <f>(G22*$C$3)*($C$1+'Calculated dry wght &amp; H2O'!$L20)/'Calculated dry wght &amp; H2O'!$H20</f>
        <v>14.175384288116799</v>
      </c>
      <c r="L22" s="22">
        <v>1.2307375</v>
      </c>
      <c r="M22" s="22">
        <f>L22*($C$2+'Calculated dry wght &amp; H2O'!$L20)/'Calculated dry wght &amp; H2O'!$H20</f>
        <v>4.3343912555437534</v>
      </c>
      <c r="N22">
        <v>3.1821000000000002</v>
      </c>
      <c r="O22">
        <v>0.78011124999999992</v>
      </c>
      <c r="P22" s="22">
        <f>(N22*$C$3)*($C$1+'Calculated dry wght &amp; H2O'!$L20)/'Calculated dry wght &amp; H2O'!$H20</f>
        <v>213.76057977415024</v>
      </c>
      <c r="Q22" s="22">
        <f>(O22*$C$3)*($C$1+'Calculated dry wght &amp; H2O'!$L20)/'Calculated dry wght &amp; H2O'!$H20</f>
        <v>52.404711696155701</v>
      </c>
      <c r="R22" s="22">
        <f t="shared" si="0"/>
        <v>298.1249851493655</v>
      </c>
      <c r="S22" s="22">
        <f t="shared" si="1"/>
        <v>70.795050755627585</v>
      </c>
    </row>
    <row r="23" spans="1:19" x14ac:dyDescent="0.25">
      <c r="A23" s="11" t="str">
        <f>'Sample ID &amp; weight entry'!A21</f>
        <v>OREI 2021</v>
      </c>
      <c r="B23" s="11">
        <f>'Sample ID &amp; weight entry'!B21</f>
        <v>19</v>
      </c>
      <c r="C23" s="11" t="str">
        <f>'Sample ID &amp; weight entry'!C21</f>
        <v>BLANK</v>
      </c>
      <c r="D23" s="36">
        <v>3.5999999999999997E-2</v>
      </c>
      <c r="E23"/>
      <c r="F23">
        <v>0.28211249999999999</v>
      </c>
      <c r="G23">
        <v>3.0098750000000001E-2</v>
      </c>
      <c r="H23" s="78" t="e">
        <f>D23*($C$1+'Calculated dry wght &amp; H2O'!$L21)/'Calculated dry wght &amp; H2O'!$H21</f>
        <v>#DIV/0!</v>
      </c>
      <c r="I23" s="22" t="e">
        <f>E23*($C$1+'Calculated dry wght &amp; H2O'!$L21)/'Calculated dry wght &amp; H2O'!$H21</f>
        <v>#DIV/0!</v>
      </c>
      <c r="J23" s="22" t="e">
        <f>(F23*$C$3)*($C$1+'Calculated dry wght &amp; H2O'!$L21)/'Calculated dry wght &amp; H2O'!$H21</f>
        <v>#DIV/0!</v>
      </c>
      <c r="K23" s="22" t="e">
        <f>(G23*$C$3)*($C$1+'Calculated dry wght &amp; H2O'!$L21)/'Calculated dry wght &amp; H2O'!$H21</f>
        <v>#DIV/0!</v>
      </c>
      <c r="L23" s="22">
        <v>-3.0262499999999998E-2</v>
      </c>
      <c r="M23" s="22" t="e">
        <f>L23*($C$2+'Calculated dry wght &amp; H2O'!$L21)/'Calculated dry wght &amp; H2O'!$H21</f>
        <v>#DIV/0!</v>
      </c>
      <c r="N23">
        <v>-0.18899999999999995</v>
      </c>
      <c r="O23">
        <v>-2.1387500000000018E-3</v>
      </c>
      <c r="P23" s="22" t="e">
        <f>(N23*$C$3)*($C$1+'Calculated dry wght &amp; H2O'!$L21)/'Calculated dry wght &amp; H2O'!$H21</f>
        <v>#DIV/0!</v>
      </c>
      <c r="Q23" s="22" t="e">
        <f>(O23*$C$3)*($C$1+'Calculated dry wght &amp; H2O'!$L21)/'Calculated dry wght &amp; H2O'!$H21</f>
        <v>#DIV/0!</v>
      </c>
      <c r="R23" s="22" t="e">
        <f t="shared" si="0"/>
        <v>#DIV/0!</v>
      </c>
      <c r="S23" s="22" t="e">
        <f t="shared" si="1"/>
        <v>#DIV/0!</v>
      </c>
    </row>
    <row r="24" spans="1:19" x14ac:dyDescent="0.25">
      <c r="A24" s="11" t="str">
        <f>'Sample ID &amp; weight entry'!A22</f>
        <v>OREI 2021</v>
      </c>
      <c r="B24" s="11">
        <f>'Sample ID &amp; weight entry'!B22</f>
        <v>20</v>
      </c>
      <c r="C24" s="11" t="str">
        <f>'Sample ID &amp; weight entry'!C22</f>
        <v>A21 DUP</v>
      </c>
      <c r="D24" s="36">
        <v>1.048</v>
      </c>
      <c r="E24"/>
      <c r="F24">
        <v>0.86101249999999996</v>
      </c>
      <c r="G24">
        <v>0.21611874999999997</v>
      </c>
      <c r="H24" s="78">
        <f>D25*($C$1+'Calculated dry wght &amp; H2O'!$L22)/'Calculated dry wght &amp; H2O'!$H22</f>
        <v>6.3450978853509117</v>
      </c>
      <c r="I24" s="22">
        <f>E24*($C$1+'Calculated dry wght &amp; H2O'!$L22)/'Calculated dry wght &amp; H2O'!$H22</f>
        <v>0</v>
      </c>
      <c r="J24" s="22">
        <f>(F24*$C$3)*($C$1+'Calculated dry wght &amp; H2O'!$L22)/'Calculated dry wght &amp; H2O'!$H22</f>
        <v>56.496469421000015</v>
      </c>
      <c r="K24" s="22">
        <f>(G24*$C$3)*($C$1+'Calculated dry wght &amp; H2O'!$L22)/'Calculated dry wght &amp; H2O'!$H22</f>
        <v>14.180916479934664</v>
      </c>
      <c r="L24" s="22">
        <v>3.2407375000000003</v>
      </c>
      <c r="M24" s="22">
        <f>L24*($C$2+'Calculated dry wght &amp; H2O'!$L22)/'Calculated dry wght &amp; H2O'!$H22</f>
        <v>11.186551601245077</v>
      </c>
      <c r="N24">
        <v>4.0421000000000005</v>
      </c>
      <c r="O24">
        <v>0.96011124999999986</v>
      </c>
      <c r="P24" s="22">
        <f>(N24*$C$3)*($C$1+'Calculated dry wght &amp; H2O'!$L22)/'Calculated dry wght &amp; H2O'!$H22</f>
        <v>265.22771626036115</v>
      </c>
      <c r="Q24" s="22">
        <f>(O24*$C$3)*($C$1+'Calculated dry wght &amp; H2O'!$L22)/'Calculated dry wght &amp; H2O'!$H22</f>
        <v>62.998964447534846</v>
      </c>
      <c r="R24" s="22">
        <f t="shared" si="0"/>
        <v>463.84721519858027</v>
      </c>
      <c r="S24" s="22">
        <f t="shared" si="1"/>
        <v>90.403792532592917</v>
      </c>
    </row>
    <row r="25" spans="1:19" x14ac:dyDescent="0.25">
      <c r="A25" s="11" t="str">
        <f>'Sample ID &amp; weight entry'!A23</f>
        <v>OREI 2021</v>
      </c>
      <c r="B25" s="11">
        <f>'Sample ID &amp; weight entry'!B23</f>
        <v>21</v>
      </c>
      <c r="C25" s="11" t="str">
        <f>'Sample ID &amp; weight entry'!C23</f>
        <v>A21</v>
      </c>
      <c r="D25" s="36">
        <v>0.96699999999999997</v>
      </c>
      <c r="E25"/>
      <c r="F25">
        <v>1.2320125</v>
      </c>
      <c r="G25">
        <v>0.29471874999999997</v>
      </c>
      <c r="H25" s="78">
        <f>D24*($C$1+'Calculated dry wght &amp; H2O'!$L23)/'Calculated dry wght &amp; H2O'!$H23</f>
        <v>7.3066985034420835</v>
      </c>
      <c r="I25" s="22" t="e">
        <f>#REF!*($C$1+'Calculated dry wght &amp; H2O'!$L23)/'Calculated dry wght &amp; H2O'!$H23</f>
        <v>#REF!</v>
      </c>
      <c r="J25" s="22">
        <f>(F25*$C$3)*($C$1+'Calculated dry wght &amp; H2O'!$L23)/'Calculated dry wght &amp; H2O'!$H23</f>
        <v>85.896411163854381</v>
      </c>
      <c r="K25" s="22">
        <f>(G25*$C$3)*($C$1+'Calculated dry wght &amp; H2O'!$L23)/'Calculated dry wght &amp; H2O'!$H23</f>
        <v>20.547910778256881</v>
      </c>
      <c r="L25" s="22">
        <v>4.5107374999999994</v>
      </c>
      <c r="M25" s="22">
        <f>L25*($C$2+'Calculated dry wght &amp; H2O'!$L23)/'Calculated dry wght &amp; H2O'!$H23</f>
        <v>16.555577850615457</v>
      </c>
      <c r="N25">
        <v>3.6760999999999999</v>
      </c>
      <c r="O25">
        <v>0.89981124999999995</v>
      </c>
      <c r="P25" s="22">
        <f>(N25*$C$3)*($C$1+'Calculated dry wght &amp; H2O'!$L23)/'Calculated dry wght &amp; H2O'!$H23</f>
        <v>256.29918290556719</v>
      </c>
      <c r="Q25" s="22">
        <f>(O25*$C$3)*($C$1+'Calculated dry wght &amp; H2O'!$L23)/'Calculated dry wght &amp; H2O'!$H23</f>
        <v>62.73520528392509</v>
      </c>
      <c r="R25" s="22">
        <f t="shared" si="0"/>
        <v>378.67282609269512</v>
      </c>
      <c r="S25" s="22">
        <f t="shared" si="1"/>
        <v>78.124619454941111</v>
      </c>
    </row>
    <row r="26" spans="1:19" x14ac:dyDescent="0.25">
      <c r="A26" s="11" t="str">
        <f>'Sample ID &amp; weight entry'!A24</f>
        <v>OREI 2021</v>
      </c>
      <c r="B26" s="11">
        <f>'Sample ID &amp; weight entry'!B24</f>
        <v>22</v>
      </c>
      <c r="C26" s="11" t="str">
        <f>'Sample ID &amp; weight entry'!C24</f>
        <v>A22</v>
      </c>
      <c r="D26" s="36">
        <v>0.98299999999999998</v>
      </c>
      <c r="E26"/>
      <c r="F26">
        <v>1.3760124999999999</v>
      </c>
      <c r="G26">
        <v>0.31671874999999999</v>
      </c>
      <c r="H26" s="78">
        <f>D26*($C$1+'Calculated dry wght &amp; H2O'!$L24)/'Calculated dry wght &amp; H2O'!$H24</f>
        <v>6.8198744484044003</v>
      </c>
      <c r="I26" s="22">
        <f>E26*($C$1+'Calculated dry wght &amp; H2O'!$L24)/'Calculated dry wght &amp; H2O'!$H24</f>
        <v>0</v>
      </c>
      <c r="J26" s="22">
        <f>(F26*$C$3)*($C$1+'Calculated dry wght &amp; H2O'!$L24)/'Calculated dry wght &amp; H2O'!$H24</f>
        <v>95.465233870143024</v>
      </c>
      <c r="K26" s="22">
        <f>(G26*$C$3)*($C$1+'Calculated dry wght &amp; H2O'!$L24)/'Calculated dry wght &amp; H2O'!$H24</f>
        <v>21.973368366791263</v>
      </c>
      <c r="L26" s="22">
        <v>4.0607375000000001</v>
      </c>
      <c r="M26" s="22">
        <f>L26*($C$2+'Calculated dry wght &amp; H2O'!$L24)/'Calculated dry wght &amp; H2O'!$H24</f>
        <v>14.780063756142335</v>
      </c>
      <c r="N26">
        <v>2.8611</v>
      </c>
      <c r="O26">
        <v>0.73381124999999991</v>
      </c>
      <c r="P26" s="22">
        <f>(N26*$C$3)*($C$1+'Calculated dry wght &amp; H2O'!$L24)/'Calculated dry wght &amp; H2O'!$H24</f>
        <v>198.49789200742453</v>
      </c>
      <c r="Q26" s="22">
        <f>(O26*$C$3)*($C$1+'Calculated dry wght &amp; H2O'!$L24)/'Calculated dry wght &amp; H2O'!$H24</f>
        <v>50.910484169142357</v>
      </c>
      <c r="R26" s="22">
        <f t="shared" si="0"/>
        <v>228.96146252729221</v>
      </c>
      <c r="S26" s="22">
        <f t="shared" si="1"/>
        <v>53.58725148583536</v>
      </c>
    </row>
    <row r="27" spans="1:19" x14ac:dyDescent="0.25">
      <c r="A27" s="11" t="str">
        <f>'Sample ID &amp; weight entry'!A25</f>
        <v>OREI 2021</v>
      </c>
      <c r="B27" s="11">
        <f>'Sample ID &amp; weight entry'!B25</f>
        <v>23</v>
      </c>
      <c r="C27" s="11" t="str">
        <f>'Sample ID &amp; weight entry'!C25</f>
        <v>B21</v>
      </c>
      <c r="D27" s="36">
        <v>1.1930000000000001</v>
      </c>
      <c r="E27"/>
      <c r="F27"/>
      <c r="G27"/>
      <c r="H27" s="78">
        <f>D27*($C$1+'Calculated dry wght &amp; H2O'!$L25)/'Calculated dry wght &amp; H2O'!$H25</f>
        <v>8.1615202608290662</v>
      </c>
      <c r="I27" s="22">
        <f>E27*($C$1+'Calculated dry wght &amp; H2O'!$L25)/'Calculated dry wght &amp; H2O'!$H25</f>
        <v>0</v>
      </c>
      <c r="J27" s="22">
        <f>(F27*$C$3)*($C$1+'Calculated dry wght &amp; H2O'!$L25)/'Calculated dry wght &amp; H2O'!$H25</f>
        <v>0</v>
      </c>
      <c r="K27" s="22">
        <f>(G27*$C$3)*($C$1+'Calculated dry wght &amp; H2O'!$L25)/'Calculated dry wght &amp; H2O'!$H25</f>
        <v>0</v>
      </c>
      <c r="L27" s="22">
        <v>2.7207375000000003</v>
      </c>
      <c r="M27" s="22">
        <f>L27*($C$2+'Calculated dry wght &amp; H2O'!$L25)/'Calculated dry wght &amp; H2O'!$H25</f>
        <v>9.8000464771139466</v>
      </c>
      <c r="N27"/>
      <c r="O27"/>
      <c r="P27" s="22">
        <f>(N27*$C$3)*($C$1+'Calculated dry wght &amp; H2O'!$L25)/'Calculated dry wght &amp; H2O'!$H25</f>
        <v>0</v>
      </c>
      <c r="Q27" s="22">
        <f>(O27*$C$3)*($C$1+'Calculated dry wght &amp; H2O'!$L25)/'Calculated dry wght &amp; H2O'!$H25</f>
        <v>0</v>
      </c>
      <c r="R27" s="22">
        <f t="shared" si="0"/>
        <v>0</v>
      </c>
      <c r="S27" s="22">
        <f t="shared" si="1"/>
        <v>0</v>
      </c>
    </row>
    <row r="28" spans="1:19" x14ac:dyDescent="0.25">
      <c r="A28" s="11" t="str">
        <f>'Sample ID &amp; weight entry'!A26</f>
        <v>OREI 2021</v>
      </c>
      <c r="B28" s="11">
        <f>'Sample ID &amp; weight entry'!B26</f>
        <v>24</v>
      </c>
      <c r="C28" s="11" t="str">
        <f>'Sample ID &amp; weight entry'!C26</f>
        <v>B22</v>
      </c>
      <c r="D28" s="36">
        <v>0.47050000000000003</v>
      </c>
      <c r="E28"/>
      <c r="F28"/>
      <c r="G28"/>
      <c r="H28" s="78">
        <f>D28*($C$1+'Calculated dry wght &amp; H2O'!$L26)/'Calculated dry wght &amp; H2O'!$H26</f>
        <v>3.1524188897221626</v>
      </c>
      <c r="I28" s="22">
        <f>E28*($C$1+'Calculated dry wght &amp; H2O'!$L26)/'Calculated dry wght &amp; H2O'!$H26</f>
        <v>0</v>
      </c>
      <c r="J28" s="22">
        <f>(F28*$C$3)*($C$1+'Calculated dry wght &amp; H2O'!$L26)/'Calculated dry wght &amp; H2O'!$H26</f>
        <v>0</v>
      </c>
      <c r="K28" s="22">
        <f>(G28*$C$3)*($C$1+'Calculated dry wght &amp; H2O'!$L26)/'Calculated dry wght &amp; H2O'!$H26</f>
        <v>0</v>
      </c>
      <c r="L28" s="22">
        <v>3.6907375</v>
      </c>
      <c r="M28" s="22">
        <f>L28*($C$2+'Calculated dry wght &amp; H2O'!$L26)/'Calculated dry wght &amp; H2O'!$H26</f>
        <v>13.030997420943148</v>
      </c>
      <c r="N28"/>
      <c r="O28"/>
      <c r="P28" s="22">
        <f>(N28*$C$3)*($C$1+'Calculated dry wght &amp; H2O'!$L26)/'Calculated dry wght &amp; H2O'!$H26</f>
        <v>0</v>
      </c>
      <c r="Q28" s="22">
        <f>(O28*$C$3)*($C$1+'Calculated dry wght &amp; H2O'!$L26)/'Calculated dry wght &amp; H2O'!$H26</f>
        <v>0</v>
      </c>
      <c r="R28" s="22">
        <f t="shared" si="0"/>
        <v>0</v>
      </c>
      <c r="S28" s="22">
        <f t="shared" si="1"/>
        <v>0</v>
      </c>
    </row>
    <row r="29" spans="1:19" x14ac:dyDescent="0.25">
      <c r="A29" s="11" t="str">
        <f>'Sample ID &amp; weight entry'!A27</f>
        <v>OREI 2021</v>
      </c>
      <c r="B29" s="11">
        <f>'Sample ID &amp; weight entry'!B27</f>
        <v>25</v>
      </c>
      <c r="C29" s="11" t="str">
        <f>'Sample ID &amp; weight entry'!C27</f>
        <v>C21</v>
      </c>
      <c r="D29" s="36">
        <v>0.77800000000000002</v>
      </c>
      <c r="E29"/>
      <c r="F29">
        <v>1.4810125000000001</v>
      </c>
      <c r="G29">
        <v>0.33721875000000001</v>
      </c>
      <c r="H29" s="78">
        <f>D29*($C$1+'Calculated dry wght &amp; H2O'!$L27)/'Calculated dry wght &amp; H2O'!$H27</f>
        <v>5.574541427671833</v>
      </c>
      <c r="I29" s="22">
        <f>E29*($C$1+'Calculated dry wght &amp; H2O'!$L27)/'Calculated dry wght &amp; H2O'!$H27</f>
        <v>0</v>
      </c>
      <c r="J29" s="22">
        <f>(F29*$C$3)*($C$1+'Calculated dry wght &amp; H2O'!$L27)/'Calculated dry wght &amp; H2O'!$H27</f>
        <v>106.11780894794127</v>
      </c>
      <c r="K29" s="22">
        <f>(G29*$C$3)*($C$1+'Calculated dry wght &amp; H2O'!$L27)/'Calculated dry wght &amp; H2O'!$H27</f>
        <v>24.162466478955153</v>
      </c>
      <c r="L29" s="22">
        <v>1.2207375</v>
      </c>
      <c r="M29" s="22">
        <f>L29*($C$2+'Calculated dry wght &amp; H2O'!$L27)/'Calculated dry wght &amp; H2O'!$H27</f>
        <v>4.6209790330734641</v>
      </c>
      <c r="N29">
        <v>4.3471000000000002</v>
      </c>
      <c r="O29">
        <v>1.0371112500000002</v>
      </c>
      <c r="P29" s="22">
        <f>(N29*$C$3)*($C$1+'Calculated dry wght &amp; H2O'!$L27)/'Calculated dry wght &amp; H2O'!$H27</f>
        <v>311.47929357624969</v>
      </c>
      <c r="Q29" s="22">
        <f>(O29*$C$3)*($C$1+'Calculated dry wght &amp; H2O'!$L27)/'Calculated dry wght &amp; H2O'!$H27</f>
        <v>74.311306275443712</v>
      </c>
      <c r="R29" s="22">
        <f t="shared" si="0"/>
        <v>456.3588547295742</v>
      </c>
      <c r="S29" s="22">
        <f t="shared" si="1"/>
        <v>92.868221845349183</v>
      </c>
    </row>
    <row r="30" spans="1:19" x14ac:dyDescent="0.25">
      <c r="A30" s="11" t="str">
        <f>'Sample ID &amp; weight entry'!A28</f>
        <v>OREI 2021</v>
      </c>
      <c r="B30" s="11">
        <f>'Sample ID &amp; weight entry'!B28</f>
        <v>26</v>
      </c>
      <c r="C30" s="11" t="str">
        <f>'Sample ID &amp; weight entry'!C28</f>
        <v>C22</v>
      </c>
      <c r="D30" s="36">
        <v>0.35599999999999998</v>
      </c>
      <c r="E30"/>
      <c r="F30">
        <v>2.0510125000000001</v>
      </c>
      <c r="G30">
        <v>0.34801874999999999</v>
      </c>
      <c r="H30" s="78">
        <f>D30*($C$1+'Calculated dry wght &amp; H2O'!$L28)/'Calculated dry wght &amp; H2O'!$H28</f>
        <v>2.3931662305428496</v>
      </c>
      <c r="I30" s="22">
        <f>E30*($C$1+'Calculated dry wght &amp; H2O'!$L28)/'Calculated dry wght &amp; H2O'!$H28</f>
        <v>0</v>
      </c>
      <c r="J30" s="22">
        <f>(F30*$C$3)*($C$1+'Calculated dry wght &amp; H2O'!$L28)/'Calculated dry wght &amp; H2O'!$H28</f>
        <v>137.87679363542887</v>
      </c>
      <c r="K30" s="22">
        <f>(G30*$C$3)*($C$1+'Calculated dry wght &amp; H2O'!$L28)/'Calculated dry wght &amp; H2O'!$H28</f>
        <v>23.39513258695883</v>
      </c>
      <c r="L30" s="22">
        <v>3.2607375000000003</v>
      </c>
      <c r="M30" s="22">
        <f>L30*($C$2+'Calculated dry wght &amp; H2O'!$L28)/'Calculated dry wght &amp; H2O'!$H28</f>
        <v>11.552943765202283</v>
      </c>
      <c r="N30">
        <v>4.6620999999999997</v>
      </c>
      <c r="O30">
        <v>0.89741124999999999</v>
      </c>
      <c r="P30" s="22">
        <f>(N30*$C$3)*($C$1+'Calculated dry wght &amp; H2O'!$L28)/'Calculated dry wght &amp; H2O'!$H28</f>
        <v>313.40394054533198</v>
      </c>
      <c r="Q30" s="22">
        <f>(O30*$C$3)*($C$1+'Calculated dry wght &amp; H2O'!$L28)/'Calculated dry wght &amp; H2O'!$H28</f>
        <v>60.327367932844012</v>
      </c>
      <c r="R30" s="22">
        <f t="shared" si="0"/>
        <v>390.06032646645133</v>
      </c>
      <c r="S30" s="22">
        <f t="shared" si="1"/>
        <v>68.393028418305889</v>
      </c>
    </row>
    <row r="31" spans="1:19" x14ac:dyDescent="0.25">
      <c r="A31" s="11" t="str">
        <f>'Sample ID &amp; weight entry'!A29</f>
        <v>OREI 2021</v>
      </c>
      <c r="B31" s="11">
        <f>'Sample ID &amp; weight entry'!B29</f>
        <v>27</v>
      </c>
      <c r="C31" s="11" t="str">
        <f>'Sample ID &amp; weight entry'!C29</f>
        <v>D21</v>
      </c>
      <c r="D31" s="36">
        <v>0.34</v>
      </c>
      <c r="E31"/>
      <c r="F31">
        <v>1.8060125</v>
      </c>
      <c r="G31">
        <v>0.35891875000000001</v>
      </c>
      <c r="H31" s="78">
        <f>D31*($C$1+'Calculated dry wght &amp; H2O'!$L29)/'Calculated dry wght &amp; H2O'!$H29</f>
        <v>2.2282790150322929</v>
      </c>
      <c r="I31" s="22">
        <f>E31*($C$1+'Calculated dry wght &amp; H2O'!$L29)/'Calculated dry wght &amp; H2O'!$H29</f>
        <v>0</v>
      </c>
      <c r="J31" s="22">
        <f>(F31*$C$3)*($C$1+'Calculated dry wght &amp; H2O'!$L29)/'Calculated dry wght &amp; H2O'!$H29</f>
        <v>118.36175748929438</v>
      </c>
      <c r="K31" s="22">
        <f>(G31*$C$3)*($C$1+'Calculated dry wght &amp; H2O'!$L29)/'Calculated dry wght &amp; H2O'!$H29</f>
        <v>23.522679962547702</v>
      </c>
      <c r="L31" s="22">
        <v>1.4407375</v>
      </c>
      <c r="M31" s="22">
        <f>L31*($C$2+'Calculated dry wght &amp; H2O'!$L29)/'Calculated dry wght &amp; H2O'!$H29</f>
        <v>4.9680983930998108</v>
      </c>
      <c r="N31">
        <v>4.0590999999999999</v>
      </c>
      <c r="O31">
        <v>0.83831124999999995</v>
      </c>
      <c r="P31" s="22">
        <f>(N31*$C$3)*($C$1+'Calculated dry wght &amp; H2O'!$L29)/'Calculated dry wght &amp; H2O'!$H29</f>
        <v>266.02374558581118</v>
      </c>
      <c r="Q31" s="22">
        <f>(O31*$C$3)*($C$1+'Calculated dry wght &amp; H2O'!$L29)/'Calculated dry wght &amp; H2O'!$H29</f>
        <v>54.94092254236736</v>
      </c>
      <c r="R31" s="22">
        <f t="shared" si="0"/>
        <v>328.13775132559289</v>
      </c>
      <c r="S31" s="22">
        <f t="shared" si="1"/>
        <v>58.181930703369737</v>
      </c>
    </row>
    <row r="32" spans="1:19" x14ac:dyDescent="0.25">
      <c r="A32" s="11" t="str">
        <f>'Sample ID &amp; weight entry'!A30</f>
        <v>OREI 2021</v>
      </c>
      <c r="B32" s="11">
        <f>'Sample ID &amp; weight entry'!B30</f>
        <v>28</v>
      </c>
      <c r="C32" s="11" t="str">
        <f>'Sample ID &amp; weight entry'!C30</f>
        <v>D22</v>
      </c>
      <c r="D32" s="36">
        <v>0.45600000000000002</v>
      </c>
      <c r="E32"/>
      <c r="F32">
        <v>1.4480124999999999</v>
      </c>
      <c r="G32">
        <v>0.23891875000000001</v>
      </c>
      <c r="H32" s="78">
        <f>D32*($C$1+'Calculated dry wght &amp; H2O'!$L30)/'Calculated dry wght &amp; H2O'!$H30</f>
        <v>3.0462326825458805</v>
      </c>
      <c r="I32" s="22">
        <f>E32*($C$1+'Calculated dry wght &amp; H2O'!$L30)/'Calculated dry wght &amp; H2O'!$H30</f>
        <v>0</v>
      </c>
      <c r="J32" s="22">
        <f>(F32*$C$3)*($C$1+'Calculated dry wght &amp; H2O'!$L30)/'Calculated dry wght &amp; H2O'!$H30</f>
        <v>96.732083382345749</v>
      </c>
      <c r="K32" s="22">
        <f>(G32*$C$3)*($C$1+'Calculated dry wght &amp; H2O'!$L30)/'Calculated dry wght &amp; H2O'!$H30</f>
        <v>15.960572471995803</v>
      </c>
      <c r="L32" s="22">
        <v>2.9807375</v>
      </c>
      <c r="M32" s="22">
        <f>L32*($C$2+'Calculated dry wght &amp; H2O'!$L30)/'Calculated dry wght &amp; H2O'!$H30</f>
        <v>10.4374841616434</v>
      </c>
      <c r="N32">
        <v>5.3460999999999999</v>
      </c>
      <c r="O32">
        <v>1.02811125</v>
      </c>
      <c r="P32" s="22">
        <f>(N32*$C$3)*($C$1+'Calculated dry wght &amp; H2O'!$L30)/'Calculated dry wght &amp; H2O'!$H30</f>
        <v>357.13738035435375</v>
      </c>
      <c r="Q32" s="22">
        <f>(O32*$C$3)*($C$1+'Calculated dry wght &amp; H2O'!$L30)/'Calculated dry wght &amp; H2O'!$H30</f>
        <v>68.681273926383739</v>
      </c>
      <c r="R32" s="22">
        <f t="shared" si="0"/>
        <v>578.6784377155733</v>
      </c>
      <c r="S32" s="22">
        <f t="shared" si="1"/>
        <v>97.630928619236911</v>
      </c>
    </row>
    <row r="33" spans="1:19" x14ac:dyDescent="0.25">
      <c r="A33" s="11" t="str">
        <f>'Sample ID &amp; weight entry'!A31</f>
        <v>OREI 2021</v>
      </c>
      <c r="B33" s="11">
        <f>'Sample ID &amp; weight entry'!B31</f>
        <v>29</v>
      </c>
      <c r="C33" s="11" t="str">
        <f>'Sample ID &amp; weight entry'!C31</f>
        <v>E21</v>
      </c>
      <c r="D33" s="36">
        <v>0.89900000000000002</v>
      </c>
      <c r="E33"/>
      <c r="F33">
        <v>1.1860124999999999</v>
      </c>
      <c r="G33">
        <v>0.23841875000000001</v>
      </c>
      <c r="H33" s="78">
        <f>D33*($C$1+'Calculated dry wght &amp; H2O'!$L31)/'Calculated dry wght &amp; H2O'!$H31</f>
        <v>6.4228520531400983</v>
      </c>
      <c r="I33" s="22">
        <f>E33*($C$1+'Calculated dry wght &amp; H2O'!$L31)/'Calculated dry wght &amp; H2O'!$H31</f>
        <v>0</v>
      </c>
      <c r="J33" s="22">
        <f>(F33*$C$3)*($C$1+'Calculated dry wght &amp; H2O'!$L31)/'Calculated dry wght &amp; H2O'!$H31</f>
        <v>84.733957960787762</v>
      </c>
      <c r="K33" s="22">
        <f>(G33*$C$3)*($C$1+'Calculated dry wght &amp; H2O'!$L31)/'Calculated dry wght &amp; H2O'!$H31</f>
        <v>17.03368585032921</v>
      </c>
      <c r="L33" s="22">
        <v>2.9607375</v>
      </c>
      <c r="M33" s="22">
        <f>L33*($C$2+'Calculated dry wght &amp; H2O'!$L31)/'Calculated dry wght &amp; H2O'!$H31</f>
        <v>11.165649191843931</v>
      </c>
      <c r="N33">
        <v>3.5231000000000003</v>
      </c>
      <c r="O33">
        <v>0.77031125</v>
      </c>
      <c r="P33" s="22">
        <f>(N33*$C$3)*($C$1+'Calculated dry wght &amp; H2O'!$L31)/'Calculated dry wght &amp; H2O'!$H31</f>
        <v>251.70578496571613</v>
      </c>
      <c r="Q33" s="22">
        <f>(O33*$C$3)*($C$1+'Calculated dry wght &amp; H2O'!$L31)/'Calculated dry wght &amp; H2O'!$H31</f>
        <v>55.03442929498793</v>
      </c>
      <c r="R33" s="22">
        <f t="shared" si="0"/>
        <v>371.04850445539637</v>
      </c>
      <c r="S33" s="22">
        <f t="shared" si="1"/>
        <v>70.371747119738373</v>
      </c>
    </row>
    <row r="34" spans="1:19" x14ac:dyDescent="0.25">
      <c r="A34" s="11" t="str">
        <f>'Sample ID &amp; weight entry'!A32</f>
        <v>OREI 2021</v>
      </c>
      <c r="B34" s="11">
        <f>'Sample ID &amp; weight entry'!B32</f>
        <v>30</v>
      </c>
      <c r="C34" s="11" t="str">
        <f>'Sample ID &amp; weight entry'!C32</f>
        <v>E22</v>
      </c>
      <c r="D34" s="36">
        <v>0.436</v>
      </c>
      <c r="E34"/>
      <c r="F34"/>
      <c r="G34"/>
      <c r="H34" s="78">
        <f>D34*($C$1+'Calculated dry wght &amp; H2O'!$L32)/'Calculated dry wght &amp; H2O'!$H32</f>
        <v>2.871412444430252</v>
      </c>
      <c r="I34" s="22">
        <f>E34*($C$1+'Calculated dry wght &amp; H2O'!$L32)/'Calculated dry wght &amp; H2O'!$H32</f>
        <v>0</v>
      </c>
      <c r="J34" s="22">
        <f>(F34*$C$3)*($C$1+'Calculated dry wght &amp; H2O'!$L32)/'Calculated dry wght &amp; H2O'!$H32</f>
        <v>0</v>
      </c>
      <c r="K34" s="22">
        <f>(G34*$C$3)*($C$1+'Calculated dry wght &amp; H2O'!$L32)/'Calculated dry wght &amp; H2O'!$H32</f>
        <v>0</v>
      </c>
      <c r="L34" s="22">
        <v>2.0507375000000003</v>
      </c>
      <c r="M34" s="22">
        <f>L34*($C$2+'Calculated dry wght &amp; H2O'!$L32)/'Calculated dry wght &amp; H2O'!$H32</f>
        <v>7.0915524626892923</v>
      </c>
      <c r="N34"/>
      <c r="O34"/>
      <c r="P34" s="22">
        <f>(N34*$C$3)*($C$1+'Calculated dry wght &amp; H2O'!$L32)/'Calculated dry wght &amp; H2O'!$H32</f>
        <v>0</v>
      </c>
      <c r="Q34" s="22">
        <f>(O34*$C$3)*($C$1+'Calculated dry wght &amp; H2O'!$L32)/'Calculated dry wght &amp; H2O'!$H32</f>
        <v>0</v>
      </c>
      <c r="R34" s="22">
        <f t="shared" si="0"/>
        <v>0</v>
      </c>
      <c r="S34" s="22">
        <f t="shared" si="1"/>
        <v>0</v>
      </c>
    </row>
    <row r="35" spans="1:19" x14ac:dyDescent="0.25">
      <c r="A35" s="11" t="str">
        <f>'Sample ID &amp; weight entry'!A33</f>
        <v>OREI 2021</v>
      </c>
      <c r="B35" s="11">
        <f>'Sample ID &amp; weight entry'!B33</f>
        <v>31</v>
      </c>
      <c r="C35" s="11" t="str">
        <f>'Sample ID &amp; weight entry'!C33</f>
        <v>F21</v>
      </c>
      <c r="D35" s="36">
        <v>1.254</v>
      </c>
      <c r="E35"/>
      <c r="F35"/>
      <c r="G35"/>
      <c r="H35" s="78">
        <f>D35*($C$1+'Calculated dry wght &amp; H2O'!$L33)/'Calculated dry wght &amp; H2O'!$H33</f>
        <v>8.1004020862968247</v>
      </c>
      <c r="I35" s="22">
        <f>E35*($C$1+'Calculated dry wght &amp; H2O'!$L33)/'Calculated dry wght &amp; H2O'!$H33</f>
        <v>0</v>
      </c>
      <c r="J35" s="22">
        <f>(F35*$C$3)*($C$1+'Calculated dry wght &amp; H2O'!$L33)/'Calculated dry wght &amp; H2O'!$H33</f>
        <v>0</v>
      </c>
      <c r="K35" s="22">
        <f>(G35*$C$3)*($C$1+'Calculated dry wght &amp; H2O'!$L33)/'Calculated dry wght &amp; H2O'!$H33</f>
        <v>0</v>
      </c>
      <c r="L35" s="22">
        <v>1.1707375</v>
      </c>
      <c r="M35" s="22">
        <f>L35*($C$2+'Calculated dry wght &amp; H2O'!$L33)/'Calculated dry wght &amp; H2O'!$H33</f>
        <v>3.9661337783470061</v>
      </c>
      <c r="N35"/>
      <c r="O35"/>
      <c r="P35" s="22">
        <f>(N35*$C$3)*($C$1+'Calculated dry wght &amp; H2O'!$L33)/'Calculated dry wght &amp; H2O'!$H33</f>
        <v>0</v>
      </c>
      <c r="Q35" s="22">
        <f>(O35*$C$3)*($C$1+'Calculated dry wght &amp; H2O'!$L33)/'Calculated dry wght &amp; H2O'!$H33</f>
        <v>0</v>
      </c>
      <c r="R35" s="22">
        <f t="shared" si="0"/>
        <v>0</v>
      </c>
      <c r="S35" s="22">
        <f t="shared" si="1"/>
        <v>0</v>
      </c>
    </row>
    <row r="36" spans="1:19" x14ac:dyDescent="0.25">
      <c r="A36" s="11" t="str">
        <f>'Sample ID &amp; weight entry'!A34</f>
        <v>OREI 2021</v>
      </c>
      <c r="B36" s="11">
        <f>'Sample ID &amp; weight entry'!B34</f>
        <v>32</v>
      </c>
      <c r="C36" s="11" t="str">
        <f>'Sample ID &amp; weight entry'!C34</f>
        <v>F22</v>
      </c>
      <c r="D36" s="36">
        <v>0.34399999999999997</v>
      </c>
      <c r="E36"/>
      <c r="F36">
        <v>1.8240124999999998</v>
      </c>
      <c r="G36">
        <v>0.28941875</v>
      </c>
      <c r="H36" s="78">
        <f>D36*($C$1+'Calculated dry wght &amp; H2O'!$L34)/'Calculated dry wght &amp; H2O'!$H34</f>
        <v>2.1913124207103669</v>
      </c>
      <c r="I36" s="22">
        <f>E36*($C$1+'Calculated dry wght &amp; H2O'!$L34)/'Calculated dry wght &amp; H2O'!$H34</f>
        <v>0</v>
      </c>
      <c r="J36" s="22">
        <f>(F36*$C$3)*($C$1+'Calculated dry wght &amp; H2O'!$L34)/'Calculated dry wght &amp; H2O'!$H34</f>
        <v>116.19131531340024</v>
      </c>
      <c r="K36" s="22">
        <f>(G36*$C$3)*($C$1+'Calculated dry wght &amp; H2O'!$L34)/'Calculated dry wght &amp; H2O'!$H34</f>
        <v>18.436247141321761</v>
      </c>
      <c r="L36" s="22">
        <v>2.0807375000000001</v>
      </c>
      <c r="M36" s="22">
        <f>L36*($C$2+'Calculated dry wght &amp; H2O'!$L34)/'Calculated dry wght &amp; H2O'!$H34</f>
        <v>6.9560269662978671</v>
      </c>
      <c r="N36">
        <v>3.8030999999999997</v>
      </c>
      <c r="O36">
        <v>0.73801125000000001</v>
      </c>
      <c r="P36" s="22">
        <f>(N36*$C$3)*($C$1+'Calculated dry wght &amp; H2O'!$L34)/'Calculated dry wght &amp; H2O'!$H34</f>
        <v>242.26105427917432</v>
      </c>
      <c r="Q36" s="22">
        <f>(O36*$C$3)*($C$1+'Calculated dry wght &amp; H2O'!$L34)/'Calculated dry wght &amp; H2O'!$H34</f>
        <v>47.012012172935577</v>
      </c>
      <c r="R36" s="22">
        <f t="shared" si="0"/>
        <v>280.15497547949792</v>
      </c>
      <c r="S36" s="22">
        <f t="shared" si="1"/>
        <v>52.918083391877431</v>
      </c>
    </row>
    <row r="37" spans="1:19" x14ac:dyDescent="0.25">
      <c r="A37" s="11" t="str">
        <f>'Sample ID &amp; weight entry'!A35</f>
        <v>OREI 2021</v>
      </c>
      <c r="B37" s="11">
        <f>'Sample ID &amp; weight entry'!B35</f>
        <v>33</v>
      </c>
      <c r="C37" s="11" t="str">
        <f>'Sample ID &amp; weight entry'!C35</f>
        <v>G21</v>
      </c>
      <c r="D37" s="36">
        <v>1.1639999999999999</v>
      </c>
      <c r="E37"/>
      <c r="F37"/>
      <c r="G37"/>
      <c r="H37" s="78">
        <f>D37*($C$1+'Calculated dry wght &amp; H2O'!$L35)/'Calculated dry wght &amp; H2O'!$H35</f>
        <v>7.410126182767403</v>
      </c>
      <c r="I37" s="22">
        <f>E37*($C$1+'Calculated dry wght &amp; H2O'!$L35)/'Calculated dry wght &amp; H2O'!$H35</f>
        <v>0</v>
      </c>
      <c r="J37" s="22">
        <f>(F37*$C$3)*($C$1+'Calculated dry wght &amp; H2O'!$L35)/'Calculated dry wght &amp; H2O'!$H35</f>
        <v>0</v>
      </c>
      <c r="K37" s="22">
        <f>(G37*$C$3)*($C$1+'Calculated dry wght &amp; H2O'!$L35)/'Calculated dry wght &amp; H2O'!$H35</f>
        <v>0</v>
      </c>
      <c r="L37" s="22">
        <v>2.9207375</v>
      </c>
      <c r="M37" s="22">
        <f>L37*($C$2+'Calculated dry wght &amp; H2O'!$L35)/'Calculated dry wght &amp; H2O'!$H35</f>
        <v>9.7462829896700605</v>
      </c>
      <c r="N37"/>
      <c r="O37"/>
      <c r="P37" s="22">
        <f>(N37*$C$3)*($C$1+'Calculated dry wght &amp; H2O'!$L35)/'Calculated dry wght &amp; H2O'!$H35</f>
        <v>0</v>
      </c>
      <c r="Q37" s="22">
        <f>(O37*$C$3)*($C$1+'Calculated dry wght &amp; H2O'!$L35)/'Calculated dry wght &amp; H2O'!$H35</f>
        <v>0</v>
      </c>
      <c r="R37" s="22">
        <f t="shared" ref="R37:R68" si="2">(P37-J37)/$R$3</f>
        <v>0</v>
      </c>
      <c r="S37" s="22">
        <f t="shared" ref="S37:S68" si="3">(Q37-K37)/$S$3</f>
        <v>0</v>
      </c>
    </row>
    <row r="38" spans="1:19" x14ac:dyDescent="0.25">
      <c r="A38" s="11" t="str">
        <f>'Sample ID &amp; weight entry'!A36</f>
        <v>OREI 2021</v>
      </c>
      <c r="B38" s="11">
        <f>'Sample ID &amp; weight entry'!B36</f>
        <v>34</v>
      </c>
      <c r="C38" s="11" t="str">
        <f>'Sample ID &amp; weight entry'!C36</f>
        <v>G22</v>
      </c>
      <c r="D38" s="36">
        <v>0.38800000000000001</v>
      </c>
      <c r="E38"/>
      <c r="F38"/>
      <c r="G38"/>
      <c r="H38" s="78">
        <f>D38*($C$1+'Calculated dry wght &amp; H2O'!$L36)/'Calculated dry wght &amp; H2O'!$H36</f>
        <v>2.5204760692896295</v>
      </c>
      <c r="I38" s="22">
        <f>E38*($C$1+'Calculated dry wght &amp; H2O'!$L36)/'Calculated dry wght &amp; H2O'!$H36</f>
        <v>0</v>
      </c>
      <c r="J38" s="22">
        <f>(F38*$C$3)*($C$1+'Calculated dry wght &amp; H2O'!$L36)/'Calculated dry wght &amp; H2O'!$H36</f>
        <v>0</v>
      </c>
      <c r="K38" s="22">
        <f>(G38*$C$3)*($C$1+'Calculated dry wght &amp; H2O'!$L36)/'Calculated dry wght &amp; H2O'!$H36</f>
        <v>0</v>
      </c>
      <c r="L38" s="22">
        <v>2.4807375</v>
      </c>
      <c r="M38" s="22">
        <f>L38*($C$2+'Calculated dry wght &amp; H2O'!$L36)/'Calculated dry wght &amp; H2O'!$H36</f>
        <v>8.4339014257902019</v>
      </c>
      <c r="N38"/>
      <c r="O38"/>
      <c r="P38" s="22">
        <f>(N38*$C$3)*($C$1+'Calculated dry wght &amp; H2O'!$L36)/'Calculated dry wght &amp; H2O'!$H36</f>
        <v>0</v>
      </c>
      <c r="Q38" s="22">
        <f>(O38*$C$3)*($C$1+'Calculated dry wght &amp; H2O'!$L36)/'Calculated dry wght &amp; H2O'!$H36</f>
        <v>0</v>
      </c>
      <c r="R38" s="22">
        <f t="shared" si="2"/>
        <v>0</v>
      </c>
      <c r="S38" s="22">
        <f t="shared" si="3"/>
        <v>0</v>
      </c>
    </row>
    <row r="39" spans="1:19" x14ac:dyDescent="0.25">
      <c r="A39" s="11" t="str">
        <f>'Sample ID &amp; weight entry'!A37</f>
        <v>OREI 2021</v>
      </c>
      <c r="B39" s="11">
        <f>'Sample ID &amp; weight entry'!B37</f>
        <v>35</v>
      </c>
      <c r="C39" s="11" t="str">
        <f>'Sample ID &amp; weight entry'!C37</f>
        <v>H21</v>
      </c>
      <c r="D39" s="36">
        <v>0.65900000000000003</v>
      </c>
      <c r="E39"/>
      <c r="F39">
        <v>1.5680125</v>
      </c>
      <c r="G39">
        <v>0.29621874999999998</v>
      </c>
      <c r="H39" s="78">
        <f>D39*($C$1+'Calculated dry wght &amp; H2O'!$L37)/'Calculated dry wght &amp; H2O'!$H37</f>
        <v>4.3204592638728938</v>
      </c>
      <c r="I39" s="22">
        <f>E39*($C$1+'Calculated dry wght &amp; H2O'!$L37)/'Calculated dry wght &amp; H2O'!$H37</f>
        <v>0</v>
      </c>
      <c r="J39" s="22">
        <f>(F39*$C$3)*($C$1+'Calculated dry wght &amp; H2O'!$L37)/'Calculated dry wght &amp; H2O'!$H37</f>
        <v>102.80021443844456</v>
      </c>
      <c r="K39" s="22">
        <f>(G39*$C$3)*($C$1+'Calculated dry wght &amp; H2O'!$L37)/'Calculated dry wght &amp; H2O'!$H37</f>
        <v>19.420349659641104</v>
      </c>
      <c r="L39" s="22">
        <v>2.5707375000000003</v>
      </c>
      <c r="M39" s="22">
        <f>L39*($C$2+'Calculated dry wght &amp; H2O'!$L37)/'Calculated dry wght &amp; H2O'!$H37</f>
        <v>8.8632771788551512</v>
      </c>
      <c r="N39">
        <v>5.3581000000000003</v>
      </c>
      <c r="O39">
        <v>1.02411125</v>
      </c>
      <c r="P39" s="22">
        <f>(N39*$C$3)*($C$1+'Calculated dry wght &amp; H2O'!$L37)/'Calculated dry wght &amp; H2O'!$H37</f>
        <v>351.28152931346517</v>
      </c>
      <c r="Q39" s="22">
        <f>(O39*$C$3)*($C$1+'Calculated dry wght &amp; H2O'!$L37)/'Calculated dry wght &amp; H2O'!$H37</f>
        <v>67.141592371759472</v>
      </c>
      <c r="R39" s="22">
        <f t="shared" si="2"/>
        <v>552.18069972226806</v>
      </c>
      <c r="S39" s="22">
        <f t="shared" si="3"/>
        <v>88.372671689108088</v>
      </c>
    </row>
    <row r="40" spans="1:19" x14ac:dyDescent="0.25">
      <c r="A40" s="11" t="str">
        <f>'Sample ID &amp; weight entry'!A38</f>
        <v>OREI 2021</v>
      </c>
      <c r="B40" s="11">
        <f>'Sample ID &amp; weight entry'!B38</f>
        <v>36</v>
      </c>
      <c r="C40" s="11" t="str">
        <f>'Sample ID &amp; weight entry'!C38</f>
        <v>H22</v>
      </c>
      <c r="D40" s="36">
        <v>0.55500000000000005</v>
      </c>
      <c r="E40"/>
      <c r="F40">
        <v>1.3630125</v>
      </c>
      <c r="G40">
        <v>0.26821875000000001</v>
      </c>
      <c r="H40" s="78">
        <f>D40*($C$1+'Calculated dry wght &amp; H2O'!$L38)/'Calculated dry wght &amp; H2O'!$H38</f>
        <v>3.8285585486464599</v>
      </c>
      <c r="I40" s="22">
        <f>E40*($C$1+'Calculated dry wght &amp; H2O'!$L38)/'Calculated dry wght &amp; H2O'!$H38</f>
        <v>0</v>
      </c>
      <c r="J40" s="22">
        <f>(F40*$C$3)*($C$1+'Calculated dry wght &amp; H2O'!$L38)/'Calculated dry wght &amp; H2O'!$H38</f>
        <v>94.024741599765449</v>
      </c>
      <c r="K40" s="22">
        <f>(G40*$C$3)*($C$1+'Calculated dry wght &amp; H2O'!$L38)/'Calculated dry wght &amp; H2O'!$H38</f>
        <v>18.502543931887704</v>
      </c>
      <c r="L40" s="22">
        <v>2.6107375000000004</v>
      </c>
      <c r="M40" s="22">
        <f>L40*($C$2+'Calculated dry wght &amp; H2O'!$L38)/'Calculated dry wght &amp; H2O'!$H38</f>
        <v>9.4791276714444628</v>
      </c>
      <c r="N40">
        <v>4.5290999999999997</v>
      </c>
      <c r="O40">
        <v>0.91151125</v>
      </c>
      <c r="P40" s="22">
        <f>(N40*$C$3)*($C$1+'Calculated dry wght &amp; H2O'!$L38)/'Calculated dry wght &amp; H2O'!$H38</f>
        <v>312.43107248062483</v>
      </c>
      <c r="Q40" s="22">
        <f>(O40*$C$3)*($C$1+'Calculated dry wght &amp; H2O'!$L38)/'Calculated dry wght &amp; H2O'!$H38</f>
        <v>62.878814204953521</v>
      </c>
      <c r="R40" s="22">
        <f t="shared" si="2"/>
        <v>485.34740195746531</v>
      </c>
      <c r="S40" s="22">
        <f t="shared" si="3"/>
        <v>82.178278283455199</v>
      </c>
    </row>
    <row r="41" spans="1:19" x14ac:dyDescent="0.25">
      <c r="A41" s="11" t="str">
        <f>'Sample ID &amp; weight entry'!A39</f>
        <v>OREI 2021</v>
      </c>
      <c r="B41" s="11">
        <f>'Sample ID &amp; weight entry'!B39</f>
        <v>37</v>
      </c>
      <c r="C41" s="11" t="str">
        <f>'Sample ID &amp; weight entry'!C39</f>
        <v>blank</v>
      </c>
      <c r="D41" s="36">
        <v>1.7999999999999999E-2</v>
      </c>
      <c r="E41"/>
      <c r="F41">
        <v>-3.0487500000000056E-2</v>
      </c>
      <c r="G41">
        <v>2.3338749999999998E-2</v>
      </c>
      <c r="H41" s="78" t="e">
        <f>D41*($C$1+'Calculated dry wght &amp; H2O'!$L39)/'Calculated dry wght &amp; H2O'!$H39</f>
        <v>#DIV/0!</v>
      </c>
      <c r="I41" s="22" t="e">
        <f>E41*($C$1+'Calculated dry wght &amp; H2O'!$L39)/'Calculated dry wght &amp; H2O'!$H39</f>
        <v>#DIV/0!</v>
      </c>
      <c r="J41" s="22" t="e">
        <f>(F41*$C$3)*($C$1+'Calculated dry wght &amp; H2O'!$L39)/'Calculated dry wght &amp; H2O'!$H39</f>
        <v>#DIV/0!</v>
      </c>
      <c r="K41" s="22" t="e">
        <f>(G41*$C$3)*($C$1+'Calculated dry wght &amp; H2O'!$L39)/'Calculated dry wght &amp; H2O'!$H39</f>
        <v>#DIV/0!</v>
      </c>
      <c r="L41" s="22">
        <v>-3.0962500000000004E-2</v>
      </c>
      <c r="M41" s="22" t="e">
        <f>L41*($C$2+'Calculated dry wght &amp; H2O'!$L39)/'Calculated dry wght &amp; H2O'!$H39</f>
        <v>#DIV/0!</v>
      </c>
      <c r="N41">
        <v>-0.23619999999999985</v>
      </c>
      <c r="O41">
        <v>-1.8387500000000001E-3</v>
      </c>
      <c r="P41" s="22" t="e">
        <f>(N41*$C$3)*($C$1+'Calculated dry wght &amp; H2O'!$L39)/'Calculated dry wght &amp; H2O'!$H39</f>
        <v>#DIV/0!</v>
      </c>
      <c r="Q41" s="22" t="e">
        <f>(O41*$C$3)*($C$1+'Calculated dry wght &amp; H2O'!$L39)/'Calculated dry wght &amp; H2O'!$H39</f>
        <v>#DIV/0!</v>
      </c>
      <c r="R41" s="22" t="e">
        <f t="shared" si="2"/>
        <v>#DIV/0!</v>
      </c>
      <c r="S41" s="22" t="e">
        <f t="shared" si="3"/>
        <v>#DIV/0!</v>
      </c>
    </row>
    <row r="42" spans="1:19" x14ac:dyDescent="0.25">
      <c r="A42" s="11" t="str">
        <f>'Sample ID &amp; weight entry'!A40</f>
        <v>OREI 2021</v>
      </c>
      <c r="B42" s="11">
        <f>'Sample ID &amp; weight entry'!B40</f>
        <v>38</v>
      </c>
      <c r="C42" s="11" t="str">
        <f>'Sample ID &amp; weight entry'!C40</f>
        <v>A31 dup</v>
      </c>
      <c r="D42" s="36">
        <v>0.42</v>
      </c>
      <c r="E42"/>
      <c r="F42">
        <v>1.6700124999999999</v>
      </c>
      <c r="G42">
        <v>0.28541875</v>
      </c>
      <c r="H42" s="78">
        <f>D43*($C$1+'Calculated dry wght &amp; H2O'!$L40)/'Calculated dry wght &amp; H2O'!$H40</f>
        <v>1.7620865515241251</v>
      </c>
      <c r="I42" s="22">
        <f>E42*($C$1+'Calculated dry wght &amp; H2O'!$L40)/'Calculated dry wght &amp; H2O'!$H40</f>
        <v>0</v>
      </c>
      <c r="J42" s="22">
        <f>(F42*$C$3)*($C$1+'Calculated dry wght &amp; H2O'!$L40)/'Calculated dry wght &amp; H2O'!$H40</f>
        <v>111.88998354095753</v>
      </c>
      <c r="K42" s="22">
        <f>(G42*$C$3)*($C$1+'Calculated dry wght &amp; H2O'!$L40)/'Calculated dry wght &amp; H2O'!$H40</f>
        <v>19.122910301438267</v>
      </c>
      <c r="L42" s="22">
        <v>3.3107375000000001</v>
      </c>
      <c r="M42" s="22">
        <f>L42*($C$2+'Calculated dry wght &amp; H2O'!$L40)/'Calculated dry wght &amp; H2O'!$H40</f>
        <v>11.600884741625709</v>
      </c>
      <c r="N42">
        <v>5.2061000000000002</v>
      </c>
      <c r="O42">
        <v>0.99011124999999989</v>
      </c>
      <c r="P42" s="22">
        <f>(N42*$C$3)*($C$1+'Calculated dry wght &amp; H2O'!$L40)/'Calculated dry wght &amp; H2O'!$H40</f>
        <v>348.80603786653035</v>
      </c>
      <c r="Q42" s="22">
        <f>(O42*$C$3)*($C$1+'Calculated dry wght &amp; H2O'!$L40)/'Calculated dry wght &amp; H2O'!$H40</f>
        <v>66.33694745770876</v>
      </c>
      <c r="R42" s="22">
        <f t="shared" si="2"/>
        <v>526.48012072349513</v>
      </c>
      <c r="S42" s="22">
        <f t="shared" si="3"/>
        <v>87.433402141241643</v>
      </c>
    </row>
    <row r="43" spans="1:19" x14ac:dyDescent="0.25">
      <c r="A43" s="11" t="str">
        <f>'Sample ID &amp; weight entry'!A41</f>
        <v>OREI 2021</v>
      </c>
      <c r="B43" s="11">
        <f>'Sample ID &amp; weight entry'!B41</f>
        <v>39</v>
      </c>
      <c r="C43" s="11" t="str">
        <f>'Sample ID &amp; weight entry'!C41</f>
        <v>A31</v>
      </c>
      <c r="D43" s="36">
        <v>0.26300000000000001</v>
      </c>
      <c r="E43"/>
      <c r="F43">
        <v>2.0750125000000001</v>
      </c>
      <c r="G43">
        <v>0.36761874999999999</v>
      </c>
      <c r="H43" s="78">
        <f>D42*($C$1+'Calculated dry wght &amp; H2O'!$L41)/'Calculated dry wght &amp; H2O'!$H41</f>
        <v>2.7533423755086224</v>
      </c>
      <c r="I43" s="22">
        <f>E43*($C$1+'Calculated dry wght &amp; H2O'!$L41)/'Calculated dry wght &amp; H2O'!$H41</f>
        <v>0</v>
      </c>
      <c r="J43" s="22">
        <f>(F43*$C$3)*($C$1+'Calculated dry wght &amp; H2O'!$L41)/'Calculated dry wght &amp; H2O'!$H41</f>
        <v>136.02904395143059</v>
      </c>
      <c r="K43" s="22">
        <f>(G43*$C$3)*($C$1+'Calculated dry wght &amp; H2O'!$L41)/'Calculated dry wght &amp; H2O'!$H41</f>
        <v>24.099530533488341</v>
      </c>
      <c r="L43" s="22">
        <v>2.7507375000000001</v>
      </c>
      <c r="M43" s="22">
        <f>L43*($C$2+'Calculated dry wght &amp; H2O'!$L41)/'Calculated dry wght &amp; H2O'!$H41</f>
        <v>9.4456851869792668</v>
      </c>
      <c r="N43">
        <v>6.6261000000000001</v>
      </c>
      <c r="O43">
        <v>1.3381112500000001</v>
      </c>
      <c r="P43" s="22">
        <f>(N43*$C$3)*($C$1+'Calculated dry wght &amp; H2O'!$L41)/'Calculated dry wght &amp; H2O'!$H41</f>
        <v>434.37909319899245</v>
      </c>
      <c r="Q43" s="22">
        <f>(O43*$C$3)*($C$1+'Calculated dry wght &amp; H2O'!$L41)/'Calculated dry wght &amp; H2O'!$H41</f>
        <v>87.720914470709815</v>
      </c>
      <c r="R43" s="22">
        <f t="shared" si="2"/>
        <v>663.00010943902635</v>
      </c>
      <c r="S43" s="22">
        <f t="shared" si="3"/>
        <v>117.81737766152123</v>
      </c>
    </row>
    <row r="44" spans="1:19" x14ac:dyDescent="0.25">
      <c r="A44" s="11" t="str">
        <f>'Sample ID &amp; weight entry'!A42</f>
        <v>OREI 2021</v>
      </c>
      <c r="B44" s="11">
        <f>'Sample ID &amp; weight entry'!B42</f>
        <v>40</v>
      </c>
      <c r="C44" s="11" t="str">
        <f>'Sample ID &amp; weight entry'!C42</f>
        <v>A32</v>
      </c>
      <c r="D44" s="36">
        <v>0.40600000000000003</v>
      </c>
      <c r="E44"/>
      <c r="F44">
        <v>1.6860124999999999</v>
      </c>
      <c r="G44">
        <v>0.28931875000000001</v>
      </c>
      <c r="H44" s="78">
        <f>D44*($C$1+'Calculated dry wght &amp; H2O'!$L42)/'Calculated dry wght &amp; H2O'!$H42</f>
        <v>2.7510340488856815</v>
      </c>
      <c r="I44" s="22">
        <f>E44*($C$1+'Calculated dry wght &amp; H2O'!$L42)/'Calculated dry wght &amp; H2O'!$H42</f>
        <v>0</v>
      </c>
      <c r="J44" s="22">
        <f>(F44*$C$3)*($C$1+'Calculated dry wght &amp; H2O'!$L42)/'Calculated dry wght &amp; H2O'!$H42</f>
        <v>114.24329542726281</v>
      </c>
      <c r="K44" s="22">
        <f>(G44*$C$3)*($C$1+'Calculated dry wght &amp; H2O'!$L42)/'Calculated dry wght &amp; H2O'!$H42</f>
        <v>19.604082074656262</v>
      </c>
      <c r="L44" s="22">
        <v>2.8407375000000004</v>
      </c>
      <c r="M44" s="22">
        <f>L44*($C$2+'Calculated dry wght &amp; H2O'!$L42)/'Calculated dry wght &amp; H2O'!$H42</f>
        <v>10.063398488823715</v>
      </c>
      <c r="N44">
        <v>5.5941000000000001</v>
      </c>
      <c r="O44">
        <v>1.0981112500000001</v>
      </c>
      <c r="P44" s="22">
        <f>(N44*$C$3)*($C$1+'Calculated dry wght &amp; H2O'!$L42)/'Calculated dry wght &amp; H2O'!$H42</f>
        <v>379.05319145003421</v>
      </c>
      <c r="Q44" s="22">
        <f>(O44*$C$3)*($C$1+'Calculated dry wght &amp; H2O'!$L42)/'Calculated dry wght &amp; H2O'!$H42</f>
        <v>74.407424586561987</v>
      </c>
      <c r="R44" s="22">
        <f t="shared" si="2"/>
        <v>588.4664356061586</v>
      </c>
      <c r="S44" s="22">
        <f t="shared" si="3"/>
        <v>101.48767131834393</v>
      </c>
    </row>
    <row r="45" spans="1:19" x14ac:dyDescent="0.25">
      <c r="A45" s="11" t="str">
        <f>'Sample ID &amp; weight entry'!A43</f>
        <v>OREI 2021</v>
      </c>
      <c r="B45" s="11">
        <f>'Sample ID &amp; weight entry'!B43</f>
        <v>41</v>
      </c>
      <c r="C45" s="11" t="str">
        <f>'Sample ID &amp; weight entry'!C43</f>
        <v>B31</v>
      </c>
      <c r="D45" s="36">
        <v>1.841</v>
      </c>
      <c r="E45"/>
      <c r="F45">
        <v>1.8670125</v>
      </c>
      <c r="G45">
        <v>1.4513187500000002</v>
      </c>
      <c r="H45" s="78">
        <f>D45*($C$1+'Calculated dry wght &amp; H2O'!$L43)/'Calculated dry wght &amp; H2O'!$H43</f>
        <v>12.183220610119047</v>
      </c>
      <c r="I45" s="22">
        <f>E45*($C$1+'Calculated dry wght &amp; H2O'!$L43)/'Calculated dry wght &amp; H2O'!$H43</f>
        <v>0</v>
      </c>
      <c r="J45" s="22">
        <f>(F45*$C$3)*($C$1+'Calculated dry wght &amp; H2O'!$L43)/'Calculated dry wght &amp; H2O'!$H43</f>
        <v>123.55364024633289</v>
      </c>
      <c r="K45" s="22">
        <f>(G45*$C$3)*($C$1+'Calculated dry wght &amp; H2O'!$L43)/'Calculated dry wght &amp; H2O'!$H43</f>
        <v>96.044196126302097</v>
      </c>
      <c r="L45" s="22">
        <v>16.970737500000002</v>
      </c>
      <c r="M45" s="22">
        <f>L45*($C$2+'Calculated dry wght &amp; H2O'!$L43)/'Calculated dry wght &amp; H2O'!$H43</f>
        <v>58.909144507153002</v>
      </c>
      <c r="N45">
        <v>4.9221000000000004</v>
      </c>
      <c r="O45">
        <v>1.8881112500000001</v>
      </c>
      <c r="P45" s="22">
        <f>(N45*$C$3)*($C$1+'Calculated dry wght &amp; H2O'!$L43)/'Calculated dry wght &amp; H2O'!$H43</f>
        <v>325.73074505739794</v>
      </c>
      <c r="Q45" s="22">
        <f>(O45*$C$3)*($C$1+'Calculated dry wght &amp; H2O'!$L43)/'Calculated dry wght &amp; H2O'!$H43</f>
        <v>124.94989622595132</v>
      </c>
      <c r="R45" s="22">
        <f t="shared" si="2"/>
        <v>449.2824551357001</v>
      </c>
      <c r="S45" s="22">
        <f t="shared" si="3"/>
        <v>53.529074258609668</v>
      </c>
    </row>
    <row r="46" spans="1:19" x14ac:dyDescent="0.25">
      <c r="A46" s="11" t="str">
        <f>'Sample ID &amp; weight entry'!A44</f>
        <v>OREI 2021</v>
      </c>
      <c r="B46" s="11">
        <f>'Sample ID &amp; weight entry'!B44</f>
        <v>42</v>
      </c>
      <c r="C46" s="11" t="str">
        <f>'Sample ID &amp; weight entry'!C44</f>
        <v>B32</v>
      </c>
      <c r="D46" s="36">
        <v>1.1759999999999999</v>
      </c>
      <c r="E46"/>
      <c r="F46">
        <v>1.4540124999999999</v>
      </c>
      <c r="G46">
        <v>1.4053187500000002</v>
      </c>
      <c r="H46" s="78">
        <f>D46*($C$1+'Calculated dry wght &amp; H2O'!$L44)/'Calculated dry wght &amp; H2O'!$H44</f>
        <v>7.866836068418527</v>
      </c>
      <c r="I46" s="22">
        <f>E46*($C$1+'Calculated dry wght &amp; H2O'!$L44)/'Calculated dry wght &amp; H2O'!$H44</f>
        <v>0</v>
      </c>
      <c r="J46" s="22">
        <f>(F46*$C$3)*($C$1+'Calculated dry wght &amp; H2O'!$L44)/'Calculated dry wght &amp; H2O'!$H44</f>
        <v>97.265969208600282</v>
      </c>
      <c r="K46" s="22">
        <f>(G46*$C$3)*($C$1+'Calculated dry wght &amp; H2O'!$L44)/'Calculated dry wght &amp; H2O'!$H44</f>
        <v>94.008607399020761</v>
      </c>
      <c r="L46" s="22">
        <v>20.270737499999999</v>
      </c>
      <c r="M46" s="22">
        <f>L46*($C$2+'Calculated dry wght &amp; H2O'!$L44)/'Calculated dry wght &amp; H2O'!$H44</f>
        <v>71.456630944684704</v>
      </c>
      <c r="N46">
        <v>4.7050999999999998</v>
      </c>
      <c r="O46">
        <v>1.9971112500000001</v>
      </c>
      <c r="P46" s="22">
        <f>(N46*$C$3)*($C$1+'Calculated dry wght &amp; H2O'!$L44)/'Calculated dry wght &amp; H2O'!$H44</f>
        <v>314.74702708772122</v>
      </c>
      <c r="Q46" s="22">
        <f>(O46*$C$3)*($C$1+'Calculated dry wght &amp; H2O'!$L44)/'Calculated dry wght &amp; H2O'!$H44</f>
        <v>133.59648651483343</v>
      </c>
      <c r="R46" s="22">
        <f t="shared" si="2"/>
        <v>483.2912397313799</v>
      </c>
      <c r="S46" s="22">
        <f t="shared" si="3"/>
        <v>73.310887251504937</v>
      </c>
    </row>
    <row r="47" spans="1:19" x14ac:dyDescent="0.25">
      <c r="A47" s="11" t="str">
        <f>'Sample ID &amp; weight entry'!A45</f>
        <v>OREI 2021</v>
      </c>
      <c r="B47" s="11">
        <f>'Sample ID &amp; weight entry'!B45</f>
        <v>43</v>
      </c>
      <c r="C47" s="11" t="str">
        <f>'Sample ID &amp; weight entry'!C45</f>
        <v>C31</v>
      </c>
      <c r="D47" s="36">
        <v>0.46800000000000003</v>
      </c>
      <c r="E47"/>
      <c r="F47">
        <v>1.9950125000000001</v>
      </c>
      <c r="G47">
        <v>0.29431875000000002</v>
      </c>
      <c r="H47" s="78">
        <f>D47*($C$1+'Calculated dry wght &amp; H2O'!$L45)/'Calculated dry wght &amp; H2O'!$H45</f>
        <v>3.0757063609834807</v>
      </c>
      <c r="I47" s="22">
        <f>E47*($C$1+'Calculated dry wght &amp; H2O'!$L45)/'Calculated dry wght &amp; H2O'!$H45</f>
        <v>0</v>
      </c>
      <c r="J47" s="22">
        <f>(F47*$C$3)*($C$1+'Calculated dry wght &amp; H2O'!$L45)/'Calculated dry wght &amp; H2O'!$H45</f>
        <v>131.1126631728965</v>
      </c>
      <c r="K47" s="22">
        <f>(G47*$C$3)*($C$1+'Calculated dry wght &amp; H2O'!$L45)/'Calculated dry wght &amp; H2O'!$H45</f>
        <v>19.34269340879715</v>
      </c>
      <c r="L47" s="22">
        <v>2.8007375000000003</v>
      </c>
      <c r="M47" s="22">
        <f>L47*($C$2+'Calculated dry wght &amp; H2O'!$L45)/'Calculated dry wght &amp; H2O'!$H45</f>
        <v>9.6448424160859201</v>
      </c>
      <c r="N47">
        <v>6.3540999999999999</v>
      </c>
      <c r="O47">
        <v>1.3381112500000001</v>
      </c>
      <c r="P47" s="22">
        <f>(N47*$C$3)*($C$1+'Calculated dry wght &amp; H2O'!$L45)/'Calculated dry wght &amp; H2O'!$H45</f>
        <v>417.59285872489596</v>
      </c>
      <c r="Q47" s="22">
        <f>(O47*$C$3)*($C$1+'Calculated dry wght &amp; H2O'!$L45)/'Calculated dry wght &amp; H2O'!$H45</f>
        <v>87.940967592490509</v>
      </c>
      <c r="R47" s="22">
        <f t="shared" si="2"/>
        <v>636.62265678222104</v>
      </c>
      <c r="S47" s="22">
        <f t="shared" si="3"/>
        <v>127.03384108091363</v>
      </c>
    </row>
    <row r="48" spans="1:19" x14ac:dyDescent="0.25">
      <c r="A48" s="11" t="str">
        <f>'Sample ID &amp; weight entry'!A46</f>
        <v>OREI 2021</v>
      </c>
      <c r="B48" s="11">
        <f>'Sample ID &amp; weight entry'!B46</f>
        <v>44</v>
      </c>
      <c r="C48" s="11" t="str">
        <f>'Sample ID &amp; weight entry'!C46</f>
        <v>C32</v>
      </c>
      <c r="D48" s="36">
        <v>0.59699999999999998</v>
      </c>
      <c r="E48"/>
      <c r="F48">
        <v>2.1810125</v>
      </c>
      <c r="G48">
        <v>0.33221875000000001</v>
      </c>
      <c r="H48" s="78">
        <f>D48*($C$1+'Calculated dry wght &amp; H2O'!$L46)/'Calculated dry wght &amp; H2O'!$H46</f>
        <v>3.9620823754789267</v>
      </c>
      <c r="I48" s="22">
        <f>E48*($C$1+'Calculated dry wght &amp; H2O'!$L46)/'Calculated dry wght &amp; H2O'!$H46</f>
        <v>0</v>
      </c>
      <c r="J48" s="22">
        <f>(F48*$C$3)*($C$1+'Calculated dry wght &amp; H2O'!$L46)/'Calculated dry wght &amp; H2O'!$H46</f>
        <v>144.74625103767559</v>
      </c>
      <c r="K48" s="22">
        <f>(G48*$C$3)*($C$1+'Calculated dry wght &amp; H2O'!$L46)/'Calculated dry wght &amp; H2O'!$H46</f>
        <v>22.048208612707533</v>
      </c>
      <c r="L48" s="22">
        <v>5.3507375000000001</v>
      </c>
      <c r="M48" s="22">
        <f>L48*($C$2+'Calculated dry wght &amp; H2O'!$L46)/'Calculated dry wght &amp; H2O'!$H46</f>
        <v>18.642765210952735</v>
      </c>
      <c r="N48">
        <v>7.1311</v>
      </c>
      <c r="O48">
        <v>1.39711125</v>
      </c>
      <c r="P48" s="22">
        <f>(N48*$C$3)*($C$1+'Calculated dry wght &amp; H2O'!$L46)/'Calculated dry wght &amp; H2O'!$H46</f>
        <v>473.26642592592589</v>
      </c>
      <c r="Q48" s="22">
        <f>(O48*$C$3)*($C$1+'Calculated dry wght &amp; H2O'!$L46)/'Calculated dry wght &amp; H2O'!$H46</f>
        <v>92.721438194444445</v>
      </c>
      <c r="R48" s="22">
        <f t="shared" si="2"/>
        <v>730.04483308500062</v>
      </c>
      <c r="S48" s="22">
        <f t="shared" si="3"/>
        <v>130.87635107729056</v>
      </c>
    </row>
    <row r="49" spans="1:19" x14ac:dyDescent="0.25">
      <c r="A49" s="11" t="str">
        <f>'Sample ID &amp; weight entry'!A47</f>
        <v>OREI 2021</v>
      </c>
      <c r="B49" s="11">
        <f>'Sample ID &amp; weight entry'!B47</f>
        <v>45</v>
      </c>
      <c r="C49" s="11" t="str">
        <f>'Sample ID &amp; weight entry'!C47</f>
        <v>D31</v>
      </c>
      <c r="D49" s="36">
        <v>0.221</v>
      </c>
      <c r="E49"/>
      <c r="F49">
        <v>1.6150125000000002</v>
      </c>
      <c r="G49">
        <v>0.27961874999999997</v>
      </c>
      <c r="H49" s="78">
        <f>D49*($C$1+'Calculated dry wght &amp; H2O'!$L47)/'Calculated dry wght &amp; H2O'!$H47</f>
        <v>1.4588340430226145</v>
      </c>
      <c r="I49" s="22">
        <f>E49*($C$1+'Calculated dry wght &amp; H2O'!$L47)/'Calculated dry wght &amp; H2O'!$H47</f>
        <v>0</v>
      </c>
      <c r="J49" s="22">
        <f>(F49*$C$3)*($C$1+'Calculated dry wght &amp; H2O'!$L47)/'Calculated dry wght &amp; H2O'!$H47</f>
        <v>106.60792827633757</v>
      </c>
      <c r="K49" s="22">
        <f>(G49*$C$3)*($C$1+'Calculated dry wght &amp; H2O'!$L47)/'Calculated dry wght &amp; H2O'!$H47</f>
        <v>18.457798713458356</v>
      </c>
      <c r="L49" s="22">
        <v>4.8607374999999999</v>
      </c>
      <c r="M49" s="22">
        <f>L49*($C$2+'Calculated dry wght &amp; H2O'!$L47)/'Calculated dry wght &amp; H2O'!$H47</f>
        <v>16.8040494448428</v>
      </c>
      <c r="N49">
        <v>7.0911</v>
      </c>
      <c r="O49">
        <v>1.4571112500000001</v>
      </c>
      <c r="P49" s="22">
        <f>(N49*$C$3)*($C$1+'Calculated dry wght &amp; H2O'!$L47)/'Calculated dry wght &amp; H2O'!$H47</f>
        <v>468.08769603971319</v>
      </c>
      <c r="Q49" s="22">
        <f>(O49*$C$3)*($C$1+'Calculated dry wght &amp; H2O'!$L47)/'Calculated dry wght &amp; H2O'!$H47</f>
        <v>96.184773573359081</v>
      </c>
      <c r="R49" s="22">
        <f t="shared" si="2"/>
        <v>803.28837280750133</v>
      </c>
      <c r="S49" s="22">
        <f t="shared" si="3"/>
        <v>143.93884233314947</v>
      </c>
    </row>
    <row r="50" spans="1:19" x14ac:dyDescent="0.25">
      <c r="A50" s="11" t="str">
        <f>'Sample ID &amp; weight entry'!A48</f>
        <v>OREI 2021</v>
      </c>
      <c r="B50" s="11">
        <f>'Sample ID &amp; weight entry'!B48</f>
        <v>46</v>
      </c>
      <c r="C50" s="11" t="str">
        <f>'Sample ID &amp; weight entry'!C48</f>
        <v>D32</v>
      </c>
      <c r="D50" s="36">
        <v>0.85</v>
      </c>
      <c r="E50"/>
      <c r="F50">
        <v>2.5540124999999998</v>
      </c>
      <c r="G50">
        <v>0.37961875</v>
      </c>
      <c r="H50" s="78">
        <f>D50*($C$1+'Calculated dry wght &amp; H2O'!$L48)/'Calculated dry wght &amp; H2O'!$H48</f>
        <v>5.7511736657021197</v>
      </c>
      <c r="I50" s="22">
        <f>E50*($C$1+'Calculated dry wght &amp; H2O'!$L48)/'Calculated dry wght &amp; H2O'!$H48</f>
        <v>0</v>
      </c>
      <c r="J50" s="22">
        <f>(F50*$C$3)*($C$1+'Calculated dry wght &amp; H2O'!$L48)/'Calculated dry wght &amp; H2O'!$H48</f>
        <v>172.80669919851803</v>
      </c>
      <c r="K50" s="22">
        <f>(G50*$C$3)*($C$1+'Calculated dry wght &amp; H2O'!$L48)/'Calculated dry wght &amp; H2O'!$H48</f>
        <v>25.685333623608905</v>
      </c>
      <c r="L50" s="22">
        <v>5.0807374999999997</v>
      </c>
      <c r="M50" s="22">
        <f>L50*($C$2+'Calculated dry wght &amp; H2O'!$L48)/'Calculated dry wght &amp; H2O'!$H48</f>
        <v>18.065877905057086</v>
      </c>
      <c r="N50">
        <v>5.7351000000000001</v>
      </c>
      <c r="O50">
        <v>1.21611125</v>
      </c>
      <c r="P50" s="22">
        <f>(N50*$C$3)*($C$1+'Calculated dry wght &amp; H2O'!$L48)/'Calculated dry wght &amp; H2O'!$H48</f>
        <v>388.04183635492029</v>
      </c>
      <c r="Q50" s="22">
        <f>(O50*$C$3)*($C$1+'Calculated dry wght &amp; H2O'!$L48)/'Calculated dry wght &amp; H2O'!$H48</f>
        <v>82.283141124283375</v>
      </c>
      <c r="R50" s="22">
        <f t="shared" si="2"/>
        <v>478.30030479200502</v>
      </c>
      <c r="S50" s="22">
        <f t="shared" si="3"/>
        <v>104.81075463087865</v>
      </c>
    </row>
    <row r="51" spans="1:19" x14ac:dyDescent="0.25">
      <c r="A51" s="11" t="str">
        <f>'Sample ID &amp; weight entry'!A49</f>
        <v>OREI 2021</v>
      </c>
      <c r="B51" s="11">
        <f>'Sample ID &amp; weight entry'!B49</f>
        <v>47</v>
      </c>
      <c r="C51" s="11" t="str">
        <f>'Sample ID &amp; weight entry'!C49</f>
        <v>E31</v>
      </c>
      <c r="D51" s="36">
        <v>0.55500000000000005</v>
      </c>
      <c r="E51"/>
      <c r="F51">
        <v>1.8720124999999999</v>
      </c>
      <c r="G51">
        <v>0.29461874999999998</v>
      </c>
      <c r="H51" s="78">
        <f>D51*($C$1+'Calculated dry wght &amp; H2O'!$L49)/'Calculated dry wght &amp; H2O'!$H49</f>
        <v>3.5409962619617228</v>
      </c>
      <c r="I51" s="22">
        <f>E51*($C$1+'Calculated dry wght &amp; H2O'!$L49)/'Calculated dry wght &amp; H2O'!$H49</f>
        <v>0</v>
      </c>
      <c r="J51" s="22">
        <f>(F51*$C$3)*($C$1+'Calculated dry wght &amp; H2O'!$L49)/'Calculated dry wght &amp; H2O'!$H49</f>
        <v>119.43764441163277</v>
      </c>
      <c r="K51" s="22">
        <f>(G51*$C$3)*($C$1+'Calculated dry wght &amp; H2O'!$L49)/'Calculated dry wght &amp; H2O'!$H49</f>
        <v>18.797187251420453</v>
      </c>
      <c r="L51" s="22">
        <v>3.0307375000000003</v>
      </c>
      <c r="M51" s="22">
        <f>L51*($C$2+'Calculated dry wght &amp; H2O'!$L49)/'Calculated dry wght &amp; H2O'!$H49</f>
        <v>10.137472535511364</v>
      </c>
      <c r="N51">
        <v>7.8720999999999997</v>
      </c>
      <c r="O51">
        <v>1.5841112500000001</v>
      </c>
      <c r="P51" s="22">
        <f>(N51*$C$3)*($C$1+'Calculated dry wght &amp; H2O'!$L49)/'Calculated dry wght &amp; H2O'!$H49</f>
        <v>502.25363376196179</v>
      </c>
      <c r="Q51" s="22">
        <f>(O51*$C$3)*($C$1+'Calculated dry wght &amp; H2O'!$L49)/'Calculated dry wght &amp; H2O'!$H49</f>
        <v>101.06904531137859</v>
      </c>
      <c r="R51" s="22">
        <f t="shared" si="2"/>
        <v>850.7021985562867</v>
      </c>
      <c r="S51" s="22">
        <f t="shared" si="3"/>
        <v>152.35529270362616</v>
      </c>
    </row>
    <row r="52" spans="1:19" x14ac:dyDescent="0.25">
      <c r="A52" s="11" t="str">
        <f>'Sample ID &amp; weight entry'!A50</f>
        <v>OREI 2021</v>
      </c>
      <c r="B52" s="11">
        <f>'Sample ID &amp; weight entry'!B50</f>
        <v>48</v>
      </c>
      <c r="C52" s="11" t="str">
        <f>'Sample ID &amp; weight entry'!C50</f>
        <v>E32</v>
      </c>
      <c r="D52" s="36">
        <v>0.623</v>
      </c>
      <c r="E52"/>
      <c r="F52">
        <v>4.1850124999999991</v>
      </c>
      <c r="G52">
        <v>0.67601875</v>
      </c>
      <c r="H52" s="78">
        <f>D52*($C$1+'Calculated dry wght &amp; H2O'!$L50)/'Calculated dry wght &amp; H2O'!$H50</f>
        <v>4.072541324526318</v>
      </c>
      <c r="I52" s="22">
        <f>E52*($C$1+'Calculated dry wght &amp; H2O'!$L50)/'Calculated dry wght &amp; H2O'!$H50</f>
        <v>0</v>
      </c>
      <c r="J52" s="22">
        <f>(F52*$C$3)*($C$1+'Calculated dry wght &amp; H2O'!$L50)/'Calculated dry wght &amp; H2O'!$H50</f>
        <v>273.57361717350233</v>
      </c>
      <c r="K52" s="22">
        <f>(G52*$C$3)*($C$1+'Calculated dry wght &amp; H2O'!$L50)/'Calculated dry wght &amp; H2O'!$H50</f>
        <v>44.191240698709883</v>
      </c>
      <c r="L52" s="22">
        <v>6.1607374999999998</v>
      </c>
      <c r="M52" s="22">
        <f>L52*($C$2+'Calculated dry wght &amp; H2O'!$L50)/'Calculated dry wght &amp; H2O'!$H50</f>
        <v>21.124373506767061</v>
      </c>
      <c r="N52">
        <v>7.7301000000000002</v>
      </c>
      <c r="O52">
        <v>1.4911112500000001</v>
      </c>
      <c r="P52" s="22">
        <f>(N52*$C$3)*($C$1+'Calculated dry wght &amp; H2O'!$L50)/'Calculated dry wght &amp; H2O'!$H50</f>
        <v>505.3154364802711</v>
      </c>
      <c r="Q52" s="22">
        <f>(O52*$C$3)*($C$1+'Calculated dry wght &amp; H2O'!$L50)/'Calculated dry wght &amp; H2O'!$H50</f>
        <v>97.473710836133137</v>
      </c>
      <c r="R52" s="22">
        <f t="shared" si="2"/>
        <v>514.98182068170843</v>
      </c>
      <c r="S52" s="22">
        <f t="shared" si="3"/>
        <v>98.671240995228246</v>
      </c>
    </row>
    <row r="53" spans="1:19" x14ac:dyDescent="0.25">
      <c r="A53" s="11" t="str">
        <f>'Sample ID &amp; weight entry'!A51</f>
        <v>OREI 2021</v>
      </c>
      <c r="B53" s="11">
        <f>'Sample ID &amp; weight entry'!B51</f>
        <v>49</v>
      </c>
      <c r="C53" s="11" t="str">
        <f>'Sample ID &amp; weight entry'!C51</f>
        <v>F31</v>
      </c>
      <c r="D53" s="36">
        <v>0.432</v>
      </c>
      <c r="E53"/>
      <c r="F53">
        <v>2.6290125</v>
      </c>
      <c r="G53">
        <v>0.40021875000000001</v>
      </c>
      <c r="H53" s="78">
        <f>D53*($C$1+'Calculated dry wght &amp; H2O'!$L51)/'Calculated dry wght &amp; H2O'!$H51</f>
        <v>2.860930920656338</v>
      </c>
      <c r="I53" s="22">
        <f>E53*($C$1+'Calculated dry wght &amp; H2O'!$L51)/'Calculated dry wght &amp; H2O'!$H51</f>
        <v>0</v>
      </c>
      <c r="J53" s="22">
        <f>(F53*$C$3)*($C$1+'Calculated dry wght &amp; H2O'!$L51)/'Calculated dry wght &amp; H2O'!$H51</f>
        <v>174.1070174083801</v>
      </c>
      <c r="K53" s="22">
        <f>(G53*$C$3)*($C$1+'Calculated dry wght &amp; H2O'!$L51)/'Calculated dry wght &amp; H2O'!$H51</f>
        <v>26.504587891236774</v>
      </c>
      <c r="L53" s="22">
        <v>3.1107375000000004</v>
      </c>
      <c r="M53" s="22">
        <f>L53*($C$2+'Calculated dry wght &amp; H2O'!$L51)/'Calculated dry wght &amp; H2O'!$H51</f>
        <v>10.794703091342797</v>
      </c>
      <c r="N53">
        <v>5.3510999999999997</v>
      </c>
      <c r="O53">
        <v>0.98611124999999988</v>
      </c>
      <c r="P53" s="22">
        <f>(N53*$C$3)*($C$1+'Calculated dry wght &amp; H2O'!$L51)/'Calculated dry wght &amp; H2O'!$H51</f>
        <v>354.37795022046595</v>
      </c>
      <c r="Q53" s="22">
        <f>(O53*$C$3)*($C$1+'Calculated dry wght &amp; H2O'!$L51)/'Calculated dry wght &amp; H2O'!$H51</f>
        <v>65.305466813242404</v>
      </c>
      <c r="R53" s="22">
        <f t="shared" si="2"/>
        <v>400.60207291574631</v>
      </c>
      <c r="S53" s="22">
        <f t="shared" si="3"/>
        <v>71.853479485195606</v>
      </c>
    </row>
    <row r="54" spans="1:19" x14ac:dyDescent="0.25">
      <c r="A54" s="11" t="str">
        <f>'Sample ID &amp; weight entry'!A52</f>
        <v>OREI 2021</v>
      </c>
      <c r="B54" s="11">
        <f>'Sample ID &amp; weight entry'!B52</f>
        <v>50</v>
      </c>
      <c r="C54" s="11" t="str">
        <f>'Sample ID &amp; weight entry'!C52</f>
        <v>F32</v>
      </c>
      <c r="D54" s="36">
        <v>0.09</v>
      </c>
      <c r="E54"/>
      <c r="F54">
        <v>2.0100124999999998</v>
      </c>
      <c r="G54">
        <v>0.28641875</v>
      </c>
      <c r="H54" s="78">
        <f>D54*($C$1+'Calculated dry wght &amp; H2O'!$L52)/'Calculated dry wght &amp; H2O'!$H52</f>
        <v>0.59672366114897768</v>
      </c>
      <c r="I54" s="22">
        <f>E54*($C$1+'Calculated dry wght &amp; H2O'!$L52)/'Calculated dry wght &amp; H2O'!$H52</f>
        <v>0</v>
      </c>
      <c r="J54" s="22">
        <f>(F54*$C$3)*($C$1+'Calculated dry wght &amp; H2O'!$L52)/'Calculated dry wght &amp; H2O'!$H52</f>
        <v>133.26911310613437</v>
      </c>
      <c r="K54" s="22">
        <f>(G54*$C$3)*($C$1+'Calculated dry wght &amp; H2O'!$L52)/'Calculated dry wght &amp; H2O'!$H52</f>
        <v>18.990316124634862</v>
      </c>
      <c r="L54" s="22">
        <v>1.3207374999999999</v>
      </c>
      <c r="M54" s="22">
        <f>L54*($C$2+'Calculated dry wght &amp; H2O'!$L52)/'Calculated dry wght &amp; H2O'!$H52</f>
        <v>4.585325392770204</v>
      </c>
      <c r="N54">
        <v>4.3231000000000002</v>
      </c>
      <c r="O54">
        <v>0.90791124999999995</v>
      </c>
      <c r="P54" s="22">
        <f>(N54*$C$3)*($C$1+'Calculated dry wght &amp; H2O'!$L52)/'Calculated dry wght &amp; H2O'!$H52</f>
        <v>286.63289550146061</v>
      </c>
      <c r="Q54" s="22">
        <f>(O54*$C$3)*($C$1+'Calculated dry wght &amp; H2O'!$L52)/'Calculated dry wght &amp; H2O'!$H52</f>
        <v>60.196902788704961</v>
      </c>
      <c r="R54" s="22">
        <f t="shared" si="2"/>
        <v>340.80840532294718</v>
      </c>
      <c r="S54" s="22">
        <f t="shared" si="3"/>
        <v>76.308493822352034</v>
      </c>
    </row>
    <row r="55" spans="1:19" x14ac:dyDescent="0.25">
      <c r="A55" s="11" t="str">
        <f>'Sample ID &amp; weight entry'!A53</f>
        <v>OREI 2021</v>
      </c>
      <c r="B55" s="11">
        <f>'Sample ID &amp; weight entry'!B53</f>
        <v>51</v>
      </c>
      <c r="C55" s="11" t="str">
        <f>'Sample ID &amp; weight entry'!C53</f>
        <v>G31</v>
      </c>
      <c r="D55" s="36">
        <v>0.17949999999999999</v>
      </c>
      <c r="E55"/>
      <c r="F55">
        <v>1.6230124999999997</v>
      </c>
      <c r="G55">
        <v>0.22251874999999999</v>
      </c>
      <c r="H55" s="78">
        <f>D55*($C$1+'Calculated dry wght &amp; H2O'!$L53)/'Calculated dry wght &amp; H2O'!$H53</f>
        <v>1.1387873285326409</v>
      </c>
      <c r="I55" s="22">
        <f>E55*($C$1+'Calculated dry wght &amp; H2O'!$L53)/'Calculated dry wght &amp; H2O'!$H53</f>
        <v>0</v>
      </c>
      <c r="J55" s="22">
        <f>(F55*$C$3)*($C$1+'Calculated dry wght &amp; H2O'!$L53)/'Calculated dry wght &amp; H2O'!$H53</f>
        <v>102.96746902785974</v>
      </c>
      <c r="K55" s="22">
        <f>(G55*$C$3)*($C$1+'Calculated dry wght &amp; H2O'!$L53)/'Calculated dry wght &amp; H2O'!$H53</f>
        <v>14.117077039605713</v>
      </c>
      <c r="L55" s="22">
        <v>2.6707375</v>
      </c>
      <c r="M55" s="22">
        <f>L55*($C$2+'Calculated dry wght &amp; H2O'!$L53)/'Calculated dry wght &amp; H2O'!$H53</f>
        <v>8.8568099824696009</v>
      </c>
      <c r="N55">
        <v>4.0061</v>
      </c>
      <c r="O55">
        <v>0.76251124999999997</v>
      </c>
      <c r="P55" s="22">
        <f>(N55*$C$3)*($C$1+'Calculated dry wght &amp; H2O'!$L53)/'Calculated dry wght &amp; H2O'!$H53</f>
        <v>254.15576138354385</v>
      </c>
      <c r="Q55" s="22">
        <f>(O55*$C$3)*($C$1+'Calculated dry wght &amp; H2O'!$L53)/'Calculated dry wght &amp; H2O'!$H53</f>
        <v>48.375384365659308</v>
      </c>
      <c r="R55" s="22">
        <f t="shared" si="2"/>
        <v>335.97398301263132</v>
      </c>
      <c r="S55" s="22">
        <f t="shared" si="3"/>
        <v>63.441309863062209</v>
      </c>
    </row>
    <row r="56" spans="1:19" ht="14.5" x14ac:dyDescent="0.35">
      <c r="A56" s="11" t="str">
        <f>'Sample ID &amp; weight entry'!A54</f>
        <v>OREI 2021</v>
      </c>
      <c r="B56" s="11">
        <f>'Sample ID &amp; weight entry'!B54</f>
        <v>52</v>
      </c>
      <c r="C56" s="11" t="str">
        <f>'Sample ID &amp; weight entry'!C54</f>
        <v>G32</v>
      </c>
      <c r="D56" s="36">
        <v>0.39600000000000002</v>
      </c>
      <c r="E56"/>
      <c r="F56">
        <v>5.2660125000000004</v>
      </c>
      <c r="G56" s="94">
        <v>0.25679999999999997</v>
      </c>
      <c r="H56" s="78">
        <f>D56*($C$1+'Calculated dry wght &amp; H2O'!$L54)/'Calculated dry wght &amp; H2O'!$H54</f>
        <v>2.5798512855643656</v>
      </c>
      <c r="I56" s="22">
        <f>E56*($C$1+'Calculated dry wght &amp; H2O'!$L54)/'Calculated dry wght &amp; H2O'!$H54</f>
        <v>0</v>
      </c>
      <c r="J56" s="22">
        <f>(F56*$C$3)*($C$1+'Calculated dry wght &amp; H2O'!$L54)/'Calculated dry wght &amp; H2O'!$H54</f>
        <v>343.06891711926818</v>
      </c>
      <c r="K56" s="22">
        <f>(G56*$C$3)*($C$1+'Calculated dry wght &amp; H2O'!$L54)/'Calculated dry wght &amp; H2O'!$H54</f>
        <v>16.729944700326488</v>
      </c>
      <c r="L56" s="22">
        <v>5.5307374999999999</v>
      </c>
      <c r="M56" s="22">
        <f>L56*($C$2+'Calculated dry wght &amp; H2O'!$L54)/'Calculated dry wght &amp; H2O'!$H54</f>
        <v>18.8507434271969</v>
      </c>
      <c r="N56">
        <v>9.8681000000000001</v>
      </c>
      <c r="O56">
        <v>1.78811125</v>
      </c>
      <c r="P56" s="22">
        <f>(N56*$C$3)*($C$1+'Calculated dry wght &amp; H2O'!$L54)/'Calculated dry wght &amp; H2O'!$H54</f>
        <v>642.88460785549785</v>
      </c>
      <c r="Q56" s="22">
        <f>(O56*$C$3)*($C$1+'Calculated dry wght &amp; H2O'!$L54)/'Calculated dry wght &amp; H2O'!$H54</f>
        <v>116.49144209708597</v>
      </c>
      <c r="R56" s="22">
        <f t="shared" si="2"/>
        <v>666.25709052495483</v>
      </c>
      <c r="S56" s="22">
        <f t="shared" si="3"/>
        <v>184.74351369770272</v>
      </c>
    </row>
    <row r="57" spans="1:19" x14ac:dyDescent="0.25">
      <c r="A57" s="11" t="str">
        <f>'Sample ID &amp; weight entry'!A55</f>
        <v>OREI 2021</v>
      </c>
      <c r="B57" s="11">
        <f>'Sample ID &amp; weight entry'!B55</f>
        <v>53</v>
      </c>
      <c r="C57" s="11" t="str">
        <f>'Sample ID &amp; weight entry'!C55</f>
        <v>H31</v>
      </c>
      <c r="D57" s="36">
        <v>0.34850000000000003</v>
      </c>
      <c r="E57"/>
      <c r="F57">
        <v>5.0050124999999994</v>
      </c>
      <c r="G57">
        <v>0.78451875000000004</v>
      </c>
      <c r="H57" s="78">
        <f>D57*($C$1+'Calculated dry wght &amp; H2O'!$L55)/'Calculated dry wght &amp; H2O'!$H55</f>
        <v>2.2480973440486114</v>
      </c>
      <c r="I57" s="22">
        <f>E57*($C$1+'Calculated dry wght &amp; H2O'!$L55)/'Calculated dry wght &amp; H2O'!$H55</f>
        <v>0</v>
      </c>
      <c r="J57" s="22">
        <f>(F57*$C$3)*($C$1+'Calculated dry wght &amp; H2O'!$L55)/'Calculated dry wght &amp; H2O'!$H55</f>
        <v>322.86241917303005</v>
      </c>
      <c r="K57" s="22">
        <f>(G57*$C$3)*($C$1+'Calculated dry wght &amp; H2O'!$L55)/'Calculated dry wght &amp; H2O'!$H55</f>
        <v>50.607590193151687</v>
      </c>
      <c r="L57" s="22">
        <v>2.9107375000000002</v>
      </c>
      <c r="M57" s="22">
        <f>L57*($C$2+'Calculated dry wght &amp; H2O'!$L55)/'Calculated dry wght &amp; H2O'!$H55</f>
        <v>9.8097065466984699</v>
      </c>
      <c r="N57">
        <v>9.1480999999999995</v>
      </c>
      <c r="O57">
        <v>1.63311125</v>
      </c>
      <c r="P57" s="22">
        <f>(N57*$C$3)*($C$1+'Calculated dry wght &amp; H2O'!$L55)/'Calculated dry wght &amp; H2O'!$H55</f>
        <v>590.12394011739161</v>
      </c>
      <c r="Q57" s="22">
        <f>(O57*$C$3)*($C$1+'Calculated dry wght &amp; H2O'!$L55)/'Calculated dry wght &amp; H2O'!$H55</f>
        <v>105.3484379816616</v>
      </c>
      <c r="R57" s="22">
        <f t="shared" si="2"/>
        <v>593.91449098747012</v>
      </c>
      <c r="S57" s="22">
        <f t="shared" si="3"/>
        <v>101.37194034909243</v>
      </c>
    </row>
    <row r="58" spans="1:19" x14ac:dyDescent="0.25">
      <c r="A58" s="11" t="str">
        <f>'Sample ID &amp; weight entry'!A56</f>
        <v>OREI 2021</v>
      </c>
      <c r="B58" s="11">
        <f>'Sample ID &amp; weight entry'!B56</f>
        <v>54</v>
      </c>
      <c r="C58" s="11" t="str">
        <f>'Sample ID &amp; weight entry'!C56</f>
        <v>H32</v>
      </c>
      <c r="D58" s="36">
        <v>0.36050000000000004</v>
      </c>
      <c r="E58"/>
      <c r="F58">
        <v>1.5060124999999998</v>
      </c>
      <c r="G58">
        <v>0.21031875</v>
      </c>
      <c r="H58" s="78">
        <f>D58*($C$1+'Calculated dry wght &amp; H2O'!$L56)/'Calculated dry wght &amp; H2O'!$H56</f>
        <v>2.3344122902593156</v>
      </c>
      <c r="I58" s="22">
        <f>E58*($C$1+'Calculated dry wght &amp; H2O'!$L56)/'Calculated dry wght &amp; H2O'!$H56</f>
        <v>0</v>
      </c>
      <c r="J58" s="22">
        <f>(F58*$C$3)*($C$1+'Calculated dry wght &amp; H2O'!$L56)/'Calculated dry wght &amp; H2O'!$H56</f>
        <v>97.521611353235954</v>
      </c>
      <c r="K58" s="22">
        <f>(G58*$C$3)*($C$1+'Calculated dry wght &amp; H2O'!$L56)/'Calculated dry wght &amp; H2O'!$H56</f>
        <v>13.619158803660923</v>
      </c>
      <c r="L58" s="22">
        <v>2.9107375000000002</v>
      </c>
      <c r="M58" s="22">
        <f>L58*($C$2+'Calculated dry wght &amp; H2O'!$L56)/'Calculated dry wght &amp; H2O'!$H56</f>
        <v>9.8627212101401884</v>
      </c>
      <c r="N58">
        <v>5.9481000000000002</v>
      </c>
      <c r="O58">
        <v>1.27411125</v>
      </c>
      <c r="P58" s="22">
        <f>(N58*$C$3)*($C$1+'Calculated dry wght &amp; H2O'!$L56)/'Calculated dry wght &amp; H2O'!$H56</f>
        <v>385.1683146655044</v>
      </c>
      <c r="Q58" s="22">
        <f>(O58*$C$3)*($C$1+'Calculated dry wght &amp; H2O'!$L56)/'Calculated dry wght &amp; H2O'!$H56</f>
        <v>82.504881030725628</v>
      </c>
      <c r="R58" s="22">
        <f t="shared" si="2"/>
        <v>639.21489624948538</v>
      </c>
      <c r="S58" s="22">
        <f t="shared" si="3"/>
        <v>127.56615227234204</v>
      </c>
    </row>
    <row r="59" spans="1:19" x14ac:dyDescent="0.25">
      <c r="A59" s="11" t="str">
        <f>'Sample ID &amp; weight entry'!A57</f>
        <v>OREI 2021</v>
      </c>
      <c r="B59" s="11">
        <f>'Sample ID &amp; weight entry'!B57</f>
        <v>55</v>
      </c>
      <c r="C59" s="11" t="str">
        <f>'Sample ID &amp; weight entry'!C57</f>
        <v>BLANK</v>
      </c>
      <c r="D59" s="36">
        <v>2.5000000000000001E-2</v>
      </c>
      <c r="E59"/>
      <c r="F59">
        <v>0.11651250000000002</v>
      </c>
      <c r="G59">
        <v>-9.2612499999999986E-3</v>
      </c>
      <c r="H59" s="78" t="e">
        <f>D59*($C$1+'Calculated dry wght &amp; H2O'!$L57)/'Calculated dry wght &amp; H2O'!$H57</f>
        <v>#DIV/0!</v>
      </c>
      <c r="I59" s="22" t="e">
        <f>E59*($C$1+'Calculated dry wght &amp; H2O'!$L57)/'Calculated dry wght &amp; H2O'!$H57</f>
        <v>#DIV/0!</v>
      </c>
      <c r="J59" s="22" t="e">
        <f>(F59*$C$3)*($C$1+'Calculated dry wght &amp; H2O'!$L57)/'Calculated dry wght &amp; H2O'!$H57</f>
        <v>#DIV/0!</v>
      </c>
      <c r="K59" s="22" t="e">
        <f>(G59*$C$3)*($C$1+'Calculated dry wght &amp; H2O'!$L57)/'Calculated dry wght &amp; H2O'!$H57</f>
        <v>#DIV/0!</v>
      </c>
      <c r="L59" s="22">
        <v>0.13673750000000001</v>
      </c>
      <c r="M59" s="22" t="e">
        <f>L59*($C$2+'Calculated dry wght &amp; H2O'!$L57)/'Calculated dry wght &amp; H2O'!$H57</f>
        <v>#DIV/0!</v>
      </c>
      <c r="N59">
        <v>-4.1599999999999859E-2</v>
      </c>
      <c r="O59">
        <v>1.2341249999999998E-2</v>
      </c>
      <c r="P59" s="22" t="e">
        <f>(N59*$C$3)*($C$1+'Calculated dry wght &amp; H2O'!$L57)/'Calculated dry wght &amp; H2O'!$H57</f>
        <v>#DIV/0!</v>
      </c>
      <c r="Q59" s="22" t="e">
        <f>(O59*$C$3)*($C$1+'Calculated dry wght &amp; H2O'!$L57)/'Calculated dry wght &amp; H2O'!$H57</f>
        <v>#DIV/0!</v>
      </c>
      <c r="R59" s="22" t="e">
        <f t="shared" si="2"/>
        <v>#DIV/0!</v>
      </c>
      <c r="S59" s="22" t="e">
        <f t="shared" si="3"/>
        <v>#DIV/0!</v>
      </c>
    </row>
    <row r="60" spans="1:19" x14ac:dyDescent="0.25">
      <c r="A60" s="11" t="str">
        <f>'Sample ID &amp; weight entry'!A58</f>
        <v>OREI 2021</v>
      </c>
      <c r="B60" s="11">
        <f>'Sample ID &amp; weight entry'!B58</f>
        <v>56</v>
      </c>
      <c r="C60" s="11" t="str">
        <f>'Sample ID &amp; weight entry'!C58</f>
        <v>A41 DUP</v>
      </c>
      <c r="D60" s="36">
        <v>0.42299999999999999</v>
      </c>
      <c r="E60"/>
      <c r="F60">
        <v>4.3250124999999997</v>
      </c>
      <c r="G60">
        <v>0.69241874999999997</v>
      </c>
      <c r="H60" s="78">
        <f>D61*($C$1+'Calculated dry wght &amp; H2O'!$L58)/'Calculated dry wght &amp; H2O'!$H58</f>
        <v>3.2983746973924934</v>
      </c>
      <c r="I60" s="22">
        <f>E60*($C$1+'Calculated dry wght &amp; H2O'!$L58)/'Calculated dry wght &amp; H2O'!$H58</f>
        <v>0</v>
      </c>
      <c r="J60" s="22">
        <f>(F60*$C$3)*($C$1+'Calculated dry wght &amp; H2O'!$L58)/'Calculated dry wght &amp; H2O'!$H58</f>
        <v>291.1328937940051</v>
      </c>
      <c r="K60" s="22">
        <f>(G60*$C$3)*($C$1+'Calculated dry wght &amp; H2O'!$L58)/'Calculated dry wght &amp; H2O'!$H58</f>
        <v>46.609316020410986</v>
      </c>
      <c r="L60" s="22">
        <v>3.4307375000000002</v>
      </c>
      <c r="M60" s="22">
        <f>L60*($C$2+'Calculated dry wght &amp; H2O'!$L58)/'Calculated dry wght &amp; H2O'!$H58</f>
        <v>12.117547694177</v>
      </c>
      <c r="N60">
        <v>6.0201000000000002</v>
      </c>
      <c r="O60">
        <v>1.14311125</v>
      </c>
      <c r="P60" s="22">
        <f>(N60*$C$3)*($C$1+'Calculated dry wght &amp; H2O'!$L58)/'Calculated dry wght &amp; H2O'!$H58</f>
        <v>405.23562277086836</v>
      </c>
      <c r="Q60" s="22">
        <f>(O60*$C$3)*($C$1+'Calculated dry wght &amp; H2O'!$L58)/'Calculated dry wght &amp; H2O'!$H58</f>
        <v>76.947127006218466</v>
      </c>
      <c r="R60" s="22">
        <f t="shared" si="2"/>
        <v>253.56161994858502</v>
      </c>
      <c r="S60" s="22">
        <f t="shared" si="3"/>
        <v>56.181131455199029</v>
      </c>
    </row>
    <row r="61" spans="1:19" x14ac:dyDescent="0.25">
      <c r="A61" s="11" t="str">
        <f>'Sample ID &amp; weight entry'!A59</f>
        <v>OREI 2021</v>
      </c>
      <c r="B61" s="11">
        <f>'Sample ID &amp; weight entry'!B59</f>
        <v>57</v>
      </c>
      <c r="C61" s="11" t="str">
        <f>'Sample ID &amp; weight entry'!C59</f>
        <v>A41</v>
      </c>
      <c r="D61" s="36">
        <v>0.49</v>
      </c>
      <c r="E61"/>
      <c r="F61">
        <v>3.7320125000000002</v>
      </c>
      <c r="G61">
        <v>0.56331874999999998</v>
      </c>
      <c r="H61" s="78">
        <f>D60*($C$1+'Calculated dry wght &amp; H2O'!$L59)/'Calculated dry wght &amp; H2O'!$H59</f>
        <v>2.8902645630983619</v>
      </c>
      <c r="I61" s="22">
        <f>E61*($C$1+'Calculated dry wght &amp; H2O'!$L59)/'Calculated dry wght &amp; H2O'!$H59</f>
        <v>0</v>
      </c>
      <c r="J61" s="22">
        <f>(F61*$C$3)*($C$1+'Calculated dry wght &amp; H2O'!$L59)/'Calculated dry wght &amp; H2O'!$H59</f>
        <v>255.00008221726068</v>
      </c>
      <c r="K61" s="22">
        <f>(G61*$C$3)*($C$1+'Calculated dry wght &amp; H2O'!$L59)/'Calculated dry wght &amp; H2O'!$H59</f>
        <v>38.490312549736771</v>
      </c>
      <c r="L61" s="22">
        <v>4.2707375000000001</v>
      </c>
      <c r="M61" s="22">
        <f>L61*($C$2+'Calculated dry wght &amp; H2O'!$L59)/'Calculated dry wght &amp; H2O'!$H59</f>
        <v>15.31697274856799</v>
      </c>
      <c r="N61">
        <v>7.3191000000000006</v>
      </c>
      <c r="O61">
        <v>1.3741112500000001</v>
      </c>
      <c r="P61" s="22">
        <f>(N61*$C$3)*($C$1+'Calculated dry wght &amp; H2O'!$L59)/'Calculated dry wght &amp; H2O'!$H59</f>
        <v>500.09776273695559</v>
      </c>
      <c r="Q61" s="22">
        <f>(O61*$C$3)*($C$1+'Calculated dry wght &amp; H2O'!$L59)/'Calculated dry wght &amp; H2O'!$H59</f>
        <v>93.889953939238637</v>
      </c>
      <c r="R61" s="22">
        <f t="shared" si="2"/>
        <v>544.66151226598868</v>
      </c>
      <c r="S61" s="22">
        <f t="shared" si="3"/>
        <v>102.59192849907753</v>
      </c>
    </row>
    <row r="62" spans="1:19" x14ac:dyDescent="0.25">
      <c r="A62" s="11" t="str">
        <f>'Sample ID &amp; weight entry'!A60</f>
        <v>OREI 2021</v>
      </c>
      <c r="B62" s="11">
        <f>'Sample ID &amp; weight entry'!B60</f>
        <v>58</v>
      </c>
      <c r="C62" s="11" t="str">
        <f>'Sample ID &amp; weight entry'!C60</f>
        <v>A42</v>
      </c>
      <c r="D62" s="36">
        <v>0.36099999999999999</v>
      </c>
      <c r="E62"/>
      <c r="F62">
        <v>2.3580125000000001</v>
      </c>
      <c r="G62">
        <v>0.36161874999999999</v>
      </c>
      <c r="H62" s="78">
        <f>D62*($C$1+'Calculated dry wght &amp; H2O'!$L60)/'Calculated dry wght &amp; H2O'!$H60</f>
        <v>2.4617549754577981</v>
      </c>
      <c r="I62" s="22">
        <f>E62*($C$1+'Calculated dry wght &amp; H2O'!$L60)/'Calculated dry wght &amp; H2O'!$H60</f>
        <v>0</v>
      </c>
      <c r="J62" s="22">
        <f>(F62*$C$3)*($C$1+'Calculated dry wght &amp; H2O'!$L60)/'Calculated dry wght &amp; H2O'!$H60</f>
        <v>160.79914138688869</v>
      </c>
      <c r="K62" s="22">
        <f>(G62*$C$3)*($C$1+'Calculated dry wght &amp; H2O'!$L60)/'Calculated dry wght &amp; H2O'!$H60</f>
        <v>24.659743962086694</v>
      </c>
      <c r="L62" s="22">
        <v>2.9907375000000003</v>
      </c>
      <c r="M62" s="22">
        <f>L62*($C$2+'Calculated dry wght &amp; H2O'!$L60)/'Calculated dry wght &amp; H2O'!$H60</f>
        <v>10.701366957922374</v>
      </c>
      <c r="N62">
        <v>5.9051</v>
      </c>
      <c r="O62">
        <v>1.20811125</v>
      </c>
      <c r="P62" s="22">
        <f>(N62*$C$3)*($C$1+'Calculated dry wght &amp; H2O'!$L60)/'Calculated dry wght &amp; H2O'!$H60</f>
        <v>402.68446829849989</v>
      </c>
      <c r="Q62" s="22">
        <f>(O62*$C$3)*($C$1+'Calculated dry wght &amp; H2O'!$L60)/'Calculated dry wght &amp; H2O'!$H60</f>
        <v>82.384318021995568</v>
      </c>
      <c r="R62" s="22">
        <f t="shared" si="2"/>
        <v>537.5229486924693</v>
      </c>
      <c r="S62" s="22">
        <f t="shared" si="3"/>
        <v>106.89735937020161</v>
      </c>
    </row>
    <row r="63" spans="1:19" x14ac:dyDescent="0.25">
      <c r="A63" s="11" t="str">
        <f>'Sample ID &amp; weight entry'!A61</f>
        <v>OREI 2021</v>
      </c>
      <c r="B63" s="11">
        <f>'Sample ID &amp; weight entry'!B61</f>
        <v>59</v>
      </c>
      <c r="C63" s="11" t="str">
        <f>'Sample ID &amp; weight entry'!C61</f>
        <v>B41</v>
      </c>
      <c r="D63" s="36">
        <v>0.29599999999999999</v>
      </c>
      <c r="E63"/>
      <c r="F63">
        <v>2.1130125</v>
      </c>
      <c r="G63">
        <v>0.28091874999999999</v>
      </c>
      <c r="H63" s="78">
        <f>D63*($C$1+'Calculated dry wght &amp; H2O'!$L61)/'Calculated dry wght &amp; H2O'!$H61</f>
        <v>1.9755326138720246</v>
      </c>
      <c r="I63" s="22">
        <f>E63*($C$1+'Calculated dry wght &amp; H2O'!$L61)/'Calculated dry wght &amp; H2O'!$H61</f>
        <v>0</v>
      </c>
      <c r="J63" s="22">
        <f>(F63*$C$3)*($C$1+'Calculated dry wght &amp; H2O'!$L61)/'Calculated dry wght &amp; H2O'!$H61</f>
        <v>141.02449686720479</v>
      </c>
      <c r="K63" s="22">
        <f>(G63*$C$3)*($C$1+'Calculated dry wght &amp; H2O'!$L61)/'Calculated dry wght &amp; H2O'!$H61</f>
        <v>18.74878893490412</v>
      </c>
      <c r="L63" s="22">
        <v>2.1507375</v>
      </c>
      <c r="M63" s="22">
        <f>L63*($C$2+'Calculated dry wght &amp; H2O'!$L61)/'Calculated dry wght &amp; H2O'!$H61</f>
        <v>7.5396506142174795</v>
      </c>
      <c r="N63">
        <v>4.3620999999999999</v>
      </c>
      <c r="O63">
        <v>0.88611125000000002</v>
      </c>
      <c r="P63" s="22">
        <f>(N63*$C$3)*($C$1+'Calculated dry wght &amp; H2O'!$L61)/'Calculated dry wght &amp; H2O'!$H61</f>
        <v>291.13077077605266</v>
      </c>
      <c r="Q63" s="22">
        <f>(O63*$C$3)*($C$1+'Calculated dry wght &amp; H2O'!$L61)/'Calculated dry wght &amp; H2O'!$H61</f>
        <v>59.139921415334705</v>
      </c>
      <c r="R63" s="22">
        <f t="shared" si="2"/>
        <v>333.5694975752175</v>
      </c>
      <c r="S63" s="22">
        <f t="shared" si="3"/>
        <v>74.798393482278854</v>
      </c>
    </row>
    <row r="64" spans="1:19" x14ac:dyDescent="0.25">
      <c r="A64" s="11" t="str">
        <f>'Sample ID &amp; weight entry'!A62</f>
        <v>OREI 2021</v>
      </c>
      <c r="B64" s="11">
        <f>'Sample ID &amp; weight entry'!B62</f>
        <v>60</v>
      </c>
      <c r="C64" s="11" t="str">
        <f>'Sample ID &amp; weight entry'!C62</f>
        <v>B42</v>
      </c>
      <c r="D64" s="36">
        <v>0.38800000000000001</v>
      </c>
      <c r="E64"/>
      <c r="F64">
        <v>1.5970124999999999</v>
      </c>
      <c r="G64">
        <v>0.22471874999999997</v>
      </c>
      <c r="H64" s="78">
        <f>D64*($C$1+'Calculated dry wght &amp; H2O'!$L62)/'Calculated dry wght &amp; H2O'!$H62</f>
        <v>2.6443501267688196</v>
      </c>
      <c r="I64" s="22">
        <f>E64*($C$1+'Calculated dry wght &amp; H2O'!$L62)/'Calculated dry wght &amp; H2O'!$H62</f>
        <v>0</v>
      </c>
      <c r="J64" s="22">
        <f>(F64*$C$3)*($C$1+'Calculated dry wght &amp; H2O'!$L62)/'Calculated dry wght &amp; H2O'!$H62</f>
        <v>108.84175790789664</v>
      </c>
      <c r="K64" s="22">
        <f>(G64*$C$3)*($C$1+'Calculated dry wght &amp; H2O'!$L62)/'Calculated dry wght &amp; H2O'!$H62</f>
        <v>15.31533647035646</v>
      </c>
      <c r="L64" s="22">
        <v>3.8207375000000003</v>
      </c>
      <c r="M64" s="22">
        <f>L64*($C$2+'Calculated dry wght &amp; H2O'!$L62)/'Calculated dry wght &amp; H2O'!$H62</f>
        <v>13.661014825610481</v>
      </c>
      <c r="N64">
        <v>5.3060999999999998</v>
      </c>
      <c r="O64">
        <v>1.0631112500000002</v>
      </c>
      <c r="P64" s="22">
        <f>(N64*$C$3)*($C$1+'Calculated dry wght &amp; H2O'!$L62)/'Calculated dry wght &amp; H2O'!$H62</f>
        <v>361.62851050639262</v>
      </c>
      <c r="Q64" s="22">
        <f>(O64*$C$3)*($C$1+'Calculated dry wght &amp; H2O'!$L62)/'Calculated dry wght &amp; H2O'!$H62</f>
        <v>72.454597131620076</v>
      </c>
      <c r="R64" s="22">
        <f t="shared" si="2"/>
        <v>561.74833910776886</v>
      </c>
      <c r="S64" s="22">
        <f t="shared" si="3"/>
        <v>105.8134456690067</v>
      </c>
    </row>
    <row r="65" spans="1:19" x14ac:dyDescent="0.25">
      <c r="A65" s="11" t="str">
        <f>'Sample ID &amp; weight entry'!A63</f>
        <v>OREI 2021</v>
      </c>
      <c r="B65" s="11">
        <f>'Sample ID &amp; weight entry'!B63</f>
        <v>61</v>
      </c>
      <c r="C65" s="11" t="str">
        <f>'Sample ID &amp; weight entry'!C63</f>
        <v>C41</v>
      </c>
      <c r="D65" s="36">
        <v>0.25800000000000001</v>
      </c>
      <c r="E65"/>
      <c r="F65">
        <v>1.7690125000000001</v>
      </c>
      <c r="G65">
        <v>0.25401875000000002</v>
      </c>
      <c r="H65" s="78">
        <f>D65*($C$1+'Calculated dry wght &amp; H2O'!$L63)/'Calculated dry wght &amp; H2O'!$H63</f>
        <v>1.800380198019802</v>
      </c>
      <c r="I65" s="22">
        <f>E65*($C$1+'Calculated dry wght &amp; H2O'!$L63)/'Calculated dry wght &amp; H2O'!$H63</f>
        <v>0</v>
      </c>
      <c r="J65" s="22">
        <f>(F65*$C$3)*($C$1+'Calculated dry wght &amp; H2O'!$L63)/'Calculated dry wght &amp; H2O'!$H63</f>
        <v>123.44554554455446</v>
      </c>
      <c r="K65" s="22">
        <f>(G65*$C$3)*($C$1+'Calculated dry wght &amp; H2O'!$L63)/'Calculated dry wght &amp; H2O'!$H63</f>
        <v>17.725981683168317</v>
      </c>
      <c r="L65" s="22">
        <v>2.5507375000000003</v>
      </c>
      <c r="M65" s="22">
        <f>L65*($C$2+'Calculated dry wght &amp; H2O'!$L63)/'Calculated dry wght &amp; H2O'!$H63</f>
        <v>9.3813263036303649</v>
      </c>
      <c r="N65">
        <v>4.9120999999999997</v>
      </c>
      <c r="O65">
        <v>0.94281124999999999</v>
      </c>
      <c r="P65" s="22">
        <f>(N65*$C$3)*($C$1+'Calculated dry wght &amp; H2O'!$L63)/'Calculated dry wght &amp; H2O'!$H63</f>
        <v>342.77703762376234</v>
      </c>
      <c r="Q65" s="22">
        <f>(O65*$C$3)*($C$1+'Calculated dry wght &amp; H2O'!$L63)/'Calculated dry wght &amp; H2O'!$H63</f>
        <v>65.79142267326732</v>
      </c>
      <c r="R65" s="22">
        <f t="shared" si="2"/>
        <v>487.403315731573</v>
      </c>
      <c r="S65" s="22">
        <f t="shared" si="3"/>
        <v>89.010075907590746</v>
      </c>
    </row>
    <row r="66" spans="1:19" ht="14.5" x14ac:dyDescent="0.35">
      <c r="A66" s="11" t="str">
        <f>'Sample ID &amp; weight entry'!A64</f>
        <v>OREI 2021</v>
      </c>
      <c r="B66" s="11">
        <f>'Sample ID &amp; weight entry'!B64</f>
        <v>62</v>
      </c>
      <c r="C66" s="11" t="str">
        <f>'Sample ID &amp; weight entry'!C64</f>
        <v>C42</v>
      </c>
      <c r="D66" s="36">
        <v>2.0009999999999999</v>
      </c>
      <c r="E66"/>
      <c r="F66">
        <v>2.9060125000000001</v>
      </c>
      <c r="G66">
        <v>0.62911874999999995</v>
      </c>
      <c r="H66" s="78">
        <f>D66*($C$1+'Calculated dry wght &amp; H2O'!$L64)/'Calculated dry wght &amp; H2O'!$H64</f>
        <v>14.157530500835785</v>
      </c>
      <c r="I66" s="22">
        <f>E66*($C$1+'Calculated dry wght &amp; H2O'!$L64)/'Calculated dry wght &amp; H2O'!$H64</f>
        <v>0</v>
      </c>
      <c r="J66" s="22">
        <f>(F66*$C$3)*($C$1+'Calculated dry wght &amp; H2O'!$L64)/'Calculated dry wght &amp; H2O'!$H64</f>
        <v>205.60699952303875</v>
      </c>
      <c r="K66" s="22">
        <f>(G66*$C$3)*($C$1+'Calculated dry wght &amp; H2O'!$L64)/'Calculated dry wght &amp; H2O'!$H64</f>
        <v>44.511583667029896</v>
      </c>
      <c r="L66" s="22">
        <v>6.8207374999999999</v>
      </c>
      <c r="M66" s="22">
        <f>L66*($C$2+'Calculated dry wght &amp; H2O'!$L64)/'Calculated dry wght &amp; H2O'!$H64</f>
        <v>25.447592421723108</v>
      </c>
      <c r="N66" s="94">
        <v>16.618099999999998</v>
      </c>
      <c r="O66" s="94">
        <v>3.0291112500000001</v>
      </c>
      <c r="P66" s="22">
        <f>(N66*$C$3)*($C$1+'Calculated dry wght &amp; H2O'!$L64)/'Calculated dry wght &amp; H2O'!$H64</f>
        <v>1175.768403877757</v>
      </c>
      <c r="Q66" s="22">
        <f>(O66*$C$3)*($C$1+'Calculated dry wght &amp; H2O'!$L64)/'Calculated dry wght &amp; H2O'!$H64</f>
        <v>214.31651630334738</v>
      </c>
      <c r="R66" s="22">
        <f t="shared" si="2"/>
        <v>2155.9142318993736</v>
      </c>
      <c r="S66" s="22">
        <f t="shared" si="3"/>
        <v>314.45357895614347</v>
      </c>
    </row>
    <row r="67" spans="1:19" x14ac:dyDescent="0.25">
      <c r="A67" s="11" t="str">
        <f>'Sample ID &amp; weight entry'!A65</f>
        <v>OREI 2021</v>
      </c>
      <c r="B67" s="11">
        <f>'Sample ID &amp; weight entry'!B65</f>
        <v>63</v>
      </c>
      <c r="C67" s="11" t="str">
        <f>'Sample ID &amp; weight entry'!C65</f>
        <v>D41</v>
      </c>
      <c r="D67" s="36">
        <v>0.378</v>
      </c>
      <c r="E67"/>
      <c r="F67">
        <v>1.4260124999999999</v>
      </c>
      <c r="G67">
        <v>0.22131875000000001</v>
      </c>
      <c r="H67" s="78">
        <f>D67*($C$1+'Calculated dry wght &amp; H2O'!$L65)/'Calculated dry wght &amp; H2O'!$H65</f>
        <v>2.5160103279620172</v>
      </c>
      <c r="I67" s="22">
        <f>E67*($C$1+'Calculated dry wght &amp; H2O'!$L65)/'Calculated dry wght &amp; H2O'!$H65</f>
        <v>0</v>
      </c>
      <c r="J67" s="22">
        <f>(F67*$C$3)*($C$1+'Calculated dry wght &amp; H2O'!$L65)/'Calculated dry wght &amp; H2O'!$H65</f>
        <v>94.916988830765504</v>
      </c>
      <c r="K67" s="22">
        <f>(G67*$C$3)*($C$1+'Calculated dry wght &amp; H2O'!$L65)/'Calculated dry wght &amp; H2O'!$H65</f>
        <v>14.731223829937665</v>
      </c>
      <c r="L67" s="22">
        <v>2.1807375000000002</v>
      </c>
      <c r="M67" s="22">
        <f>L67*($C$2+'Calculated dry wght &amp; H2O'!$L65)/'Calculated dry wght &amp; H2O'!$H65</f>
        <v>7.6111077126338547</v>
      </c>
      <c r="N67">
        <v>4.9100999999999999</v>
      </c>
      <c r="O67">
        <v>0.92611124999999994</v>
      </c>
      <c r="P67" s="22">
        <f>(N67*$C$3)*($C$1+'Calculated dry wght &amp; H2O'!$L65)/'Calculated dry wght &amp; H2O'!$H65</f>
        <v>326.82175426789155</v>
      </c>
      <c r="Q67" s="22">
        <f>(O67*$C$3)*($C$1+'Calculated dry wght &amp; H2O'!$L65)/'Calculated dry wght &amp; H2O'!$H65</f>
        <v>61.64300184766703</v>
      </c>
      <c r="R67" s="22">
        <f t="shared" si="2"/>
        <v>515.34392319361348</v>
      </c>
      <c r="S67" s="22">
        <f t="shared" si="3"/>
        <v>86.873662995795101</v>
      </c>
    </row>
    <row r="68" spans="1:19" x14ac:dyDescent="0.25">
      <c r="A68" s="11" t="str">
        <f>'Sample ID &amp; weight entry'!A66</f>
        <v>OREI 2021</v>
      </c>
      <c r="B68" s="11">
        <f>'Sample ID &amp; weight entry'!B66</f>
        <v>64</v>
      </c>
      <c r="C68" s="11" t="str">
        <f>'Sample ID &amp; weight entry'!C66</f>
        <v>D42</v>
      </c>
      <c r="D68" s="36">
        <v>0.498</v>
      </c>
      <c r="E68"/>
      <c r="F68">
        <v>2.8640124999999999</v>
      </c>
      <c r="G68">
        <v>0.43601875000000001</v>
      </c>
      <c r="H68" s="78">
        <f>D68*($C$1+'Calculated dry wght &amp; H2O'!$L66)/'Calculated dry wght &amp; H2O'!$H66</f>
        <v>3.3106609384929264</v>
      </c>
      <c r="I68" s="22">
        <f>E68*($C$1+'Calculated dry wght &amp; H2O'!$L66)/'Calculated dry wght &amp; H2O'!$H66</f>
        <v>0</v>
      </c>
      <c r="J68" s="22">
        <f>(F68*$C$3)*($C$1+'Calculated dry wght &amp; H2O'!$L66)/'Calculated dry wght &amp; H2O'!$H66</f>
        <v>190.39707452019022</v>
      </c>
      <c r="K68" s="22">
        <f>(G68*$C$3)*($C$1+'Calculated dry wght &amp; H2O'!$L66)/'Calculated dry wght &amp; H2O'!$H66</f>
        <v>28.986149479427969</v>
      </c>
      <c r="L68" s="22">
        <v>5.2607374999999994</v>
      </c>
      <c r="M68" s="22">
        <f>L68*($C$2+'Calculated dry wght &amp; H2O'!$L66)/'Calculated dry wght &amp; H2O'!$H66</f>
        <v>18.360288826005888</v>
      </c>
      <c r="N68">
        <v>7.9520999999999997</v>
      </c>
      <c r="O68">
        <v>1.47611125</v>
      </c>
      <c r="P68" s="22">
        <f>(N68*$C$3)*($C$1+'Calculated dry wght &amp; H2O'!$L66)/'Calculated dry wght &amp; H2O'!$H66</f>
        <v>528.64873190742173</v>
      </c>
      <c r="Q68" s="22">
        <f>(O68*$C$3)*($C$1+'Calculated dry wght &amp; H2O'!$L66)/'Calculated dry wght &amp; H2O'!$H66</f>
        <v>98.130599522991304</v>
      </c>
      <c r="R68" s="22">
        <f t="shared" si="2"/>
        <v>751.67034974940327</v>
      </c>
      <c r="S68" s="22">
        <f t="shared" si="3"/>
        <v>128.04527785845062</v>
      </c>
    </row>
    <row r="69" spans="1:19" x14ac:dyDescent="0.25">
      <c r="A69" s="11" t="str">
        <f>'Sample ID &amp; weight entry'!A67</f>
        <v>OREI 2021</v>
      </c>
      <c r="B69" s="11">
        <f>'Sample ID &amp; weight entry'!B67</f>
        <v>65</v>
      </c>
      <c r="C69" s="11" t="str">
        <f>'Sample ID &amp; weight entry'!C67</f>
        <v>E41</v>
      </c>
      <c r="D69" s="36">
        <v>0.42499999999999999</v>
      </c>
      <c r="E69"/>
      <c r="F69">
        <v>1.4610125</v>
      </c>
      <c r="G69">
        <v>0.20471875</v>
      </c>
      <c r="H69" s="78">
        <f>D69*($C$1+'Calculated dry wght &amp; H2O'!$L67)/'Calculated dry wght &amp; H2O'!$H67</f>
        <v>2.8330515245853265</v>
      </c>
      <c r="I69" s="22">
        <f>E69*($C$1+'Calculated dry wght &amp; H2O'!$L67)/'Calculated dry wght &amp; H2O'!$H67</f>
        <v>0</v>
      </c>
      <c r="J69" s="22">
        <f>(F69*$C$3)*($C$1+'Calculated dry wght &amp; H2O'!$L67)/'Calculated dry wght &amp; H2O'!$H67</f>
        <v>97.391145660311054</v>
      </c>
      <c r="K69" s="22">
        <f>(G69*$C$3)*($C$1+'Calculated dry wght &amp; H2O'!$L67)/'Calculated dry wght &amp; H2O'!$H67</f>
        <v>13.646559218792996</v>
      </c>
      <c r="L69" s="22">
        <v>2.6807375000000002</v>
      </c>
      <c r="M69" s="22">
        <f>L69*($C$2+'Calculated dry wght &amp; H2O'!$L67)/'Calculated dry wght &amp; H2O'!$H67</f>
        <v>9.3894499678959065</v>
      </c>
      <c r="N69">
        <v>5.7461000000000002</v>
      </c>
      <c r="O69">
        <v>1.1341112500000001</v>
      </c>
      <c r="P69" s="22">
        <f>(N69*$C$3)*($C$1+'Calculated dry wght &amp; H2O'!$L67)/'Calculated dry wght &amp; H2O'!$H67</f>
        <v>383.03523212752339</v>
      </c>
      <c r="Q69" s="22">
        <f>(O69*$C$3)*($C$1+'Calculated dry wght &amp; H2O'!$L67)/'Calculated dry wght &amp; H2O'!$H67</f>
        <v>75.599896608514612</v>
      </c>
      <c r="R69" s="22">
        <f t="shared" ref="R69:R84" si="4">(P69-J69)/$R$3</f>
        <v>634.76463659380522</v>
      </c>
      <c r="S69" s="22">
        <f t="shared" ref="S69:S84" si="5">(Q69-K69)/$S$3</f>
        <v>114.72840257355854</v>
      </c>
    </row>
    <row r="70" spans="1:19" x14ac:dyDescent="0.25">
      <c r="A70" s="11" t="str">
        <f>'Sample ID &amp; weight entry'!A68</f>
        <v>OREI 2021</v>
      </c>
      <c r="B70" s="11">
        <f>'Sample ID &amp; weight entry'!B68</f>
        <v>66</v>
      </c>
      <c r="C70" s="11" t="str">
        <f>'Sample ID &amp; weight entry'!C68</f>
        <v>E42</v>
      </c>
      <c r="D70" s="36">
        <v>0.49</v>
      </c>
      <c r="E70"/>
      <c r="F70">
        <v>1.6360125000000001</v>
      </c>
      <c r="G70">
        <v>0.26121875</v>
      </c>
      <c r="H70" s="78">
        <f>D70*($C$1+'Calculated dry wght &amp; H2O'!$L68)/'Calculated dry wght &amp; H2O'!$H68</f>
        <v>3.1101281723552621</v>
      </c>
      <c r="I70" s="22">
        <f>E70*($C$1+'Calculated dry wght &amp; H2O'!$L68)/'Calculated dry wght &amp; H2O'!$H68</f>
        <v>0</v>
      </c>
      <c r="J70" s="22">
        <f>(F70*$C$3)*($C$1+'Calculated dry wght &amp; H2O'!$L68)/'Calculated dry wght &amp; H2O'!$H68</f>
        <v>103.84099115459927</v>
      </c>
      <c r="K70" s="22">
        <f>(G70*$C$3)*($C$1+'Calculated dry wght &amp; H2O'!$L68)/'Calculated dry wght &amp; H2O'!$H68</f>
        <v>16.580077418825024</v>
      </c>
      <c r="L70" s="22">
        <v>3.8207375000000003</v>
      </c>
      <c r="M70" s="22">
        <f>L70*($C$2+'Calculated dry wght &amp; H2O'!$L68)/'Calculated dry wght &amp; H2O'!$H68</f>
        <v>12.735798177940755</v>
      </c>
      <c r="N70">
        <v>6.1771000000000003</v>
      </c>
      <c r="O70">
        <v>1.1721112500000002</v>
      </c>
      <c r="P70" s="22">
        <f>(N70*$C$3)*($C$1+'Calculated dry wght &amp; H2O'!$L68)/'Calculated dry wght &amp; H2O'!$H68</f>
        <v>392.07291292766718</v>
      </c>
      <c r="Q70" s="22">
        <f>(O70*$C$3)*($C$1+'Calculated dry wght &amp; H2O'!$L68)/'Calculated dry wght &amp; H2O'!$H68</f>
        <v>74.396249382847813</v>
      </c>
      <c r="R70" s="22">
        <f t="shared" si="4"/>
        <v>640.51538171792879</v>
      </c>
      <c r="S70" s="22">
        <f t="shared" si="5"/>
        <v>107.06698511856071</v>
      </c>
    </row>
    <row r="71" spans="1:19" x14ac:dyDescent="0.25">
      <c r="A71" s="11" t="str">
        <f>'Sample ID &amp; weight entry'!A69</f>
        <v>OREI 2021</v>
      </c>
      <c r="B71" s="11">
        <f>'Sample ID &amp; weight entry'!B69</f>
        <v>67</v>
      </c>
      <c r="C71" s="11" t="str">
        <f>'Sample ID &amp; weight entry'!C69</f>
        <v>F41</v>
      </c>
      <c r="D71" s="36">
        <v>0.38</v>
      </c>
      <c r="E71"/>
      <c r="F71">
        <v>1.4290125</v>
      </c>
      <c r="G71">
        <v>0.22671874999999997</v>
      </c>
      <c r="H71" s="78">
        <f>D71*($C$1+'Calculated dry wght &amp; H2O'!$L69)/'Calculated dry wght &amp; H2O'!$H69</f>
        <v>2.4327785029226492</v>
      </c>
      <c r="I71" s="22">
        <f>E71*($C$1+'Calculated dry wght &amp; H2O'!$L69)/'Calculated dry wght &amp; H2O'!$H69</f>
        <v>0</v>
      </c>
      <c r="J71" s="22">
        <f>(F71*$C$3)*($C$1+'Calculated dry wght &amp; H2O'!$L69)/'Calculated dry wght &amp; H2O'!$H69</f>
        <v>91.486076063361892</v>
      </c>
      <c r="K71" s="22">
        <f>(G71*$C$3)*($C$1+'Calculated dry wght &amp; H2O'!$L69)/'Calculated dry wght &amp; H2O'!$H69</f>
        <v>14.5146447686709</v>
      </c>
      <c r="L71" s="22">
        <v>1.7007375</v>
      </c>
      <c r="M71" s="22">
        <f>L71*($C$2+'Calculated dry wght &amp; H2O'!$L69)/'Calculated dry wght &amp; H2O'!$H69</f>
        <v>5.7003806321292778</v>
      </c>
      <c r="N71">
        <v>4.8821000000000003</v>
      </c>
      <c r="O71">
        <v>0.99611124999999989</v>
      </c>
      <c r="P71" s="22">
        <f>(N71*$C$3)*($C$1+'Calculated dry wght &amp; H2O'!$L69)/'Calculated dry wght &amp; H2O'!$H69</f>
        <v>312.55441918733328</v>
      </c>
      <c r="Q71" s="22">
        <f>(O71*$C$3)*($C$1+'Calculated dry wght &amp; H2O'!$L69)/'Calculated dry wght &amp; H2O'!$H69</f>
        <v>63.771527250510736</v>
      </c>
      <c r="R71" s="22">
        <f t="shared" si="4"/>
        <v>491.26298471993636</v>
      </c>
      <c r="S71" s="22">
        <f t="shared" si="5"/>
        <v>91.216449040444132</v>
      </c>
    </row>
    <row r="72" spans="1:19" ht="14.5" x14ac:dyDescent="0.35">
      <c r="A72" s="11" t="str">
        <f>'Sample ID &amp; weight entry'!A70</f>
        <v>OREI 2021</v>
      </c>
      <c r="B72" s="11">
        <f>'Sample ID &amp; weight entry'!B70</f>
        <v>68</v>
      </c>
      <c r="C72" s="11" t="str">
        <f>'Sample ID &amp; weight entry'!C70</f>
        <v>F42</v>
      </c>
      <c r="D72" s="36">
        <v>1.762</v>
      </c>
      <c r="E72"/>
      <c r="F72" s="138">
        <v>1.8450749999999998</v>
      </c>
      <c r="G72" s="138">
        <v>0.75049999999999994</v>
      </c>
      <c r="H72" s="78">
        <f>D72*($C$1+'Calculated dry wght &amp; H2O'!$L70)/'Calculated dry wght &amp; H2O'!$H70</f>
        <v>11.304881408885825</v>
      </c>
      <c r="I72" s="22">
        <f>E72*($C$1+'Calculated dry wght &amp; H2O'!$L70)/'Calculated dry wght &amp; H2O'!$H70</f>
        <v>0</v>
      </c>
      <c r="J72" s="22">
        <f>(F72*$C$3)*($C$1+'Calculated dry wght &amp; H2O'!$L70)/'Calculated dry wght &amp; H2O'!$H70</f>
        <v>118.37885394721914</v>
      </c>
      <c r="K72" s="22">
        <f>(G72*$C$3)*($C$1+'Calculated dry wght &amp; H2O'!$L70)/'Calculated dry wght &amp; H2O'!$H70</f>
        <v>48.151608952149886</v>
      </c>
      <c r="L72" s="22">
        <v>19.970737500000002</v>
      </c>
      <c r="M72" s="22">
        <f>L72*($C$2+'Calculated dry wght &amp; H2O'!$L70)/'Calculated dry wght &amp; H2O'!$H70</f>
        <v>67.185888782595313</v>
      </c>
      <c r="N72">
        <v>6.1631</v>
      </c>
      <c r="O72">
        <v>2.5601112500000003</v>
      </c>
      <c r="P72" s="22">
        <f>(N72*$C$3)*($C$1+'Calculated dry wght &amp; H2O'!$L70)/'Calculated dry wght &amp; H2O'!$H70</f>
        <v>395.42062775882084</v>
      </c>
      <c r="Q72" s="22">
        <f>(O72*$C$3)*($C$1+'Calculated dry wght &amp; H2O'!$L70)/'Calculated dry wght &amp; H2O'!$H70</f>
        <v>164.25513095802754</v>
      </c>
      <c r="R72" s="22">
        <f t="shared" si="4"/>
        <v>615.64838624800382</v>
      </c>
      <c r="S72" s="22">
        <f t="shared" si="5"/>
        <v>215.00652223310675</v>
      </c>
    </row>
    <row r="73" spans="1:19" x14ac:dyDescent="0.25">
      <c r="A73" s="11" t="str">
        <f>'Sample ID &amp; weight entry'!A71</f>
        <v>OREI 2021</v>
      </c>
      <c r="B73" s="11">
        <f>'Sample ID &amp; weight entry'!B71</f>
        <v>69</v>
      </c>
      <c r="C73" s="11" t="str">
        <f>'Sample ID &amp; weight entry'!C71</f>
        <v>G41</v>
      </c>
      <c r="D73" s="36">
        <v>0.47799999999999998</v>
      </c>
      <c r="E73"/>
      <c r="F73">
        <v>3.1540124999999999</v>
      </c>
      <c r="G73">
        <v>0.46281874999999995</v>
      </c>
      <c r="H73" s="78">
        <f>D73*($C$1+'Calculated dry wght &amp; H2O'!$L71)/'Calculated dry wght &amp; H2O'!$H71</f>
        <v>3.077367940291857</v>
      </c>
      <c r="I73" s="22">
        <f>E73*($C$1+'Calculated dry wght &amp; H2O'!$L71)/'Calculated dry wght &amp; H2O'!$H71</f>
        <v>0</v>
      </c>
      <c r="J73" s="22">
        <f>(F73*$C$3)*($C$1+'Calculated dry wght &amp; H2O'!$L71)/'Calculated dry wght &amp; H2O'!$H71</f>
        <v>203.05558474434667</v>
      </c>
      <c r="K73" s="22">
        <f>(G73*$C$3)*($C$1+'Calculated dry wght &amp; H2O'!$L71)/'Calculated dry wght &amp; H2O'!$H71</f>
        <v>29.796309276484344</v>
      </c>
      <c r="L73" s="22">
        <v>2.4507375000000002</v>
      </c>
      <c r="M73" s="22">
        <f>L73*($C$2+'Calculated dry wght &amp; H2O'!$L71)/'Calculated dry wght &amp; H2O'!$H71</f>
        <v>8.2703176812966479</v>
      </c>
      <c r="N73">
        <v>7.4281000000000006</v>
      </c>
      <c r="O73">
        <v>1.4481112500000002</v>
      </c>
      <c r="P73" s="22">
        <f>(N73*$C$3)*($C$1+'Calculated dry wght &amp; H2O'!$L71)/'Calculated dry wght &amp; H2O'!$H71</f>
        <v>478.221690319706</v>
      </c>
      <c r="Q73" s="22">
        <f>(O73*$C$3)*($C$1+'Calculated dry wght &amp; H2O'!$L71)/'Calculated dry wght &amp; H2O'!$H71</f>
        <v>93.229521646986768</v>
      </c>
      <c r="R73" s="22">
        <f t="shared" si="4"/>
        <v>611.48023461190962</v>
      </c>
      <c r="S73" s="22">
        <f t="shared" si="5"/>
        <v>117.46891179722671</v>
      </c>
    </row>
    <row r="74" spans="1:19" x14ac:dyDescent="0.25">
      <c r="A74" s="11" t="str">
        <f>'Sample ID &amp; weight entry'!A72</f>
        <v>OREI 2021</v>
      </c>
      <c r="B74" s="11">
        <f>'Sample ID &amp; weight entry'!B72</f>
        <v>70</v>
      </c>
      <c r="C74" s="11" t="str">
        <f>'Sample ID &amp; weight entry'!C72</f>
        <v>G42</v>
      </c>
      <c r="D74" s="36">
        <v>0.47799999999999998</v>
      </c>
      <c r="E74"/>
      <c r="F74">
        <v>2.3730124999999997</v>
      </c>
      <c r="G74">
        <v>0.33561874999999997</v>
      </c>
      <c r="H74" s="78">
        <f>D74*($C$1+'Calculated dry wght &amp; H2O'!$L72)/'Calculated dry wght &amp; H2O'!$H72</f>
        <v>3.1770726941994392</v>
      </c>
      <c r="I74" s="22">
        <f>E74*($C$1+'Calculated dry wght &amp; H2O'!$L72)/'Calculated dry wght &amp; H2O'!$H72</f>
        <v>0</v>
      </c>
      <c r="J74" s="22">
        <f>(F74*$C$3)*($C$1+'Calculated dry wght &amp; H2O'!$L72)/'Calculated dry wght &amp; H2O'!$H72</f>
        <v>157.72454428334615</v>
      </c>
      <c r="K74" s="22">
        <f>(G74*$C$3)*($C$1+'Calculated dry wght &amp; H2O'!$L72)/'Calculated dry wght &amp; H2O'!$H72</f>
        <v>22.307221052015649</v>
      </c>
      <c r="L74" s="22">
        <v>6.5407374999999996</v>
      </c>
      <c r="M74" s="22">
        <f>L74*($C$2+'Calculated dry wght &amp; H2O'!$L72)/'Calculated dry wght &amp; H2O'!$H72</f>
        <v>22.795537236902355</v>
      </c>
      <c r="N74">
        <v>4.2171000000000003</v>
      </c>
      <c r="O74">
        <v>1.04011125</v>
      </c>
      <c r="P74" s="22">
        <f>(N74*$C$3)*($C$1+'Calculated dry wght &amp; H2O'!$L72)/'Calculated dry wght &amp; H2O'!$H72</f>
        <v>280.29358281816855</v>
      </c>
      <c r="Q74" s="22">
        <f>(O74*$C$3)*($C$1+'Calculated dry wght &amp; H2O'!$L72)/'Calculated dry wght &amp; H2O'!$H72</f>
        <v>69.131988521017718</v>
      </c>
      <c r="R74" s="22">
        <f t="shared" si="4"/>
        <v>272.37564118849423</v>
      </c>
      <c r="S74" s="22">
        <f t="shared" si="5"/>
        <v>86.712532350003826</v>
      </c>
    </row>
    <row r="75" spans="1:19" x14ac:dyDescent="0.25">
      <c r="A75" s="11" t="str">
        <f>'Sample ID &amp; weight entry'!A73</f>
        <v>OREI 2021</v>
      </c>
      <c r="B75" s="11">
        <f>'Sample ID &amp; weight entry'!B73</f>
        <v>71</v>
      </c>
      <c r="C75" s="11" t="str">
        <f>'Sample ID &amp; weight entry'!C73</f>
        <v>H41</v>
      </c>
      <c r="D75" s="36">
        <v>1.3620000000000001</v>
      </c>
      <c r="E75"/>
      <c r="F75">
        <v>1.6260124999999999</v>
      </c>
      <c r="G75">
        <v>0.54151875000000005</v>
      </c>
      <c r="H75" s="78">
        <f>D75*($C$1+'Calculated dry wght &amp; H2O'!$L73)/'Calculated dry wght &amp; H2O'!$H73</f>
        <v>9.0128320604529186</v>
      </c>
      <c r="I75" s="22">
        <f>E75*($C$1+'Calculated dry wght &amp; H2O'!$L73)/'Calculated dry wght &amp; H2O'!$H73</f>
        <v>0</v>
      </c>
      <c r="J75" s="22">
        <f>(F75*$C$3)*($C$1+'Calculated dry wght &amp; H2O'!$L73)/'Calculated dry wght &amp; H2O'!$H73</f>
        <v>107.59895441040527</v>
      </c>
      <c r="K75" s="22">
        <f>(G75*$C$3)*($C$1+'Calculated dry wght &amp; H2O'!$L73)/'Calculated dry wght &amp; H2O'!$H73</f>
        <v>35.834196412161447</v>
      </c>
      <c r="L75" s="22">
        <v>5.5107374999999994</v>
      </c>
      <c r="M75" s="22">
        <f>L75*($C$2+'Calculated dry wght &amp; H2O'!$L73)/'Calculated dry wght &amp; H2O'!$H73</f>
        <v>19.180513357695382</v>
      </c>
      <c r="N75">
        <v>4.0411000000000001</v>
      </c>
      <c r="O75">
        <v>1.26211125</v>
      </c>
      <c r="P75" s="22">
        <f>(N75*$C$3)*($C$1+'Calculated dry wght &amp; H2O'!$L73)/'Calculated dry wght &amp; H2O'!$H73</f>
        <v>267.41377121509754</v>
      </c>
      <c r="Q75" s="22">
        <f>(O75*$C$3)*($C$1+'Calculated dry wght &amp; H2O'!$L73)/'Calculated dry wght &amp; H2O'!$H73</f>
        <v>83.518331408651306</v>
      </c>
      <c r="R75" s="22">
        <f t="shared" si="4"/>
        <v>355.1440373437606</v>
      </c>
      <c r="S75" s="22">
        <f t="shared" si="5"/>
        <v>88.30395369720344</v>
      </c>
    </row>
    <row r="76" spans="1:19" x14ac:dyDescent="0.25">
      <c r="A76" s="11" t="str">
        <f>'Sample ID &amp; weight entry'!A74</f>
        <v>OREI 2021</v>
      </c>
      <c r="B76" s="11">
        <f>'Sample ID &amp; weight entry'!B74</f>
        <v>72</v>
      </c>
      <c r="C76" s="11" t="str">
        <f>'Sample ID &amp; weight entry'!C74</f>
        <v>H42</v>
      </c>
      <c r="D76" s="36">
        <v>0.70750000000000002</v>
      </c>
      <c r="E76"/>
      <c r="F76">
        <v>1.3690125</v>
      </c>
      <c r="G76">
        <v>0.17781875</v>
      </c>
      <c r="H76" s="78">
        <f>D76*($C$1+'Calculated dry wght &amp; H2O'!$L74)/'Calculated dry wght &amp; H2O'!$H74</f>
        <v>4.8037202780044401</v>
      </c>
      <c r="I76" s="22">
        <f>E76*($C$1+'Calculated dry wght &amp; H2O'!$L74)/'Calculated dry wght &amp; H2O'!$H74</f>
        <v>0</v>
      </c>
      <c r="J76" s="22">
        <f>(F76*$C$3)*($C$1+'Calculated dry wght &amp; H2O'!$L74)/'Calculated dry wght &amp; H2O'!$H74</f>
        <v>92.951987379385898</v>
      </c>
      <c r="K76" s="22">
        <f>(G76*$C$3)*($C$1+'Calculated dry wght &amp; H2O'!$L74)/'Calculated dry wght &amp; H2O'!$H74</f>
        <v>12.073378589178827</v>
      </c>
      <c r="L76" s="22">
        <v>4.3607374999999999</v>
      </c>
      <c r="M76" s="22">
        <f>L76*($C$2+'Calculated dry wght &amp; H2O'!$L74)/'Calculated dry wght &amp; H2O'!$H74</f>
        <v>15.549197178728551</v>
      </c>
      <c r="N76">
        <v>5.0501000000000005</v>
      </c>
      <c r="O76">
        <v>0.95491124999999999</v>
      </c>
      <c r="P76" s="22">
        <f>(N76*$C$3)*($C$1+'Calculated dry wght &amp; H2O'!$L74)/'Calculated dry wght &amp; H2O'!$H74</f>
        <v>342.88717704523282</v>
      </c>
      <c r="Q76" s="22">
        <f>(O76*$C$3)*($C$1+'Calculated dry wght &amp; H2O'!$L74)/'Calculated dry wght &amp; H2O'!$H74</f>
        <v>64.835710746566306</v>
      </c>
      <c r="R76" s="22">
        <f t="shared" si="4"/>
        <v>555.41153259077089</v>
      </c>
      <c r="S76" s="22">
        <f t="shared" si="5"/>
        <v>97.708022513680504</v>
      </c>
    </row>
    <row r="77" spans="1:19" x14ac:dyDescent="0.25">
      <c r="A77" s="11" t="str">
        <f>'Sample ID &amp; weight entry'!A75</f>
        <v>OREI 2021</v>
      </c>
      <c r="B77" s="11">
        <f>'Sample ID &amp; weight entry'!B75</f>
        <v>73</v>
      </c>
      <c r="C77" s="11" t="str">
        <f>'Sample ID &amp; weight entry'!C75</f>
        <v>BLANK</v>
      </c>
      <c r="D77" s="36">
        <v>6.0000000000000001E-3</v>
      </c>
      <c r="E77"/>
      <c r="F77">
        <v>1.4912499999999995E-2</v>
      </c>
      <c r="G77">
        <v>1.7058750000000004E-2</v>
      </c>
      <c r="H77" s="78" t="e">
        <f>D77*($C$1+'Calculated dry wght &amp; H2O'!$L75)/'Calculated dry wght &amp; H2O'!$H75</f>
        <v>#DIV/0!</v>
      </c>
      <c r="I77" s="22" t="e">
        <f>E77*($C$1+'Calculated dry wght &amp; H2O'!$L75)/'Calculated dry wght &amp; H2O'!$H75</f>
        <v>#DIV/0!</v>
      </c>
      <c r="J77" s="22" t="e">
        <f>(F77*$C$3)*($C$1+'Calculated dry wght &amp; H2O'!$L75)/'Calculated dry wght &amp; H2O'!$H75</f>
        <v>#DIV/0!</v>
      </c>
      <c r="K77" s="22" t="e">
        <f>(G77*$C$3)*($C$1+'Calculated dry wght &amp; H2O'!$L75)/'Calculated dry wght &amp; H2O'!$H75</f>
        <v>#DIV/0!</v>
      </c>
      <c r="L77" s="22">
        <v>-3.1462500000000004E-2</v>
      </c>
      <c r="M77" s="22" t="e">
        <f>L77*($C$2+'Calculated dry wght &amp; H2O'!$L75)/'Calculated dry wght &amp; H2O'!$H75</f>
        <v>#DIV/0!</v>
      </c>
      <c r="N77">
        <v>0.34310000000000018</v>
      </c>
      <c r="O77">
        <v>7.2612499999999969E-3</v>
      </c>
      <c r="P77" s="22" t="e">
        <f>(N77*$C$3)*($C$1+'Calculated dry wght &amp; H2O'!$L75)/'Calculated dry wght &amp; H2O'!$H75</f>
        <v>#DIV/0!</v>
      </c>
      <c r="Q77" s="22" t="e">
        <f>(O77*$C$3)*($C$1+'Calculated dry wght &amp; H2O'!$L75)/'Calculated dry wght &amp; H2O'!$H75</f>
        <v>#DIV/0!</v>
      </c>
      <c r="R77" s="22" t="e">
        <f t="shared" si="4"/>
        <v>#DIV/0!</v>
      </c>
      <c r="S77" s="22" t="e">
        <f t="shared" si="5"/>
        <v>#DIV/0!</v>
      </c>
    </row>
    <row r="78" spans="1:19" x14ac:dyDescent="0.25">
      <c r="A78" s="11" t="str">
        <f>'Sample ID &amp; weight entry'!A76</f>
        <v>OREI 2021</v>
      </c>
      <c r="B78" s="11">
        <f>'Sample ID &amp; weight entry'!B76</f>
        <v>74</v>
      </c>
      <c r="C78" s="11" t="str">
        <f>'Sample ID &amp; weight entry'!C76</f>
        <v>A51 DUP</v>
      </c>
      <c r="D78" s="36">
        <v>1.1080000000000001</v>
      </c>
      <c r="E78"/>
      <c r="F78">
        <v>1.8710125</v>
      </c>
      <c r="G78">
        <v>0.32251875000000002</v>
      </c>
      <c r="H78" s="78">
        <f>D79*($C$1+'Calculated dry wght &amp; H2O'!$L76)/'Calculated dry wght &amp; H2O'!$H76</f>
        <v>6.9668174844433084</v>
      </c>
      <c r="I78" s="22">
        <f>E78*($C$1+'Calculated dry wght &amp; H2O'!$L76)/'Calculated dry wght &amp; H2O'!$H76</f>
        <v>0</v>
      </c>
      <c r="J78" s="22">
        <f>(F78*$C$3)*($C$1+'Calculated dry wght &amp; H2O'!$L76)/'Calculated dry wght &amp; H2O'!$H76</f>
        <v>126.18589156449163</v>
      </c>
      <c r="K78" s="22">
        <f>(G78*$C$3)*($C$1+'Calculated dry wght &amp; H2O'!$L76)/'Calculated dry wght &amp; H2O'!$H76</f>
        <v>21.751493383938048</v>
      </c>
      <c r="L78" s="22">
        <v>3.5207375000000001</v>
      </c>
      <c r="M78" s="22">
        <f>L78*($C$2+'Calculated dry wght &amp; H2O'!$L76)/'Calculated dry wght &amp; H2O'!$H76</f>
        <v>12.452786627028768</v>
      </c>
      <c r="N78">
        <v>8.6410999999999998</v>
      </c>
      <c r="O78">
        <v>1.88511125</v>
      </c>
      <c r="P78" s="22">
        <f>(N78*$C$3)*($C$1+'Calculated dry wght &amp; H2O'!$L76)/'Calculated dry wght &amp; H2O'!$H76</f>
        <v>582.77799191503459</v>
      </c>
      <c r="Q78" s="22">
        <f>(O78*$C$3)*($C$1+'Calculated dry wght &amp; H2O'!$L76)/'Calculated dry wght &amp; H2O'!$H76</f>
        <v>127.1367474987491</v>
      </c>
      <c r="R78" s="22">
        <f t="shared" si="4"/>
        <v>1014.6491118900955</v>
      </c>
      <c r="S78" s="22">
        <f t="shared" si="5"/>
        <v>195.15787799039083</v>
      </c>
    </row>
    <row r="79" spans="1:19" x14ac:dyDescent="0.25">
      <c r="A79" s="11" t="str">
        <f>'Sample ID &amp; weight entry'!A77</f>
        <v>OREI 2021</v>
      </c>
      <c r="B79" s="11">
        <f>'Sample ID &amp; weight entry'!B77</f>
        <v>75</v>
      </c>
      <c r="C79" s="11" t="str">
        <f>'Sample ID &amp; weight entry'!C77</f>
        <v>A51</v>
      </c>
      <c r="D79" s="36">
        <v>1.0329999999999999</v>
      </c>
      <c r="E79"/>
      <c r="F79">
        <v>2.4390125</v>
      </c>
      <c r="G79">
        <v>0.41241875</v>
      </c>
      <c r="H79" s="78">
        <f>D78*($C$1+'Calculated dry wght &amp; H2O'!$L77)/'Calculated dry wght &amp; H2O'!$H77</f>
        <v>7.392061455722641</v>
      </c>
      <c r="I79" s="22">
        <f>E79*($C$1+'Calculated dry wght &amp; H2O'!$L77)/'Calculated dry wght &amp; H2O'!$H77</f>
        <v>0</v>
      </c>
      <c r="J79" s="22">
        <f>(F79*$C$3)*($C$1+'Calculated dry wght &amp; H2O'!$L77)/'Calculated dry wght &amp; H2O'!$H77</f>
        <v>162.71958746638731</v>
      </c>
      <c r="K79" s="22">
        <f>(G79*$C$3)*($C$1+'Calculated dry wght &amp; H2O'!$L77)/'Calculated dry wght &amp; H2O'!$H77</f>
        <v>27.514663767981151</v>
      </c>
      <c r="L79" s="22">
        <v>3.8207375000000003</v>
      </c>
      <c r="M79" s="22">
        <f>L79*($C$2+'Calculated dry wght &amp; H2O'!$L77)/'Calculated dry wght &amp; H2O'!$H77</f>
        <v>13.395772599956926</v>
      </c>
      <c r="N79">
        <v>6.7651000000000003</v>
      </c>
      <c r="O79">
        <v>1.40311125</v>
      </c>
      <c r="P79" s="22">
        <f>(N79*$C$3)*($C$1+'Calculated dry wght &amp; H2O'!$L77)/'Calculated dry wght &amp; H2O'!$H77</f>
        <v>451.33605554250221</v>
      </c>
      <c r="Q79" s="22">
        <f>(O79*$C$3)*($C$1+'Calculated dry wght &amp; H2O'!$L77)/'Calculated dry wght &amp; H2O'!$H77</f>
        <v>93.609066689673398</v>
      </c>
      <c r="R79" s="22">
        <f t="shared" si="4"/>
        <v>641.36992905803299</v>
      </c>
      <c r="S79" s="22">
        <f t="shared" si="5"/>
        <v>122.39704244757823</v>
      </c>
    </row>
    <row r="80" spans="1:19" x14ac:dyDescent="0.25">
      <c r="A80" s="11" t="str">
        <f>'Sample ID &amp; weight entry'!A78</f>
        <v>OREI 2021</v>
      </c>
      <c r="B80" s="11">
        <f>'Sample ID &amp; weight entry'!B78</f>
        <v>76</v>
      </c>
      <c r="C80" s="11" t="str">
        <f>'Sample ID &amp; weight entry'!C78</f>
        <v>A52</v>
      </c>
      <c r="D80" s="36">
        <v>1.2889999999999999</v>
      </c>
      <c r="E80"/>
      <c r="F80">
        <v>2.1390124999999998</v>
      </c>
      <c r="G80">
        <v>0.35611874999999998</v>
      </c>
      <c r="H80" s="78">
        <f>D80*($C$1+'Calculated dry wght &amp; H2O'!$L78)/'Calculated dry wght &amp; H2O'!$H78</f>
        <v>8.3859567589673425</v>
      </c>
      <c r="I80" s="22">
        <f>E80*($C$1+'Calculated dry wght &amp; H2O'!$L78)/'Calculated dry wght &amp; H2O'!$H78</f>
        <v>0</v>
      </c>
      <c r="J80" s="22">
        <f>(F80*$C$3)*($C$1+'Calculated dry wght &amp; H2O'!$L78)/'Calculated dry wght &amp; H2O'!$H78</f>
        <v>139.15955261358133</v>
      </c>
      <c r="K80" s="22">
        <f>(G80*$C$3)*($C$1+'Calculated dry wght &amp; H2O'!$L78)/'Calculated dry wght &amp; H2O'!$H78</f>
        <v>23.168319926745554</v>
      </c>
      <c r="L80" s="22">
        <v>2.5507375000000003</v>
      </c>
      <c r="M80" s="22">
        <f>L80*($C$2+'Calculated dry wght &amp; H2O'!$L78)/'Calculated dry wght &amp; H2O'!$H78</f>
        <v>8.7193836698386011</v>
      </c>
      <c r="N80">
        <v>6.6490999999999998</v>
      </c>
      <c r="O80">
        <v>1.38511125</v>
      </c>
      <c r="P80" s="22">
        <f>(N80*$C$3)*($C$1+'Calculated dry wght &amp; H2O'!$L78)/'Calculated dry wght &amp; H2O'!$H78</f>
        <v>432.57614496547529</v>
      </c>
      <c r="Q80" s="22">
        <f>(O80*$C$3)*($C$1+'Calculated dry wght &amp; H2O'!$L78)/'Calculated dry wght &amp; H2O'!$H78</f>
        <v>90.112358796425184</v>
      </c>
      <c r="R80" s="22">
        <f t="shared" si="4"/>
        <v>652.03687189309778</v>
      </c>
      <c r="S80" s="22">
        <f t="shared" si="5"/>
        <v>123.97044235125857</v>
      </c>
    </row>
    <row r="81" spans="1:19" x14ac:dyDescent="0.25">
      <c r="A81" s="11" t="str">
        <f>'Sample ID &amp; weight entry'!A79</f>
        <v>OREI 2021</v>
      </c>
      <c r="B81" s="11">
        <f>'Sample ID &amp; weight entry'!B79</f>
        <v>77</v>
      </c>
      <c r="C81" s="11" t="str">
        <f>'Sample ID &amp; weight entry'!C79</f>
        <v>B51</v>
      </c>
      <c r="D81" s="36">
        <v>1.452</v>
      </c>
      <c r="E81"/>
      <c r="F81">
        <v>2.6790124999999998</v>
      </c>
      <c r="G81">
        <v>0.40921875000000002</v>
      </c>
      <c r="H81" s="78">
        <f>D81*($C$1+'Calculated dry wght &amp; H2O'!$L79)/'Calculated dry wght &amp; H2O'!$H79</f>
        <v>9.4856151171579715</v>
      </c>
      <c r="I81" s="22">
        <f>E81*($C$1+'Calculated dry wght &amp; H2O'!$L79)/'Calculated dry wght &amp; H2O'!$H79</f>
        <v>0</v>
      </c>
      <c r="J81" s="22">
        <f>(F81*$C$3)*($C$1+'Calculated dry wght &amp; H2O'!$L79)/'Calculated dry wght &amp; H2O'!$H79</f>
        <v>175.01433518633036</v>
      </c>
      <c r="K81" s="22">
        <f>(G81*$C$3)*($C$1+'Calculated dry wght &amp; H2O'!$L79)/'Calculated dry wght &amp; H2O'!$H79</f>
        <v>26.733412956091527</v>
      </c>
      <c r="L81" s="22">
        <v>4.2907374999999996</v>
      </c>
      <c r="M81" s="22">
        <f>L81*($C$2+'Calculated dry wght &amp; H2O'!$L79)/'Calculated dry wght &amp; H2O'!$H79</f>
        <v>14.738342777777774</v>
      </c>
      <c r="N81">
        <v>7.3091000000000008</v>
      </c>
      <c r="O81">
        <v>1.6061112500000001</v>
      </c>
      <c r="P81" s="22">
        <f>(N81*$C$3)*($C$1+'Calculated dry wght &amp; H2O'!$L79)/'Calculated dry wght &amp; H2O'!$H79</f>
        <v>477.48835711308089</v>
      </c>
      <c r="Q81" s="22">
        <f>(O81*$C$3)*($C$1+'Calculated dry wght &amp; H2O'!$L79)/'Calculated dry wght &amp; H2O'!$H79</f>
        <v>104.92391978538214</v>
      </c>
      <c r="R81" s="22">
        <f t="shared" si="4"/>
        <v>672.16449317055674</v>
      </c>
      <c r="S81" s="22">
        <f t="shared" si="5"/>
        <v>144.79723486905667</v>
      </c>
    </row>
    <row r="82" spans="1:19" x14ac:dyDescent="0.25">
      <c r="A82" s="11" t="str">
        <f>'Sample ID &amp; weight entry'!A80</f>
        <v>OREI 2021</v>
      </c>
      <c r="B82" s="11">
        <f>'Sample ID &amp; weight entry'!B80</f>
        <v>78</v>
      </c>
      <c r="C82" s="11" t="str">
        <f>'Sample ID &amp; weight entry'!C80</f>
        <v>B52</v>
      </c>
      <c r="D82" s="36">
        <v>1.0680000000000001</v>
      </c>
      <c r="E82"/>
      <c r="F82">
        <v>2.3120124999999998</v>
      </c>
      <c r="G82">
        <v>0.37631874999999998</v>
      </c>
      <c r="H82" s="78">
        <f>D82*($C$1+'Calculated dry wght &amp; H2O'!$L80)/'Calculated dry wght &amp; H2O'!$H80</f>
        <v>7.0202406372078894</v>
      </c>
      <c r="I82" s="22">
        <f>E82*($C$1+'Calculated dry wght &amp; H2O'!$L80)/'Calculated dry wght &amp; H2O'!$H80</f>
        <v>0</v>
      </c>
      <c r="J82" s="22">
        <f>(F82*$C$3)*($C$1+'Calculated dry wght &amp; H2O'!$L80)/'Calculated dry wght &amp; H2O'!$H80</f>
        <v>151.97457028307682</v>
      </c>
      <c r="K82" s="22">
        <f>(G82*$C$3)*($C$1+'Calculated dry wght &amp; H2O'!$L80)/'Calculated dry wght &amp; H2O'!$H80</f>
        <v>24.736406191884612</v>
      </c>
      <c r="L82" s="22">
        <v>3.5607375000000001</v>
      </c>
      <c r="M82" s="22">
        <f>L82*($C$2+'Calculated dry wght &amp; H2O'!$L80)/'Calculated dry wght &amp; H2O'!$H80</f>
        <v>12.317129008792605</v>
      </c>
      <c r="N82">
        <v>5.8700999999999999</v>
      </c>
      <c r="O82">
        <v>1.23011125</v>
      </c>
      <c r="P82" s="22">
        <f>(N82*$C$3)*($C$1+'Calculated dry wght &amp; H2O'!$L80)/'Calculated dry wght &amp; H2O'!$H80</f>
        <v>385.85687794451343</v>
      </c>
      <c r="Q82" s="22">
        <f>(O82*$C$3)*($C$1+'Calculated dry wght &amp; H2O'!$L80)/'Calculated dry wght &amp; H2O'!$H80</f>
        <v>80.858398740979339</v>
      </c>
      <c r="R82" s="22">
        <f t="shared" si="4"/>
        <v>519.73846146985909</v>
      </c>
      <c r="S82" s="22">
        <f t="shared" si="5"/>
        <v>103.92961583165689</v>
      </c>
    </row>
    <row r="83" spans="1:19" x14ac:dyDescent="0.25">
      <c r="A83" s="11" t="str">
        <f>'Sample ID &amp; weight entry'!A81</f>
        <v>OREI 2021</v>
      </c>
      <c r="B83" s="11">
        <f>'Sample ID &amp; weight entry'!B81</f>
        <v>79</v>
      </c>
      <c r="C83" s="11" t="str">
        <f>'Sample ID &amp; weight entry'!C81</f>
        <v>C51</v>
      </c>
      <c r="D83" s="36">
        <v>0.747</v>
      </c>
      <c r="E83"/>
      <c r="F83"/>
      <c r="G83"/>
      <c r="H83" s="78">
        <f>D83*($C$1+'Calculated dry wght &amp; H2O'!$L81)/'Calculated dry wght &amp; H2O'!$H81</f>
        <v>4.6676928720393267</v>
      </c>
      <c r="I83" s="22">
        <f>E83*($C$1+'Calculated dry wght &amp; H2O'!$L81)/'Calculated dry wght &amp; H2O'!$H81</f>
        <v>0</v>
      </c>
      <c r="J83" s="22">
        <f>(F83*$C$3)*($C$1+'Calculated dry wght &amp; H2O'!$L81)/'Calculated dry wght &amp; H2O'!$H81</f>
        <v>0</v>
      </c>
      <c r="K83" s="22">
        <f>(G83*$C$3)*($C$1+'Calculated dry wght &amp; H2O'!$L81)/'Calculated dry wght &amp; H2O'!$H81</f>
        <v>0</v>
      </c>
      <c r="L83" s="22">
        <v>3.9407375000000004</v>
      </c>
      <c r="M83" s="22">
        <f>L83*($C$2+'Calculated dry wght &amp; H2O'!$L81)/'Calculated dry wght &amp; H2O'!$H81</f>
        <v>12.904999371856407</v>
      </c>
      <c r="N83"/>
      <c r="O83"/>
      <c r="P83" s="22">
        <f>(N83*$C$3)*($C$1+'Calculated dry wght &amp; H2O'!$L81)/'Calculated dry wght &amp; H2O'!$H81</f>
        <v>0</v>
      </c>
      <c r="Q83" s="22">
        <f>(O83*$C$3)*($C$1+'Calculated dry wght &amp; H2O'!$L81)/'Calculated dry wght &amp; H2O'!$H81</f>
        <v>0</v>
      </c>
      <c r="R83" s="22">
        <f t="shared" si="4"/>
        <v>0</v>
      </c>
      <c r="S83" s="22">
        <f t="shared" si="5"/>
        <v>0</v>
      </c>
    </row>
    <row r="84" spans="1:19" x14ac:dyDescent="0.25">
      <c r="A84" s="11" t="str">
        <f>'Sample ID &amp; weight entry'!A82</f>
        <v>OREI 2021</v>
      </c>
      <c r="B84" s="11">
        <f>'Sample ID &amp; weight entry'!B82</f>
        <v>80</v>
      </c>
      <c r="C84" s="11" t="str">
        <f>'Sample ID &amp; weight entry'!C82</f>
        <v>C52</v>
      </c>
      <c r="D84" s="36">
        <v>1.302</v>
      </c>
      <c r="E84"/>
      <c r="F84">
        <v>2.2620125</v>
      </c>
      <c r="G84">
        <v>0.34891875</v>
      </c>
      <c r="H84" s="78">
        <f>D84*($C$1+'Calculated dry wght &amp; H2O'!$L82)/'Calculated dry wght &amp; H2O'!$H82</f>
        <v>8.4747314715249829</v>
      </c>
      <c r="I84" s="22">
        <f>E84*($C$1+'Calculated dry wght &amp; H2O'!$L82)/'Calculated dry wght &amp; H2O'!$H82</f>
        <v>0</v>
      </c>
      <c r="J84" s="22">
        <f>(F84*$C$3)*($C$1+'Calculated dry wght &amp; H2O'!$L82)/'Calculated dry wght &amp; H2O'!$H82</f>
        <v>147.23462767075966</v>
      </c>
      <c r="K84" s="22">
        <f>(G84*$C$3)*($C$1+'Calculated dry wght &amp; H2O'!$L82)/'Calculated dry wght &amp; H2O'!$H82</f>
        <v>22.71115753940213</v>
      </c>
      <c r="L84" s="22">
        <v>2.6807375000000002</v>
      </c>
      <c r="M84" s="22">
        <f>L84*($C$2+'Calculated dry wght &amp; H2O'!$L82)/'Calculated dry wght &amp; H2O'!$H82</f>
        <v>9.1824386852073747</v>
      </c>
      <c r="N84">
        <v>5.6051000000000002</v>
      </c>
      <c r="O84">
        <v>1.2971112500000002</v>
      </c>
      <c r="P84" s="22">
        <f>(N84*$C$3)*($C$1+'Calculated dry wght &amp; H2O'!$L82)/'Calculated dry wght &amp; H2O'!$H82</f>
        <v>364.83653894811579</v>
      </c>
      <c r="Q84" s="22">
        <f>(O84*$C$3)*($C$1+'Calculated dry wght &amp; H2O'!$L82)/'Calculated dry wght &amp; H2O'!$H82</f>
        <v>84.429105471920977</v>
      </c>
      <c r="R84" s="22">
        <f t="shared" si="4"/>
        <v>483.55980283856917</v>
      </c>
      <c r="S84" s="22">
        <f t="shared" si="5"/>
        <v>114.29249617133119</v>
      </c>
    </row>
    <row r="85" spans="1:19" x14ac:dyDescent="0.25">
      <c r="B85" s="11">
        <f>'Sample ID &amp; weight entry'!B83</f>
        <v>81</v>
      </c>
      <c r="C85" s="11" t="str">
        <f>'Sample ID &amp; weight entry'!C83</f>
        <v>D51</v>
      </c>
      <c r="D85" s="36">
        <v>0.79500000000000004</v>
      </c>
      <c r="E85"/>
      <c r="F85">
        <v>1.5150125000000001</v>
      </c>
      <c r="G85">
        <v>0.24721874999999999</v>
      </c>
      <c r="H85" s="78">
        <f>D85*($C$1+'Calculated dry wght &amp; H2O'!$L83)/'Calculated dry wght &amp; H2O'!$H83</f>
        <v>5.0330966488736824</v>
      </c>
      <c r="I85" s="22">
        <f>E85*($C$1+'Calculated dry wght &amp; H2O'!$L83)/'Calculated dry wght &amp; H2O'!$H83</f>
        <v>0</v>
      </c>
      <c r="J85" s="22">
        <f>(F85*$C$3)*($C$1+'Calculated dry wght &amp; H2O'!$L83)/'Calculated dry wght &amp; H2O'!$H83</f>
        <v>95.914519959141387</v>
      </c>
      <c r="K85" s="22">
        <f>(G85*$C$3)*($C$1+'Calculated dry wght &amp; H2O'!$L83)/'Calculated dry wght &amp; H2O'!$H83</f>
        <v>15.651268706462147</v>
      </c>
      <c r="L85" s="22">
        <v>4.7707375000000001</v>
      </c>
      <c r="M85" s="22">
        <f>L85*($C$2+'Calculated dry wght &amp; H2O'!$L83)/'Calculated dry wght &amp; H2O'!$H83</f>
        <v>15.823488457703876</v>
      </c>
      <c r="N85">
        <v>6.0331000000000001</v>
      </c>
      <c r="O85">
        <v>1.1361112500000001</v>
      </c>
      <c r="P85" s="22">
        <f>(N85*$C$3)*($C$1+'Calculated dry wght &amp; H2O'!$L83)/'Calculated dry wght &amp; H2O'!$H83</f>
        <v>381.95189172729329</v>
      </c>
      <c r="Q85" s="22">
        <f>(O85*$C$3)*($C$1+'Calculated dry wght &amp; H2O'!$L83)/'Calculated dry wght &amp; H2O'!$H83</f>
        <v>71.926512265694214</v>
      </c>
      <c r="R85" s="22">
        <f t="shared" ref="R85:R148" si="6">(P85-J85)/$R$3</f>
        <v>635.63860392922641</v>
      </c>
      <c r="S85" s="22">
        <f t="shared" ref="S85:S148" si="7">(Q85-K85)/$S$3</f>
        <v>104.21341399857789</v>
      </c>
    </row>
    <row r="86" spans="1:19" x14ac:dyDescent="0.25">
      <c r="B86" s="11">
        <f>'Sample ID &amp; weight entry'!B84</f>
        <v>82</v>
      </c>
      <c r="C86" s="11" t="str">
        <f>'Sample ID &amp; weight entry'!C84</f>
        <v>D52</v>
      </c>
      <c r="D86" s="36">
        <v>0.92300000000000004</v>
      </c>
      <c r="E86"/>
      <c r="F86"/>
      <c r="G86"/>
      <c r="H86" s="78">
        <f>D86*($C$1+'Calculated dry wght &amp; H2O'!$L84)/'Calculated dry wght &amp; H2O'!$H84</f>
        <v>5.8296361489823694</v>
      </c>
      <c r="I86" s="22">
        <f>E86*($C$1+'Calculated dry wght &amp; H2O'!$L84)/'Calculated dry wght &amp; H2O'!$H84</f>
        <v>0</v>
      </c>
      <c r="J86" s="22">
        <f>(F86*$C$3)*($C$1+'Calculated dry wght &amp; H2O'!$L84)/'Calculated dry wght &amp; H2O'!$H84</f>
        <v>0</v>
      </c>
      <c r="K86" s="22">
        <f>(G86*$C$3)*($C$1+'Calculated dry wght &amp; H2O'!$L84)/'Calculated dry wght &amp; H2O'!$H84</f>
        <v>0</v>
      </c>
      <c r="L86" s="22">
        <v>1.3207374999999999</v>
      </c>
      <c r="M86" s="22">
        <f>L86*($C$2+'Calculated dry wght &amp; H2O'!$L84)/'Calculated dry wght &amp; H2O'!$H84</f>
        <v>4.376276838792891</v>
      </c>
      <c r="N86"/>
      <c r="O86"/>
      <c r="P86" s="22">
        <f>(N86*$C$3)*($C$1+'Calculated dry wght &amp; H2O'!$L84)/'Calculated dry wght &amp; H2O'!$H84</f>
        <v>0</v>
      </c>
      <c r="Q86" s="22">
        <f>(O86*$C$3)*($C$1+'Calculated dry wght &amp; H2O'!$L84)/'Calculated dry wght &amp; H2O'!$H84</f>
        <v>0</v>
      </c>
      <c r="R86" s="22">
        <f t="shared" si="6"/>
        <v>0</v>
      </c>
      <c r="S86" s="22">
        <f t="shared" si="7"/>
        <v>0</v>
      </c>
    </row>
    <row r="87" spans="1:19" x14ac:dyDescent="0.25">
      <c r="B87" s="11">
        <f>'Sample ID &amp; weight entry'!B85</f>
        <v>83</v>
      </c>
      <c r="C87" s="11" t="str">
        <f>'Sample ID &amp; weight entry'!C85</f>
        <v>E51</v>
      </c>
      <c r="D87" s="36">
        <v>0.443</v>
      </c>
      <c r="E87"/>
      <c r="F87">
        <v>1.6640125000000001</v>
      </c>
      <c r="G87">
        <v>0.22651874999999999</v>
      </c>
      <c r="H87" s="78">
        <f>D87*($C$1+'Calculated dry wght &amp; H2O'!$L85)/'Calculated dry wght &amp; H2O'!$H85</f>
        <v>3.0550450438908059</v>
      </c>
      <c r="I87" s="22">
        <f>E87*($C$1+'Calculated dry wght &amp; H2O'!$L85)/'Calculated dry wght &amp; H2O'!$H85</f>
        <v>0</v>
      </c>
      <c r="J87" s="22">
        <f>(F87*$C$3)*($C$1+'Calculated dry wght &amp; H2O'!$L85)/'Calculated dry wght &amp; H2O'!$H85</f>
        <v>114.75469844463545</v>
      </c>
      <c r="K87" s="22">
        <f>(G87*$C$3)*($C$1+'Calculated dry wght &amp; H2O'!$L85)/'Calculated dry wght &amp; H2O'!$H85</f>
        <v>15.621331479364343</v>
      </c>
      <c r="L87" s="22">
        <v>1.4207375</v>
      </c>
      <c r="M87" s="22">
        <f>L87*($C$2+'Calculated dry wght &amp; H2O'!$L85)/'Calculated dry wght &amp; H2O'!$H85</f>
        <v>5.1525217490517807</v>
      </c>
      <c r="N87">
        <v>5.5670999999999999</v>
      </c>
      <c r="O87">
        <v>0.96411124999999986</v>
      </c>
      <c r="P87" s="22">
        <f>(N87*$C$3)*($C$1+'Calculated dry wght &amp; H2O'!$L85)/'Calculated dry wght &amp; H2O'!$H85</f>
        <v>383.92192469174961</v>
      </c>
      <c r="Q87" s="22">
        <f>(O87*$C$3)*($C$1+'Calculated dry wght &amp; H2O'!$L85)/'Calculated dry wght &amp; H2O'!$H85</f>
        <v>66.487659053541066</v>
      </c>
      <c r="R87" s="22">
        <f t="shared" si="6"/>
        <v>598.14939166025374</v>
      </c>
      <c r="S87" s="22">
        <f t="shared" si="7"/>
        <v>94.196902915142076</v>
      </c>
    </row>
    <row r="88" spans="1:19" x14ac:dyDescent="0.25">
      <c r="B88" s="11">
        <f>'Sample ID &amp; weight entry'!B86</f>
        <v>84</v>
      </c>
      <c r="C88" s="11" t="str">
        <f>'Sample ID &amp; weight entry'!C86</f>
        <v>E52</v>
      </c>
      <c r="D88" s="36">
        <v>1.038</v>
      </c>
      <c r="E88"/>
      <c r="F88">
        <v>1.7980125</v>
      </c>
      <c r="G88">
        <v>0.28551874999999999</v>
      </c>
      <c r="H88" s="78">
        <f>D88*($C$1+'Calculated dry wght &amp; H2O'!$L86)/'Calculated dry wght &amp; H2O'!$H86</f>
        <v>7.0402433225288776</v>
      </c>
      <c r="I88" s="22">
        <f>E88*($C$1+'Calculated dry wght &amp; H2O'!$L86)/'Calculated dry wght &amp; H2O'!$H86</f>
        <v>0</v>
      </c>
      <c r="J88" s="22">
        <f>(F88*$C$3)*($C$1+'Calculated dry wght &amp; H2O'!$L86)/'Calculated dry wght &amp; H2O'!$H86</f>
        <v>121.95034197445523</v>
      </c>
      <c r="K88" s="22">
        <f>(G88*$C$3)*($C$1+'Calculated dry wght &amp; H2O'!$L86)/'Calculated dry wght &amp; H2O'!$H86</f>
        <v>19.365332111216688</v>
      </c>
      <c r="L88" s="22">
        <v>0.77573749999999997</v>
      </c>
      <c r="M88" s="22">
        <f>L88*($C$2+'Calculated dry wght &amp; H2O'!$L86)/'Calculated dry wght &amp; H2O'!$H86</f>
        <v>2.7602831335689628</v>
      </c>
      <c r="N88">
        <v>4.9381000000000004</v>
      </c>
      <c r="O88">
        <v>0.94671125</v>
      </c>
      <c r="P88" s="22">
        <f>(N88*$C$3)*($C$1+'Calculated dry wght &amp; H2O'!$L86)/'Calculated dry wght &amp; H2O'!$H86</f>
        <v>334.9270284294783</v>
      </c>
      <c r="Q88" s="22">
        <f>(O88*$C$3)*($C$1+'Calculated dry wght &amp; H2O'!$L86)/'Calculated dry wght &amp; H2O'!$H86</f>
        <v>64.210766437143235</v>
      </c>
      <c r="R88" s="22">
        <f t="shared" si="6"/>
        <v>473.28152545560681</v>
      </c>
      <c r="S88" s="22">
        <f t="shared" si="7"/>
        <v>83.047100603567671</v>
      </c>
    </row>
    <row r="89" spans="1:19" x14ac:dyDescent="0.25">
      <c r="B89" s="11">
        <f>'Sample ID &amp; weight entry'!B87</f>
        <v>85</v>
      </c>
      <c r="C89" s="11" t="str">
        <f>'Sample ID &amp; weight entry'!C87</f>
        <v>F51</v>
      </c>
      <c r="D89" s="36">
        <v>0.27500000000000002</v>
      </c>
      <c r="E89"/>
      <c r="F89"/>
      <c r="G89"/>
      <c r="H89" s="78">
        <f>D89*($C$1+'Calculated dry wght &amp; H2O'!$L87)/'Calculated dry wght &amp; H2O'!$H87</f>
        <v>1.777287787714412</v>
      </c>
      <c r="I89" s="22">
        <f>E89*($C$1+'Calculated dry wght &amp; H2O'!$L87)/'Calculated dry wght &amp; H2O'!$H87</f>
        <v>0</v>
      </c>
      <c r="J89" s="22">
        <f>(F89*$C$3)*($C$1+'Calculated dry wght &amp; H2O'!$L87)/'Calculated dry wght &amp; H2O'!$H87</f>
        <v>0</v>
      </c>
      <c r="K89" s="22">
        <f>(G89*$C$3)*($C$1+'Calculated dry wght &amp; H2O'!$L87)/'Calculated dry wght &amp; H2O'!$H87</f>
        <v>0</v>
      </c>
      <c r="L89" s="22">
        <v>2.3307375000000001</v>
      </c>
      <c r="M89" s="22">
        <f>L89*($C$2+'Calculated dry wght &amp; H2O'!$L87)/'Calculated dry wght &amp; H2O'!$H87</f>
        <v>7.8875355314470053</v>
      </c>
      <c r="N89"/>
      <c r="O89"/>
      <c r="P89" s="22">
        <f>(N89*$C$3)*($C$1+'Calculated dry wght &amp; H2O'!$L87)/'Calculated dry wght &amp; H2O'!$H87</f>
        <v>0</v>
      </c>
      <c r="Q89" s="22">
        <f>(O89*$C$3)*($C$1+'Calculated dry wght &amp; H2O'!$L87)/'Calculated dry wght &amp; H2O'!$H87</f>
        <v>0</v>
      </c>
      <c r="R89" s="22">
        <f t="shared" si="6"/>
        <v>0</v>
      </c>
      <c r="S89" s="22">
        <f t="shared" si="7"/>
        <v>0</v>
      </c>
    </row>
    <row r="90" spans="1:19" x14ac:dyDescent="0.25">
      <c r="B90" s="11">
        <f>'Sample ID &amp; weight entry'!B88</f>
        <v>86</v>
      </c>
      <c r="C90" s="11" t="str">
        <f>'Sample ID &amp; weight entry'!C88</f>
        <v>F52</v>
      </c>
      <c r="D90" s="36">
        <v>0.879</v>
      </c>
      <c r="E90"/>
      <c r="F90">
        <v>1.9200124999999999</v>
      </c>
      <c r="G90">
        <v>0.27041874999999999</v>
      </c>
      <c r="H90" s="78">
        <f>D90*($C$1+'Calculated dry wght &amp; H2O'!$L88)/'Calculated dry wght &amp; H2O'!$H88</f>
        <v>6.0401160083982486</v>
      </c>
      <c r="I90" s="22">
        <f>E90*($C$1+'Calculated dry wght &amp; H2O'!$L88)/'Calculated dry wght &amp; H2O'!$H88</f>
        <v>0</v>
      </c>
      <c r="J90" s="22">
        <f>(F90*$C$3)*($C$1+'Calculated dry wght &amp; H2O'!$L88)/'Calculated dry wght &amp; H2O'!$H88</f>
        <v>131.93513353327353</v>
      </c>
      <c r="K90" s="22">
        <f>(G90*$C$3)*($C$1+'Calculated dry wght &amp; H2O'!$L88)/'Calculated dry wght &amp; H2O'!$H88</f>
        <v>18.582032091536334</v>
      </c>
      <c r="L90" s="22">
        <v>1.4807375</v>
      </c>
      <c r="M90" s="22">
        <f>L90*($C$2+'Calculated dry wght &amp; H2O'!$L88)/'Calculated dry wght &amp; H2O'!$H88</f>
        <v>5.3408122416752892</v>
      </c>
      <c r="N90">
        <v>4.6981000000000002</v>
      </c>
      <c r="O90">
        <v>0.92971124999999999</v>
      </c>
      <c r="P90" s="22">
        <f>(N90*$C$3)*($C$1+'Calculated dry wght &amp; H2O'!$L88)/'Calculated dry wght &amp; H2O'!$H88</f>
        <v>322.8335497048443</v>
      </c>
      <c r="Q90" s="22">
        <f>(O90*$C$3)*($C$1+'Calculated dry wght &amp; H2O'!$L88)/'Calculated dry wght &amp; H2O'!$H88</f>
        <v>63.885822574663784</v>
      </c>
      <c r="R90" s="22">
        <f t="shared" si="6"/>
        <v>424.21870260349061</v>
      </c>
      <c r="S90" s="22">
        <f t="shared" si="7"/>
        <v>83.895908302087861</v>
      </c>
    </row>
    <row r="91" spans="1:19" x14ac:dyDescent="0.25">
      <c r="B91" s="11">
        <f>'Sample ID &amp; weight entry'!B89</f>
        <v>87</v>
      </c>
      <c r="C91" s="11" t="str">
        <f>'Sample ID &amp; weight entry'!C89</f>
        <v>G51</v>
      </c>
      <c r="D91" s="36">
        <v>0.443</v>
      </c>
      <c r="E91"/>
      <c r="F91"/>
      <c r="G91"/>
      <c r="H91" s="78">
        <f>D91*($C$1+'Calculated dry wght &amp; H2O'!$L89)/'Calculated dry wght &amp; H2O'!$H89</f>
        <v>2.7569667818155401</v>
      </c>
      <c r="I91" s="22">
        <f>E91*($C$1+'Calculated dry wght &amp; H2O'!$L89)/'Calculated dry wght &amp; H2O'!$H89</f>
        <v>0</v>
      </c>
      <c r="J91" s="22">
        <f>(F91*$C$3)*($C$1+'Calculated dry wght &amp; H2O'!$L89)/'Calculated dry wght &amp; H2O'!$H89</f>
        <v>0</v>
      </c>
      <c r="K91" s="22">
        <f>(G91*$C$3)*($C$1+'Calculated dry wght &amp; H2O'!$L89)/'Calculated dry wght &amp; H2O'!$H89</f>
        <v>0</v>
      </c>
      <c r="L91" s="22">
        <v>2.2707375000000001</v>
      </c>
      <c r="M91" s="22">
        <f>L91*($C$2+'Calculated dry wght &amp; H2O'!$L89)/'Calculated dry wght &amp; H2O'!$H89</f>
        <v>7.3997601206016492</v>
      </c>
      <c r="N91"/>
      <c r="O91"/>
      <c r="P91" s="22">
        <f>(N91*$C$3)*($C$1+'Calculated dry wght &amp; H2O'!$L89)/'Calculated dry wght &amp; H2O'!$H89</f>
        <v>0</v>
      </c>
      <c r="Q91" s="22">
        <f>(O91*$C$3)*($C$1+'Calculated dry wght &amp; H2O'!$L89)/'Calculated dry wght &amp; H2O'!$H89</f>
        <v>0</v>
      </c>
      <c r="R91" s="22">
        <f t="shared" si="6"/>
        <v>0</v>
      </c>
      <c r="S91" s="22">
        <f t="shared" si="7"/>
        <v>0</v>
      </c>
    </row>
    <row r="92" spans="1:19" x14ac:dyDescent="0.25">
      <c r="B92" s="11">
        <f>'Sample ID &amp; weight entry'!B90</f>
        <v>88</v>
      </c>
      <c r="C92" s="11" t="str">
        <f>'Sample ID &amp; weight entry'!C90</f>
        <v>G52</v>
      </c>
      <c r="D92" s="36">
        <v>1.0069999999999999</v>
      </c>
      <c r="E92"/>
      <c r="F92"/>
      <c r="G92"/>
      <c r="H92" s="78">
        <f>D92*($C$1+'Calculated dry wght &amp; H2O'!$L90)/'Calculated dry wght &amp; H2O'!$H90</f>
        <v>6.9495767689161569</v>
      </c>
      <c r="I92" s="22">
        <f>E92*($C$1+'Calculated dry wght &amp; H2O'!$L90)/'Calculated dry wght &amp; H2O'!$H90</f>
        <v>0</v>
      </c>
      <c r="J92" s="22">
        <f>(F92*$C$3)*($C$1+'Calculated dry wght &amp; H2O'!$L90)/'Calculated dry wght &amp; H2O'!$H90</f>
        <v>0</v>
      </c>
      <c r="K92" s="22">
        <f>(G92*$C$3)*($C$1+'Calculated dry wght &amp; H2O'!$L90)/'Calculated dry wght &amp; H2O'!$H90</f>
        <v>0</v>
      </c>
      <c r="L92" s="22">
        <v>0.87073749999999994</v>
      </c>
      <c r="M92" s="22">
        <f>L92*($C$2+'Calculated dry wght &amp; H2O'!$L90)/'Calculated dry wght &amp; H2O'!$H90</f>
        <v>3.1601538977505124</v>
      </c>
      <c r="N92"/>
      <c r="O92"/>
      <c r="P92" s="22">
        <f>(N92*$C$3)*($C$1+'Calculated dry wght &amp; H2O'!$L90)/'Calculated dry wght &amp; H2O'!$H90</f>
        <v>0</v>
      </c>
      <c r="Q92" s="22">
        <f>(O92*$C$3)*($C$1+'Calculated dry wght &amp; H2O'!$L90)/'Calculated dry wght &amp; H2O'!$H90</f>
        <v>0</v>
      </c>
      <c r="R92" s="22">
        <f t="shared" si="6"/>
        <v>0</v>
      </c>
      <c r="S92" s="22">
        <f t="shared" si="7"/>
        <v>0</v>
      </c>
    </row>
    <row r="93" spans="1:19" x14ac:dyDescent="0.25">
      <c r="B93" s="11">
        <f>'Sample ID &amp; weight entry'!B91</f>
        <v>89</v>
      </c>
      <c r="C93" s="11" t="str">
        <f>'Sample ID &amp; weight entry'!C91</f>
        <v>H51</v>
      </c>
      <c r="D93" s="36">
        <v>0.35</v>
      </c>
      <c r="E93"/>
      <c r="F93">
        <v>1.9350125</v>
      </c>
      <c r="G93">
        <v>0.22291875</v>
      </c>
      <c r="H93" s="78">
        <f>D93*($C$1+'Calculated dry wght &amp; H2O'!$L91)/'Calculated dry wght &amp; H2O'!$H91</f>
        <v>2.4947196615702198</v>
      </c>
      <c r="I93" s="22">
        <f>E93*($C$1+'Calculated dry wght &amp; H2O'!$L91)/'Calculated dry wght &amp; H2O'!$H91</f>
        <v>0</v>
      </c>
      <c r="J93" s="22">
        <f>(F93*$C$3)*($C$1+'Calculated dry wght &amp; H2O'!$L91)/'Calculated dry wght &amp; H2O'!$H91</f>
        <v>137.92324940383273</v>
      </c>
      <c r="K93" s="22">
        <f>(G93*$C$3)*($C$1+'Calculated dry wght &amp; H2O'!$L91)/'Calculated dry wght &amp; H2O'!$H91</f>
        <v>15.889136815933044</v>
      </c>
      <c r="L93" s="22">
        <v>1.5907374999999999</v>
      </c>
      <c r="M93" s="22">
        <f>L93*($C$2+'Calculated dry wght &amp; H2O'!$L91)/'Calculated dry wght &amp; H2O'!$H91</f>
        <v>5.9698455882352937</v>
      </c>
      <c r="N93">
        <v>4.9520999999999997</v>
      </c>
      <c r="O93">
        <v>0.89241124999999999</v>
      </c>
      <c r="P93" s="22">
        <f>(N93*$C$3)*($C$1+'Calculated dry wght &amp; H2O'!$L91)/'Calculated dry wght &amp; H2O'!$H91</f>
        <v>352.97432103033964</v>
      </c>
      <c r="Q93" s="22">
        <f>(O93*$C$3)*($C$1+'Calculated dry wght &amp; H2O'!$L91)/'Calculated dry wght &amp; H2O'!$H91</f>
        <v>63.609025473755921</v>
      </c>
      <c r="R93" s="22">
        <f t="shared" si="6"/>
        <v>477.89127028112648</v>
      </c>
      <c r="S93" s="22">
        <f t="shared" si="7"/>
        <v>88.37016418115347</v>
      </c>
    </row>
    <row r="94" spans="1:19" x14ac:dyDescent="0.25">
      <c r="B94" s="11">
        <f>'Sample ID &amp; weight entry'!B92</f>
        <v>90</v>
      </c>
      <c r="C94" s="11" t="str">
        <f>'Sample ID &amp; weight entry'!C92</f>
        <v>H52</v>
      </c>
      <c r="D94" s="36">
        <v>0.94099999999999995</v>
      </c>
      <c r="E94"/>
      <c r="F94"/>
      <c r="G94"/>
      <c r="H94" s="78">
        <f>D94*($C$1+'Calculated dry wght &amp; H2O'!$L92)/'Calculated dry wght &amp; H2O'!$H92</f>
        <v>6.0168514635519266</v>
      </c>
      <c r="I94" s="22">
        <f>E94*($C$1+'Calculated dry wght &amp; H2O'!$L92)/'Calculated dry wght &amp; H2O'!$H92</f>
        <v>0</v>
      </c>
      <c r="J94" s="22">
        <f>(F94*$C$3)*($C$1+'Calculated dry wght &amp; H2O'!$L92)/'Calculated dry wght &amp; H2O'!$H92</f>
        <v>0</v>
      </c>
      <c r="K94" s="22">
        <f>(G94*$C$3)*($C$1+'Calculated dry wght &amp; H2O'!$L92)/'Calculated dry wght &amp; H2O'!$H92</f>
        <v>0</v>
      </c>
      <c r="L94" s="22">
        <v>0.9307375</v>
      </c>
      <c r="M94" s="22">
        <f>L94*($C$2+'Calculated dry wght &amp; H2O'!$L92)/'Calculated dry wght &amp; H2O'!$H92</f>
        <v>3.1269950851393182</v>
      </c>
      <c r="N94"/>
      <c r="O94"/>
      <c r="P94" s="22">
        <f>(N94*$C$3)*($C$1+'Calculated dry wght &amp; H2O'!$L92)/'Calculated dry wght &amp; H2O'!$H92</f>
        <v>0</v>
      </c>
      <c r="Q94" s="22">
        <f>(O94*$C$3)*($C$1+'Calculated dry wght &amp; H2O'!$L92)/'Calculated dry wght &amp; H2O'!$H92</f>
        <v>0</v>
      </c>
      <c r="R94" s="22">
        <f t="shared" si="6"/>
        <v>0</v>
      </c>
      <c r="S94" s="22">
        <f t="shared" si="7"/>
        <v>0</v>
      </c>
    </row>
    <row r="95" spans="1:19" x14ac:dyDescent="0.25">
      <c r="B95" s="11">
        <f>'Sample ID &amp; weight entry'!B93</f>
        <v>91</v>
      </c>
      <c r="C95" s="11" t="str">
        <f>'Sample ID &amp; weight entry'!C93</f>
        <v>BLANK</v>
      </c>
      <c r="D95" s="36">
        <v>0.10299999999999999</v>
      </c>
      <c r="E95"/>
      <c r="F95">
        <v>-7.1687500000000015E-2</v>
      </c>
      <c r="G95">
        <v>-2.5791249999999998E-2</v>
      </c>
      <c r="H95" s="78" t="e">
        <f>D95*($C$1+'Calculated dry wght &amp; H2O'!$L93)/'Calculated dry wght &amp; H2O'!$H93</f>
        <v>#DIV/0!</v>
      </c>
      <c r="I95" s="22" t="e">
        <f>E95*($C$1+'Calculated dry wght &amp; H2O'!$L93)/'Calculated dry wght &amp; H2O'!$H93</f>
        <v>#DIV/0!</v>
      </c>
      <c r="J95" s="22" t="e">
        <f>(F95*$C$3)*($C$1+'Calculated dry wght &amp; H2O'!$L93)/'Calculated dry wght &amp; H2O'!$H93</f>
        <v>#DIV/0!</v>
      </c>
      <c r="K95" s="22" t="e">
        <f>(G95*$C$3)*($C$1+'Calculated dry wght &amp; H2O'!$L93)/'Calculated dry wght &amp; H2O'!$H93</f>
        <v>#DIV/0!</v>
      </c>
      <c r="L95" s="22">
        <v>-3.0662500000000009E-2</v>
      </c>
      <c r="M95" s="22" t="e">
        <f>L95*($C$2+'Calculated dry wght &amp; H2O'!$L93)/'Calculated dry wght &amp; H2O'!$H93</f>
        <v>#DIV/0!</v>
      </c>
      <c r="N95">
        <v>2.1000000000001018E-3</v>
      </c>
      <c r="O95">
        <v>-2.7787500000000034E-3</v>
      </c>
      <c r="P95" s="22" t="e">
        <f>(N95*$C$3)*($C$1+'Calculated dry wght &amp; H2O'!$L93)/'Calculated dry wght &amp; H2O'!$H93</f>
        <v>#DIV/0!</v>
      </c>
      <c r="Q95" s="22" t="e">
        <f>(O95*$C$3)*($C$1+'Calculated dry wght &amp; H2O'!$L93)/'Calculated dry wght &amp; H2O'!$H93</f>
        <v>#DIV/0!</v>
      </c>
      <c r="R95" s="22" t="e">
        <f t="shared" si="6"/>
        <v>#DIV/0!</v>
      </c>
      <c r="S95" s="22" t="e">
        <f t="shared" si="7"/>
        <v>#DIV/0!</v>
      </c>
    </row>
    <row r="96" spans="1:19" x14ac:dyDescent="0.25">
      <c r="B96" s="11">
        <f>'Sample ID &amp; weight entry'!B94</f>
        <v>92</v>
      </c>
      <c r="C96" s="11" t="str">
        <f>'Sample ID &amp; weight entry'!C94</f>
        <v>A61 DUP</v>
      </c>
      <c r="D96" s="36">
        <v>0.59499999999999997</v>
      </c>
      <c r="E96"/>
      <c r="F96">
        <v>1.8580125000000001</v>
      </c>
      <c r="G96">
        <v>0.23741875000000001</v>
      </c>
      <c r="H96" s="78">
        <f>D96*($C$1+'Calculated dry wght &amp; H2O'!$L94)/'Calculated dry wght &amp; H2O'!$H94</f>
        <v>3.8644092050518224</v>
      </c>
      <c r="I96" s="22">
        <f>E96*($C$1+'Calculated dry wght &amp; H2O'!$L94)/'Calculated dry wght &amp; H2O'!$H94</f>
        <v>0</v>
      </c>
      <c r="J96" s="22">
        <f>(F96*$C$3)*($C$1+'Calculated dry wght &amp; H2O'!$L94)/'Calculated dry wght &amp; H2O'!$H94</f>
        <v>120.67429593447649</v>
      </c>
      <c r="K96" s="22">
        <f>(G96*$C$3)*($C$1+'Calculated dry wght &amp; H2O'!$L94)/'Calculated dry wght &amp; H2O'!$H94</f>
        <v>15.419885763897438</v>
      </c>
      <c r="L96" s="22">
        <v>3.6607375000000002</v>
      </c>
      <c r="M96" s="22">
        <f>L96*($C$2+'Calculated dry wght &amp; H2O'!$L94)/'Calculated dry wght &amp; H2O'!$H94</f>
        <v>12.453978760709274</v>
      </c>
      <c r="N96">
        <v>4.2811000000000003</v>
      </c>
      <c r="O96">
        <v>0.80521124999999993</v>
      </c>
      <c r="P96" s="22">
        <f>(N96*$C$3)*($C$1+'Calculated dry wght &amp; H2O'!$L94)/'Calculated dry wght &amp; H2O'!$H94</f>
        <v>278.04911340751869</v>
      </c>
      <c r="Q96" s="22">
        <f>(O96*$C$3)*($C$1+'Calculated dry wght &amp; H2O'!$L94)/'Calculated dry wght &amp; H2O'!$H94</f>
        <v>52.296903638845116</v>
      </c>
      <c r="R96" s="22">
        <f t="shared" si="6"/>
        <v>349.7218166067604</v>
      </c>
      <c r="S96" s="22">
        <f t="shared" si="7"/>
        <v>68.290773842495696</v>
      </c>
    </row>
    <row r="97" spans="2:19" x14ac:dyDescent="0.25">
      <c r="B97" s="11">
        <f>'Sample ID &amp; weight entry'!B95</f>
        <v>93</v>
      </c>
      <c r="C97" s="11" t="str">
        <f>'Sample ID &amp; weight entry'!C95</f>
        <v>A61</v>
      </c>
      <c r="D97" s="36">
        <v>0.50900000000000001</v>
      </c>
      <c r="E97"/>
      <c r="F97">
        <v>1.5200125</v>
      </c>
      <c r="G97">
        <v>0.22241875</v>
      </c>
      <c r="H97" s="78">
        <f>D97*($C$1+'Calculated dry wght &amp; H2O'!$L95)/'Calculated dry wght &amp; H2O'!$H95</f>
        <v>3.4914746320480923</v>
      </c>
      <c r="I97" s="22">
        <f>E97*($C$1+'Calculated dry wght &amp; H2O'!$L95)/'Calculated dry wght &amp; H2O'!$H95</f>
        <v>0</v>
      </c>
      <c r="J97" s="22">
        <f>(F97*$C$3)*($C$1+'Calculated dry wght &amp; H2O'!$L95)/'Calculated dry wght &amp; H2O'!$H95</f>
        <v>104.2649328908841</v>
      </c>
      <c r="K97" s="22">
        <f>(G97*$C$3)*($C$1+'Calculated dry wght &amp; H2O'!$L95)/'Calculated dry wght &amp; H2O'!$H95</f>
        <v>15.256766666342765</v>
      </c>
      <c r="L97" s="22">
        <v>3.2607375000000003</v>
      </c>
      <c r="M97" s="22">
        <f>L97*($C$2+'Calculated dry wght &amp; H2O'!$L95)/'Calculated dry wght &amp; H2O'!$H95</f>
        <v>11.699771516441229</v>
      </c>
      <c r="N97">
        <v>4.4111000000000002</v>
      </c>
      <c r="O97">
        <v>0.93941124999999992</v>
      </c>
      <c r="P97" s="22">
        <f>(N97*$C$3)*($C$1+'Calculated dry wght &amp; H2O'!$L95)/'Calculated dry wght &amp; H2O'!$H95</f>
        <v>302.57846266065508</v>
      </c>
      <c r="Q97" s="22">
        <f>(O97*$C$3)*($C$1+'Calculated dry wght &amp; H2O'!$L95)/'Calculated dry wght &amp; H2O'!$H95</f>
        <v>64.438714114648093</v>
      </c>
      <c r="R97" s="22">
        <f t="shared" si="6"/>
        <v>440.69673282171328</v>
      </c>
      <c r="S97" s="22">
        <f t="shared" si="7"/>
        <v>91.077680459824677</v>
      </c>
    </row>
    <row r="98" spans="2:19" x14ac:dyDescent="0.25">
      <c r="B98" s="11">
        <f>'Sample ID &amp; weight entry'!B96</f>
        <v>94</v>
      </c>
      <c r="C98" s="11" t="str">
        <f>'Sample ID &amp; weight entry'!C96</f>
        <v>A62</v>
      </c>
      <c r="D98" s="36">
        <v>1.4610000000000001</v>
      </c>
      <c r="E98"/>
      <c r="F98">
        <v>1.3040125</v>
      </c>
      <c r="G98">
        <v>0.28301874999999999</v>
      </c>
      <c r="H98" s="78">
        <f>D98*($C$1+'Calculated dry wght &amp; H2O'!$L96)/'Calculated dry wght &amp; H2O'!$H96</f>
        <v>9.8678769961861637</v>
      </c>
      <c r="I98" s="22">
        <f>E98*($C$1+'Calculated dry wght &amp; H2O'!$L96)/'Calculated dry wght &amp; H2O'!$H96</f>
        <v>0</v>
      </c>
      <c r="J98" s="22">
        <f>(F98*$C$3)*($C$1+'Calculated dry wght &amp; H2O'!$L96)/'Calculated dry wght &amp; H2O'!$H96</f>
        <v>88.07553012655174</v>
      </c>
      <c r="K98" s="22">
        <f>(G98*$C$3)*($C$1+'Calculated dry wght &amp; H2O'!$L96)/'Calculated dry wght &amp; H2O'!$H96</f>
        <v>19.115634583260526</v>
      </c>
      <c r="L98" s="22">
        <v>1.4307375</v>
      </c>
      <c r="M98" s="22">
        <f>L98*($C$2+'Calculated dry wght &amp; H2O'!$L96)/'Calculated dry wght &amp; H2O'!$H96</f>
        <v>5.0574352115558474</v>
      </c>
      <c r="N98">
        <v>4.6471</v>
      </c>
      <c r="O98">
        <v>0.97311124999999998</v>
      </c>
      <c r="P98" s="22">
        <f>(N98*$C$3)*($C$1+'Calculated dry wght &amp; H2O'!$L96)/'Calculated dry wght &amp; H2O'!$H96</f>
        <v>313.87413544816377</v>
      </c>
      <c r="Q98" s="22">
        <f>(O98*$C$3)*($C$1+'Calculated dry wght &amp; H2O'!$L96)/'Calculated dry wght &amp; H2O'!$H96</f>
        <v>65.725818744729381</v>
      </c>
      <c r="R98" s="22">
        <f t="shared" si="6"/>
        <v>501.77467849247114</v>
      </c>
      <c r="S98" s="22">
        <f t="shared" si="7"/>
        <v>86.315155854571941</v>
      </c>
    </row>
    <row r="99" spans="2:19" x14ac:dyDescent="0.25">
      <c r="B99" s="11">
        <f>'Sample ID &amp; weight entry'!B97</f>
        <v>95</v>
      </c>
      <c r="C99" s="11" t="str">
        <f>'Sample ID &amp; weight entry'!C97</f>
        <v>B61</v>
      </c>
      <c r="D99" s="36">
        <v>0.623</v>
      </c>
      <c r="E99"/>
      <c r="F99">
        <v>2.0050124999999999</v>
      </c>
      <c r="G99">
        <v>0.25381874999999998</v>
      </c>
      <c r="H99" s="78">
        <f>D99*($C$1+'Calculated dry wght &amp; H2O'!$L97)/'Calculated dry wght &amp; H2O'!$H97</f>
        <v>3.869183460315599</v>
      </c>
      <c r="I99" s="22">
        <f>E99*($C$1+'Calculated dry wght &amp; H2O'!$L97)/'Calculated dry wght &amp; H2O'!$H97</f>
        <v>0</v>
      </c>
      <c r="J99" s="22">
        <f>(F99*$C$3)*($C$1+'Calculated dry wght &amp; H2O'!$L97)/'Calculated dry wght &amp; H2O'!$H97</f>
        <v>124.52265172914976</v>
      </c>
      <c r="K99" s="22">
        <f>(G99*$C$3)*($C$1+'Calculated dry wght &amp; H2O'!$L97)/'Calculated dry wght &amp; H2O'!$H97</f>
        <v>15.763584420834349</v>
      </c>
      <c r="L99" s="22">
        <v>2.3807375</v>
      </c>
      <c r="M99" s="22">
        <f>L99*($C$2+'Calculated dry wght &amp; H2O'!$L97)/'Calculated dry wght &amp; H2O'!$H97</f>
        <v>7.763632096169137</v>
      </c>
      <c r="N99">
        <v>4.1810999999999998</v>
      </c>
      <c r="O99">
        <v>0.78161124999999998</v>
      </c>
      <c r="P99" s="22">
        <f>(N99*$C$3)*($C$1+'Calculated dry wght &amp; H2O'!$L97)/'Calculated dry wght &amp; H2O'!$H97</f>
        <v>259.67003155578732</v>
      </c>
      <c r="Q99" s="22">
        <f>(O99*$C$3)*($C$1+'Calculated dry wght &amp; H2O'!$L97)/'Calculated dry wght &amp; H2O'!$H97</f>
        <v>48.542493112304989</v>
      </c>
      <c r="R99" s="22">
        <f t="shared" si="6"/>
        <v>300.32751072586126</v>
      </c>
      <c r="S99" s="22">
        <f t="shared" si="7"/>
        <v>60.70168276198266</v>
      </c>
    </row>
    <row r="100" spans="2:19" x14ac:dyDescent="0.25">
      <c r="B100" s="11">
        <f>'Sample ID &amp; weight entry'!B98</f>
        <v>96</v>
      </c>
      <c r="C100" s="11" t="str">
        <f>'Sample ID &amp; weight entry'!C98</f>
        <v>B62</v>
      </c>
      <c r="D100" s="36">
        <v>1.873</v>
      </c>
      <c r="E100"/>
      <c r="F100">
        <v>2.2990124999999999</v>
      </c>
      <c r="G100">
        <v>0.44741874999999998</v>
      </c>
      <c r="H100" s="78">
        <f>D100*($C$1+'Calculated dry wght &amp; H2O'!$L98)/'Calculated dry wght &amp; H2O'!$H98</f>
        <v>12.738769686234818</v>
      </c>
      <c r="I100" s="22">
        <f>E100*($C$1+'Calculated dry wght &amp; H2O'!$L98)/'Calculated dry wght &amp; H2O'!$H98</f>
        <v>0</v>
      </c>
      <c r="J100" s="22">
        <f>(F100*$C$3)*($C$1+'Calculated dry wght &amp; H2O'!$L98)/'Calculated dry wght &amp; H2O'!$H98</f>
        <v>156.36193669660929</v>
      </c>
      <c r="K100" s="22">
        <f>(G100*$C$3)*($C$1+'Calculated dry wght &amp; H2O'!$L98)/'Calculated dry wght &amp; H2O'!$H98</f>
        <v>30.430135662322868</v>
      </c>
      <c r="L100" s="22">
        <v>2.0707375000000003</v>
      </c>
      <c r="M100" s="22">
        <f>L100*($C$2+'Calculated dry wght &amp; H2O'!$L98)/'Calculated dry wght &amp; H2O'!$H98</f>
        <v>7.3898920559210541</v>
      </c>
      <c r="N100">
        <v>5.1570999999999998</v>
      </c>
      <c r="O100">
        <v>1.10311125</v>
      </c>
      <c r="P100" s="22">
        <f>(N100*$C$3)*($C$1+'Calculated dry wght &amp; H2O'!$L98)/'Calculated dry wght &amp; H2O'!$H98</f>
        <v>350.7480467105263</v>
      </c>
      <c r="Q100" s="22">
        <f>(O100*$C$3)*($C$1+'Calculated dry wght &amp; H2O'!$L98)/'Calculated dry wght &amp; H2O'!$H98</f>
        <v>75.025521367029341</v>
      </c>
      <c r="R100" s="22">
        <f t="shared" si="6"/>
        <v>431.96913336426002</v>
      </c>
      <c r="S100" s="22">
        <f t="shared" si="7"/>
        <v>82.584047601308285</v>
      </c>
    </row>
    <row r="101" spans="2:19" x14ac:dyDescent="0.25">
      <c r="B101" s="11">
        <f>'Sample ID &amp; weight entry'!B99</f>
        <v>97</v>
      </c>
      <c r="C101" s="11" t="str">
        <f>'Sample ID &amp; weight entry'!C99</f>
        <v>C61</v>
      </c>
      <c r="D101" s="36">
        <v>0.46200000000000002</v>
      </c>
      <c r="E101"/>
      <c r="F101"/>
      <c r="G101"/>
      <c r="H101" s="78">
        <f>D101*($C$1+'Calculated dry wght &amp; H2O'!$L99)/'Calculated dry wght &amp; H2O'!$H99</f>
        <v>3.1380663056460683</v>
      </c>
      <c r="I101" s="22">
        <f>E101*($C$1+'Calculated dry wght &amp; H2O'!$L99)/'Calculated dry wght &amp; H2O'!$H99</f>
        <v>0</v>
      </c>
      <c r="J101" s="22">
        <f>(F101*$C$3)*($C$1+'Calculated dry wght &amp; H2O'!$L99)/'Calculated dry wght &amp; H2O'!$H99</f>
        <v>0</v>
      </c>
      <c r="K101" s="22">
        <f>(G101*$C$3)*($C$1+'Calculated dry wght &amp; H2O'!$L99)/'Calculated dry wght &amp; H2O'!$H99</f>
        <v>0</v>
      </c>
      <c r="L101" s="22">
        <v>1.1807375</v>
      </c>
      <c r="M101" s="22">
        <f>L101*($C$2+'Calculated dry wght &amp; H2O'!$L99)/'Calculated dry wght &amp; H2O'!$H99</f>
        <v>4.2053035854035326</v>
      </c>
      <c r="N101"/>
      <c r="O101"/>
      <c r="P101" s="22">
        <f>(N101*$C$3)*($C$1+'Calculated dry wght &amp; H2O'!$L99)/'Calculated dry wght &amp; H2O'!$H99</f>
        <v>0</v>
      </c>
      <c r="Q101" s="22">
        <f>(O101*$C$3)*($C$1+'Calculated dry wght &amp; H2O'!$L99)/'Calculated dry wght &amp; H2O'!$H99</f>
        <v>0</v>
      </c>
      <c r="R101" s="22">
        <f t="shared" si="6"/>
        <v>0</v>
      </c>
      <c r="S101" s="22">
        <f t="shared" si="7"/>
        <v>0</v>
      </c>
    </row>
    <row r="102" spans="2:19" x14ac:dyDescent="0.25">
      <c r="B102" s="11">
        <f>'Sample ID &amp; weight entry'!B100</f>
        <v>98</v>
      </c>
      <c r="C102" s="11" t="str">
        <f>'Sample ID &amp; weight entry'!C100</f>
        <v>C62</v>
      </c>
      <c r="D102" s="36">
        <v>1.052</v>
      </c>
      <c r="E102"/>
      <c r="F102">
        <v>1.6850125</v>
      </c>
      <c r="G102">
        <v>0.27211875000000002</v>
      </c>
      <c r="H102" s="78">
        <f>D102*($C$1+'Calculated dry wght &amp; H2O'!$L100)/'Calculated dry wght &amp; H2O'!$H100</f>
        <v>6.9394043481436407</v>
      </c>
      <c r="I102" s="22">
        <f>E102*($C$1+'Calculated dry wght &amp; H2O'!$L100)/'Calculated dry wght &amp; H2O'!$H100</f>
        <v>0</v>
      </c>
      <c r="J102" s="22">
        <f>(F102*$C$3)*($C$1+'Calculated dry wght &amp; H2O'!$L100)/'Calculated dry wght &amp; H2O'!$H100</f>
        <v>111.15002917468047</v>
      </c>
      <c r="K102" s="22">
        <f>(G102*$C$3)*($C$1+'Calculated dry wght &amp; H2O'!$L100)/'Calculated dry wght &amp; H2O'!$H100</f>
        <v>17.950019362751068</v>
      </c>
      <c r="L102" s="22">
        <v>1.6007374999999999</v>
      </c>
      <c r="M102" s="22">
        <f>L102*($C$2+'Calculated dry wght &amp; H2O'!$L100)/'Calculated dry wght &amp; H2O'!$H100</f>
        <v>5.5366928290322592</v>
      </c>
      <c r="N102">
        <v>4.7801</v>
      </c>
      <c r="O102">
        <v>0.90521125000000002</v>
      </c>
      <c r="P102" s="22">
        <f>(N102*$C$3)*($C$1+'Calculated dry wght &amp; H2O'!$L100)/'Calculated dry wght &amp; H2O'!$H100</f>
        <v>315.31413236275108</v>
      </c>
      <c r="Q102" s="22">
        <f>(O102*$C$3)*($C$1+'Calculated dry wght &amp; H2O'!$L100)/'Calculated dry wght &amp; H2O'!$H100</f>
        <v>59.711282169567873</v>
      </c>
      <c r="R102" s="22">
        <f t="shared" si="6"/>
        <v>453.69800708460133</v>
      </c>
      <c r="S102" s="22">
        <f t="shared" si="7"/>
        <v>77.335671864475557</v>
      </c>
    </row>
    <row r="103" spans="2:19" x14ac:dyDescent="0.25">
      <c r="B103" s="11">
        <f>'Sample ID &amp; weight entry'!B101</f>
        <v>99</v>
      </c>
      <c r="C103" s="11" t="str">
        <f>'Sample ID &amp; weight entry'!C101</f>
        <v>D61</v>
      </c>
      <c r="D103" s="36">
        <v>0.747</v>
      </c>
      <c r="E103"/>
      <c r="F103">
        <v>2.0210124999999999</v>
      </c>
      <c r="G103">
        <v>0.27451874999999998</v>
      </c>
      <c r="H103" s="78">
        <f>D103*($C$1+'Calculated dry wght &amp; H2O'!$L101)/'Calculated dry wght &amp; H2O'!$H101</f>
        <v>4.8267597593472704</v>
      </c>
      <c r="I103" s="22">
        <f>E103*($C$1+'Calculated dry wght &amp; H2O'!$L101)/'Calculated dry wght &amp; H2O'!$H101</f>
        <v>0</v>
      </c>
      <c r="J103" s="22">
        <f>(F103*$C$3)*($C$1+'Calculated dry wght &amp; H2O'!$L101)/'Calculated dry wght &amp; H2O'!$H101</f>
        <v>130.58824375017167</v>
      </c>
      <c r="K103" s="22">
        <f>(G103*$C$3)*($C$1+'Calculated dry wght &amp; H2O'!$L101)/'Calculated dry wght &amp; H2O'!$H101</f>
        <v>17.73809980838438</v>
      </c>
      <c r="L103" s="22">
        <v>2.4307375000000002</v>
      </c>
      <c r="M103" s="22">
        <f>L103*($C$2+'Calculated dry wght &amp; H2O'!$L101)/'Calculated dry wght &amp; H2O'!$H101</f>
        <v>8.2356332686602016</v>
      </c>
      <c r="N103">
        <v>4.9470999999999998</v>
      </c>
      <c r="O103">
        <v>0.96011124999999986</v>
      </c>
      <c r="P103" s="22">
        <f>(N103*$C$3)*($C$1+'Calculated dry wght &amp; H2O'!$L101)/'Calculated dry wght &amp; H2O'!$H101</f>
        <v>319.65814197412152</v>
      </c>
      <c r="Q103" s="22">
        <f>(O103*$C$3)*($C$1+'Calculated dry wght &amp; H2O'!$L101)/'Calculated dry wght &amp; H2O'!$H101</f>
        <v>62.037835957116549</v>
      </c>
      <c r="R103" s="22">
        <f t="shared" si="6"/>
        <v>420.1553293865552</v>
      </c>
      <c r="S103" s="22">
        <f t="shared" si="7"/>
        <v>82.036548423578083</v>
      </c>
    </row>
    <row r="104" spans="2:19" x14ac:dyDescent="0.25">
      <c r="B104" s="11">
        <f>'Sample ID &amp; weight entry'!B102</f>
        <v>100</v>
      </c>
      <c r="C104" s="11" t="str">
        <f>'Sample ID &amp; weight entry'!C102</f>
        <v>D62</v>
      </c>
      <c r="D104" s="36">
        <v>1.052</v>
      </c>
      <c r="E104"/>
      <c r="F104">
        <v>1.7350124999999998</v>
      </c>
      <c r="G104">
        <v>0.31441874999999997</v>
      </c>
      <c r="H104" s="78">
        <f>D104*($C$1+'Calculated dry wght &amp; H2O'!$L102)/'Calculated dry wght &amp; H2O'!$H102</f>
        <v>7.3090263990636792</v>
      </c>
      <c r="I104" s="22">
        <f>E104*($C$1+'Calculated dry wght &amp; H2O'!$L102)/'Calculated dry wght &amp; H2O'!$H102</f>
        <v>0</v>
      </c>
      <c r="J104" s="22">
        <f>(F104*$C$3)*($C$1+'Calculated dry wght &amp; H2O'!$L102)/'Calculated dry wght &amp; H2O'!$H102</f>
        <v>120.54422210271359</v>
      </c>
      <c r="K104" s="22">
        <f>(G104*$C$3)*($C$1+'Calculated dry wght &amp; H2O'!$L102)/'Calculated dry wght &amp; H2O'!$H102</f>
        <v>21.845008974435387</v>
      </c>
      <c r="L104" s="22">
        <v>1.8207374999999999</v>
      </c>
      <c r="M104" s="22">
        <f>L104*($C$2+'Calculated dry wght &amp; H2O'!$L102)/'Calculated dry wght &amp; H2O'!$H102</f>
        <v>6.6319311752243273</v>
      </c>
      <c r="N104">
        <v>3.6551</v>
      </c>
      <c r="O104">
        <v>0.82161125000000002</v>
      </c>
      <c r="P104" s="22">
        <f>(N104*$C$3)*($C$1+'Calculated dry wght &amp; H2O'!$L102)/'Calculated dry wght &amp; H2O'!$H102</f>
        <v>253.94698090511076</v>
      </c>
      <c r="Q104" s="22">
        <f>(O104*$C$3)*($C$1+'Calculated dry wght &amp; H2O'!$L102)/'Calculated dry wght &amp; H2O'!$H102</f>
        <v>57.083444068609388</v>
      </c>
      <c r="R104" s="22">
        <f t="shared" si="6"/>
        <v>296.45057511643813</v>
      </c>
      <c r="S104" s="22">
        <f t="shared" si="7"/>
        <v>65.25636128550741</v>
      </c>
    </row>
    <row r="105" spans="2:19" x14ac:dyDescent="0.25">
      <c r="B105" s="11">
        <f>'Sample ID &amp; weight entry'!B103</f>
        <v>101</v>
      </c>
      <c r="C105" s="11" t="str">
        <f>'Sample ID &amp; weight entry'!C103</f>
        <v>E61</v>
      </c>
      <c r="D105" s="36">
        <v>0.35399999999999998</v>
      </c>
      <c r="E105"/>
      <c r="F105">
        <v>1.6910124999999998</v>
      </c>
      <c r="G105">
        <v>0.19831874999999999</v>
      </c>
      <c r="H105" s="78">
        <f>D105*($C$1+'Calculated dry wght &amp; H2O'!$L103)/'Calculated dry wght &amp; H2O'!$H103</f>
        <v>2.3397281091370554</v>
      </c>
      <c r="I105" s="22">
        <f>E105*($C$1+'Calculated dry wght &amp; H2O'!$L103)/'Calculated dry wght &amp; H2O'!$H103</f>
        <v>0</v>
      </c>
      <c r="J105" s="22">
        <f>(F105*$C$3)*($C$1+'Calculated dry wght &amp; H2O'!$L103)/'Calculated dry wght &amp; H2O'!$H103</f>
        <v>111.76580449582272</v>
      </c>
      <c r="K105" s="22">
        <f>(G105*$C$3)*($C$1+'Calculated dry wght &amp; H2O'!$L103)/'Calculated dry wght &amp; H2O'!$H103</f>
        <v>13.107682314800124</v>
      </c>
      <c r="L105" s="22">
        <v>0.97073750000000003</v>
      </c>
      <c r="M105" s="22">
        <f>L105*($C$2+'Calculated dry wght &amp; H2O'!$L103)/'Calculated dry wght &amp; H2O'!$H103</f>
        <v>3.3654071851325753</v>
      </c>
      <c r="N105">
        <v>4.0240999999999998</v>
      </c>
      <c r="O105">
        <v>0.72251124999999994</v>
      </c>
      <c r="P105" s="22">
        <f>(N105*$C$3)*($C$1+'Calculated dry wght &amp; H2O'!$L103)/'Calculated dry wght &amp; H2O'!$H103</f>
        <v>265.96892327622669</v>
      </c>
      <c r="Q105" s="22">
        <f>(O105*$C$3)*($C$1+'Calculated dry wght &amp; H2O'!$L103)/'Calculated dry wght &amp; H2O'!$H103</f>
        <v>47.753668948947748</v>
      </c>
      <c r="R105" s="22">
        <f t="shared" si="6"/>
        <v>342.67359728978658</v>
      </c>
      <c r="S105" s="22">
        <f t="shared" si="7"/>
        <v>64.159234507680779</v>
      </c>
    </row>
    <row r="106" spans="2:19" x14ac:dyDescent="0.25">
      <c r="B106" s="11">
        <f>'Sample ID &amp; weight entry'!B104</f>
        <v>102</v>
      </c>
      <c r="C106" s="11" t="str">
        <f>'Sample ID &amp; weight entry'!C104</f>
        <v>E62</v>
      </c>
      <c r="D106" s="36">
        <v>1.0069999999999999</v>
      </c>
      <c r="E106"/>
      <c r="F106"/>
      <c r="G106"/>
      <c r="H106" s="78">
        <f>D106*($C$1+'Calculated dry wght &amp; H2O'!$L104)/'Calculated dry wght &amp; H2O'!$H104</f>
        <v>6.7703228760679659</v>
      </c>
      <c r="I106" s="22">
        <f>E106*($C$1+'Calculated dry wght &amp; H2O'!$L104)/'Calculated dry wght &amp; H2O'!$H104</f>
        <v>0</v>
      </c>
      <c r="J106" s="22">
        <f>(F106*$C$3)*($C$1+'Calculated dry wght &amp; H2O'!$L104)/'Calculated dry wght &amp; H2O'!$H104</f>
        <v>0</v>
      </c>
      <c r="K106" s="22">
        <f>(G106*$C$3)*($C$1+'Calculated dry wght &amp; H2O'!$L104)/'Calculated dry wght &amp; H2O'!$H104</f>
        <v>0</v>
      </c>
      <c r="L106" s="22">
        <v>1.4207375</v>
      </c>
      <c r="M106" s="22">
        <f>L106*($C$2+'Calculated dry wght &amp; H2O'!$L104)/'Calculated dry wght &amp; H2O'!$H104</f>
        <v>5.0086145462945195</v>
      </c>
      <c r="N106"/>
      <c r="O106"/>
      <c r="P106" s="22">
        <f>(N106*$C$3)*($C$1+'Calculated dry wght &amp; H2O'!$L104)/'Calculated dry wght &amp; H2O'!$H104</f>
        <v>0</v>
      </c>
      <c r="Q106" s="22">
        <f>(O106*$C$3)*($C$1+'Calculated dry wght &amp; H2O'!$L104)/'Calculated dry wght &amp; H2O'!$H104</f>
        <v>0</v>
      </c>
      <c r="R106" s="22">
        <f t="shared" si="6"/>
        <v>0</v>
      </c>
      <c r="S106" s="22">
        <f t="shared" si="7"/>
        <v>0</v>
      </c>
    </row>
    <row r="107" spans="2:19" x14ac:dyDescent="0.25">
      <c r="B107" s="11">
        <f>'Sample ID &amp; weight entry'!B105</f>
        <v>103</v>
      </c>
      <c r="C107" s="11" t="str">
        <f>'Sample ID &amp; weight entry'!C105</f>
        <v>F61</v>
      </c>
      <c r="D107" s="36">
        <v>0.28100000000000003</v>
      </c>
      <c r="E107"/>
      <c r="F107"/>
      <c r="G107"/>
      <c r="H107" s="78">
        <f>D107*($C$1+'Calculated dry wght &amp; H2O'!$L105)/'Calculated dry wght &amp; H2O'!$H105</f>
        <v>1.9017936070461405</v>
      </c>
      <c r="I107" s="22">
        <f>E107*($C$1+'Calculated dry wght &amp; H2O'!$L105)/'Calculated dry wght &amp; H2O'!$H105</f>
        <v>0</v>
      </c>
      <c r="J107" s="22">
        <f>(F107*$C$3)*($C$1+'Calculated dry wght &amp; H2O'!$L105)/'Calculated dry wght &amp; H2O'!$H105</f>
        <v>0</v>
      </c>
      <c r="K107" s="22">
        <f>(G107*$C$3)*($C$1+'Calculated dry wght &amp; H2O'!$L105)/'Calculated dry wght &amp; H2O'!$H105</f>
        <v>0</v>
      </c>
      <c r="L107" s="22">
        <v>1.6907375</v>
      </c>
      <c r="M107" s="22">
        <f>L107*($C$2+'Calculated dry wght &amp; H2O'!$L105)/'Calculated dry wght &amp; H2O'!$H105</f>
        <v>5.9928225136511575</v>
      </c>
      <c r="N107"/>
      <c r="O107"/>
      <c r="P107" s="22">
        <f>(N107*$C$3)*($C$1+'Calculated dry wght &amp; H2O'!$L105)/'Calculated dry wght &amp; H2O'!$H105</f>
        <v>0</v>
      </c>
      <c r="Q107" s="22">
        <f>(O107*$C$3)*($C$1+'Calculated dry wght &amp; H2O'!$L105)/'Calculated dry wght &amp; H2O'!$H105</f>
        <v>0</v>
      </c>
      <c r="R107" s="22">
        <f t="shared" si="6"/>
        <v>0</v>
      </c>
      <c r="S107" s="22">
        <f t="shared" si="7"/>
        <v>0</v>
      </c>
    </row>
    <row r="108" spans="2:19" x14ac:dyDescent="0.25">
      <c r="B108" s="11">
        <f>'Sample ID &amp; weight entry'!B106</f>
        <v>104</v>
      </c>
      <c r="C108" s="11" t="str">
        <f>'Sample ID &amp; weight entry'!C106</f>
        <v>F62</v>
      </c>
      <c r="D108" s="36">
        <v>0.94599999999999995</v>
      </c>
      <c r="E108"/>
      <c r="F108">
        <v>2.2880124999999998</v>
      </c>
      <c r="G108">
        <v>0.35971874999999998</v>
      </c>
      <c r="H108" s="78">
        <f>D108*($C$1+'Calculated dry wght &amp; H2O'!$L106)/'Calculated dry wght &amp; H2O'!$H106</f>
        <v>6.4873083053037508</v>
      </c>
      <c r="I108" s="22">
        <f>E108*($C$1+'Calculated dry wght &amp; H2O'!$L106)/'Calculated dry wght &amp; H2O'!$H106</f>
        <v>0</v>
      </c>
      <c r="J108" s="22">
        <f>(F108*$C$3)*($C$1+'Calculated dry wght &amp; H2O'!$L106)/'Calculated dry wght &amp; H2O'!$H106</f>
        <v>156.90319760981816</v>
      </c>
      <c r="K108" s="22">
        <f>(G108*$C$3)*($C$1+'Calculated dry wght &amp; H2O'!$L106)/'Calculated dry wght &amp; H2O'!$H106</f>
        <v>24.668144127362403</v>
      </c>
      <c r="L108" s="22">
        <v>2.0907375000000004</v>
      </c>
      <c r="M108" s="22">
        <f>L108*($C$2+'Calculated dry wght &amp; H2O'!$L106)/'Calculated dry wght &amp; H2O'!$H106</f>
        <v>7.5049042745742796</v>
      </c>
      <c r="N108">
        <v>4.6561000000000003</v>
      </c>
      <c r="O108">
        <v>0.97311124999999998</v>
      </c>
      <c r="P108" s="22">
        <f>(N108*$C$3)*($C$1+'Calculated dry wght &amp; H2O'!$L106)/'Calculated dry wght &amp; H2O'!$H106</f>
        <v>319.29763425290486</v>
      </c>
      <c r="Q108" s="22">
        <f>(O108*$C$3)*($C$1+'Calculated dry wght &amp; H2O'!$L106)/'Calculated dry wght &amp; H2O'!$H106</f>
        <v>66.732269493758082</v>
      </c>
      <c r="R108" s="22">
        <f t="shared" si="6"/>
        <v>360.87652587352596</v>
      </c>
      <c r="S108" s="22">
        <f t="shared" si="7"/>
        <v>77.896528456288294</v>
      </c>
    </row>
    <row r="109" spans="2:19" x14ac:dyDescent="0.25">
      <c r="B109" s="11">
        <f>'Sample ID &amp; weight entry'!B107</f>
        <v>105</v>
      </c>
      <c r="C109" s="11" t="str">
        <f>'Sample ID &amp; weight entry'!C107</f>
        <v>G61</v>
      </c>
      <c r="D109" s="36">
        <v>0.39500000000000002</v>
      </c>
      <c r="E109"/>
      <c r="F109">
        <v>1.5410124999999999</v>
      </c>
      <c r="G109">
        <v>0.16031874999999998</v>
      </c>
      <c r="H109" s="78">
        <f>D109*($C$1+'Calculated dry wght &amp; H2O'!$L107)/'Calculated dry wght &amp; H2O'!$H107</f>
        <v>2.6511526594574297</v>
      </c>
      <c r="I109" s="22">
        <f>E109*($C$1+'Calculated dry wght &amp; H2O'!$L107)/'Calculated dry wght &amp; H2O'!$H107</f>
        <v>0</v>
      </c>
      <c r="J109" s="22">
        <f>(F109*$C$3)*($C$1+'Calculated dry wght &amp; H2O'!$L107)/'Calculated dry wght &amp; H2O'!$H107</f>
        <v>103.42935158562383</v>
      </c>
      <c r="K109" s="22">
        <f>(G109*$C$3)*($C$1+'Calculated dry wght &amp; H2O'!$L107)/'Calculated dry wght &amp; H2O'!$H107</f>
        <v>10.760240010718752</v>
      </c>
      <c r="L109" s="22">
        <v>2.2007375000000002</v>
      </c>
      <c r="M109" s="22">
        <f>L109*($C$2+'Calculated dry wght &amp; H2O'!$L107)/'Calculated dry wght &amp; H2O'!$H107</f>
        <v>7.7330973868019752</v>
      </c>
      <c r="N109">
        <v>6.0621</v>
      </c>
      <c r="O109">
        <v>1.04811125</v>
      </c>
      <c r="P109" s="22">
        <f>(N109*$C$3)*($C$1+'Calculated dry wght &amp; H2O'!$L107)/'Calculated dry wght &amp; H2O'!$H107</f>
        <v>406.87474776954139</v>
      </c>
      <c r="Q109" s="22">
        <f>(O109*$C$3)*($C$1+'Calculated dry wght &amp; H2O'!$L107)/'Calculated dry wght &amp; H2O'!$H107</f>
        <v>70.346909565689899</v>
      </c>
      <c r="R109" s="22">
        <f t="shared" si="6"/>
        <v>674.32310263092779</v>
      </c>
      <c r="S109" s="22">
        <f t="shared" si="7"/>
        <v>110.34568436105766</v>
      </c>
    </row>
    <row r="110" spans="2:19" x14ac:dyDescent="0.25">
      <c r="B110" s="11">
        <f>'Sample ID &amp; weight entry'!B108</f>
        <v>106</v>
      </c>
      <c r="C110" s="11" t="str">
        <f>'Sample ID &amp; weight entry'!C108</f>
        <v>G62</v>
      </c>
      <c r="D110" s="36">
        <v>1.218</v>
      </c>
      <c r="E110"/>
      <c r="F110"/>
      <c r="G110"/>
      <c r="H110" s="78">
        <f>D110*($C$1+'Calculated dry wght &amp; H2O'!$L108)/'Calculated dry wght &amp; H2O'!$H108</f>
        <v>7.9623927349996313</v>
      </c>
      <c r="I110" s="22">
        <f>E110*($C$1+'Calculated dry wght &amp; H2O'!$L108)/'Calculated dry wght &amp; H2O'!$H108</f>
        <v>0</v>
      </c>
      <c r="J110" s="22">
        <f>(F110*$C$3)*($C$1+'Calculated dry wght &amp; H2O'!$L108)/'Calculated dry wght &amp; H2O'!$H108</f>
        <v>0</v>
      </c>
      <c r="K110" s="22">
        <f>(G110*$C$3)*($C$1+'Calculated dry wght &amp; H2O'!$L108)/'Calculated dry wght &amp; H2O'!$H108</f>
        <v>0</v>
      </c>
      <c r="L110" s="22">
        <v>1.5007374999999998</v>
      </c>
      <c r="M110" s="22">
        <f>L110*($C$2+'Calculated dry wght &amp; H2O'!$L108)/'Calculated dry wght &amp; H2O'!$H108</f>
        <v>5.1451712033043657</v>
      </c>
      <c r="N110"/>
      <c r="O110"/>
      <c r="P110" s="22">
        <f>(N110*$C$3)*($C$1+'Calculated dry wght &amp; H2O'!$L108)/'Calculated dry wght &amp; H2O'!$H108</f>
        <v>0</v>
      </c>
      <c r="Q110" s="22">
        <f>(O110*$C$3)*($C$1+'Calculated dry wght &amp; H2O'!$L108)/'Calculated dry wght &amp; H2O'!$H108</f>
        <v>0</v>
      </c>
      <c r="R110" s="22">
        <f t="shared" si="6"/>
        <v>0</v>
      </c>
      <c r="S110" s="22">
        <f t="shared" si="7"/>
        <v>0</v>
      </c>
    </row>
    <row r="111" spans="2:19" x14ac:dyDescent="0.25">
      <c r="B111" s="11">
        <f>'Sample ID &amp; weight entry'!B109</f>
        <v>107</v>
      </c>
      <c r="C111" s="11" t="str">
        <f>'Sample ID &amp; weight entry'!C109</f>
        <v>H61</v>
      </c>
      <c r="D111" s="36">
        <v>0.64400000000000002</v>
      </c>
      <c r="E111"/>
      <c r="F111"/>
      <c r="G111"/>
      <c r="H111" s="78">
        <f>D111*($C$1+'Calculated dry wght &amp; H2O'!$L109)/'Calculated dry wght &amp; H2O'!$H109</f>
        <v>4.1209932375959273</v>
      </c>
      <c r="I111" s="22">
        <f>E111*($C$1+'Calculated dry wght &amp; H2O'!$L109)/'Calculated dry wght &amp; H2O'!$H109</f>
        <v>0</v>
      </c>
      <c r="J111" s="22">
        <f>(F111*$C$3)*($C$1+'Calculated dry wght &amp; H2O'!$L109)/'Calculated dry wght &amp; H2O'!$H109</f>
        <v>0</v>
      </c>
      <c r="K111" s="22">
        <f>(G111*$C$3)*($C$1+'Calculated dry wght &amp; H2O'!$L109)/'Calculated dry wght &amp; H2O'!$H109</f>
        <v>0</v>
      </c>
      <c r="L111" s="22">
        <v>1.3207374999999999</v>
      </c>
      <c r="M111" s="22">
        <f>L111*($C$2+'Calculated dry wght &amp; H2O'!$L109)/'Calculated dry wght &amp; H2O'!$H109</f>
        <v>4.4373809569941489</v>
      </c>
      <c r="N111"/>
      <c r="O111"/>
      <c r="P111" s="22">
        <f>(N111*$C$3)*($C$1+'Calculated dry wght &amp; H2O'!$L109)/'Calculated dry wght &amp; H2O'!$H109</f>
        <v>0</v>
      </c>
      <c r="Q111" s="22">
        <f>(O111*$C$3)*($C$1+'Calculated dry wght &amp; H2O'!$L109)/'Calculated dry wght &amp; H2O'!$H109</f>
        <v>0</v>
      </c>
      <c r="R111" s="22">
        <f t="shared" si="6"/>
        <v>0</v>
      </c>
      <c r="S111" s="22">
        <f t="shared" si="7"/>
        <v>0</v>
      </c>
    </row>
    <row r="112" spans="2:19" x14ac:dyDescent="0.25">
      <c r="B112" s="11">
        <f>'Sample ID &amp; weight entry'!B110</f>
        <v>108</v>
      </c>
      <c r="C112" s="11" t="str">
        <f>'Sample ID &amp; weight entry'!C110</f>
        <v>H62</v>
      </c>
      <c r="D112" s="36">
        <v>0.97499999999999998</v>
      </c>
      <c r="E112"/>
      <c r="F112"/>
      <c r="G112"/>
      <c r="H112" s="78">
        <f>D112*($C$1+'Calculated dry wght &amp; H2O'!$L110)/'Calculated dry wght &amp; H2O'!$H110</f>
        <v>6.0481949458483761</v>
      </c>
      <c r="I112" s="22">
        <f>E112*($C$1+'Calculated dry wght &amp; H2O'!$L110)/'Calculated dry wght &amp; H2O'!$H110</f>
        <v>0</v>
      </c>
      <c r="J112" s="22">
        <f>(F112*$C$3)*($C$1+'Calculated dry wght &amp; H2O'!$L110)/'Calculated dry wght &amp; H2O'!$H110</f>
        <v>0</v>
      </c>
      <c r="K112" s="22">
        <f>(G112*$C$3)*($C$1+'Calculated dry wght &amp; H2O'!$L110)/'Calculated dry wght &amp; H2O'!$H110</f>
        <v>0</v>
      </c>
      <c r="L112" s="22">
        <v>1.6707375</v>
      </c>
      <c r="M112" s="22">
        <f>L112*($C$2+'Calculated dry wght &amp; H2O'!$L110)/'Calculated dry wght &amp; H2O'!$H110</f>
        <v>5.4344205324909751</v>
      </c>
      <c r="N112"/>
      <c r="O112"/>
      <c r="P112" s="22">
        <f>(N112*$C$3)*($C$1+'Calculated dry wght &amp; H2O'!$L110)/'Calculated dry wght &amp; H2O'!$H110</f>
        <v>0</v>
      </c>
      <c r="Q112" s="22">
        <f>(O112*$C$3)*($C$1+'Calculated dry wght &amp; H2O'!$L110)/'Calculated dry wght &amp; H2O'!$H110</f>
        <v>0</v>
      </c>
      <c r="R112" s="22">
        <f t="shared" si="6"/>
        <v>0</v>
      </c>
      <c r="S112" s="22">
        <f t="shared" si="7"/>
        <v>0</v>
      </c>
    </row>
    <row r="113" spans="2:19" x14ac:dyDescent="0.25">
      <c r="B113" s="11">
        <f>'Sample ID &amp; weight entry'!B111</f>
        <v>109</v>
      </c>
      <c r="C113" s="11" t="str">
        <f>'Sample ID &amp; weight entry'!C111</f>
        <v>BLANK</v>
      </c>
      <c r="D113" s="36">
        <v>6.3E-2</v>
      </c>
      <c r="E113"/>
      <c r="F113">
        <v>-0.19688750000000005</v>
      </c>
      <c r="G113">
        <v>-1.2681249999999998E-2</v>
      </c>
      <c r="H113" s="78" t="e">
        <f>D113*($C$1+'Calculated dry wght &amp; H2O'!$L111)/'Calculated dry wght &amp; H2O'!$H111</f>
        <v>#DIV/0!</v>
      </c>
      <c r="I113" s="22" t="e">
        <f>E113*($C$1+'Calculated dry wght &amp; H2O'!$L111)/'Calculated dry wght &amp; H2O'!$H111</f>
        <v>#DIV/0!</v>
      </c>
      <c r="J113" s="22" t="e">
        <f>(F113*$C$3)*($C$1+'Calculated dry wght &amp; H2O'!$L111)/'Calculated dry wght &amp; H2O'!$H111</f>
        <v>#DIV/0!</v>
      </c>
      <c r="K113" s="22" t="e">
        <f>(G113*$C$3)*($C$1+'Calculated dry wght &amp; H2O'!$L111)/'Calculated dry wght &amp; H2O'!$H111</f>
        <v>#DIV/0!</v>
      </c>
      <c r="L113" s="22">
        <v>1.873749999999999E-2</v>
      </c>
      <c r="M113" s="22" t="e">
        <f>L113*($C$2+'Calculated dry wght &amp; H2O'!$L111)/'Calculated dry wght &amp; H2O'!$H111</f>
        <v>#DIV/0!</v>
      </c>
      <c r="N113">
        <v>0.40310000000000001</v>
      </c>
      <c r="O113">
        <v>6.491249999999997E-3</v>
      </c>
      <c r="P113" s="22" t="e">
        <f>(N113*$C$3)*($C$1+'Calculated dry wght &amp; H2O'!$L111)/'Calculated dry wght &amp; H2O'!$H111</f>
        <v>#DIV/0!</v>
      </c>
      <c r="Q113" s="22" t="e">
        <f>(O113*$C$3)*($C$1+'Calculated dry wght &amp; H2O'!$L111)/'Calculated dry wght &amp; H2O'!$H111</f>
        <v>#DIV/0!</v>
      </c>
      <c r="R113" s="22" t="e">
        <f t="shared" si="6"/>
        <v>#DIV/0!</v>
      </c>
      <c r="S113" s="22" t="e">
        <f t="shared" si="7"/>
        <v>#DIV/0!</v>
      </c>
    </row>
    <row r="114" spans="2:19" x14ac:dyDescent="0.25">
      <c r="B114" s="11">
        <f>'Sample ID &amp; weight entry'!B112</f>
        <v>110</v>
      </c>
      <c r="C114" s="11" t="str">
        <f>'Sample ID &amp; weight entry'!C112</f>
        <v>A71 DUP</v>
      </c>
      <c r="D114" s="36">
        <v>0.56899999999999995</v>
      </c>
      <c r="E114"/>
      <c r="F114">
        <v>2.4560124999999999</v>
      </c>
      <c r="G114">
        <v>0.34461874999999997</v>
      </c>
      <c r="H114" s="78">
        <f>D114*($C$1+'Calculated dry wght &amp; H2O'!$L112)/'Calculated dry wght &amp; H2O'!$H112</f>
        <v>3.8336012315191921</v>
      </c>
      <c r="I114" s="22">
        <f>E114*($C$1+'Calculated dry wght &amp; H2O'!$L112)/'Calculated dry wght &amp; H2O'!$H112</f>
        <v>0</v>
      </c>
      <c r="J114" s="22">
        <f>(F114*$C$3)*($C$1+'Calculated dry wght &amp; H2O'!$L112)/'Calculated dry wght &amp; H2O'!$H112</f>
        <v>165.47227670696893</v>
      </c>
      <c r="K114" s="22">
        <f>(G114*$C$3)*($C$1+'Calculated dry wght &amp; H2O'!$L112)/'Calculated dry wght &amp; H2O'!$H112</f>
        <v>23.218468618710098</v>
      </c>
      <c r="L114" s="22">
        <v>2.6507375</v>
      </c>
      <c r="M114" s="22">
        <f>L114*($C$2+'Calculated dry wght &amp; H2O'!$L112)/'Calculated dry wght &amp; H2O'!$H112</f>
        <v>9.3580444501459166</v>
      </c>
      <c r="N114">
        <v>9.5981000000000005</v>
      </c>
      <c r="O114">
        <v>1.4951112500000001</v>
      </c>
      <c r="P114" s="22">
        <f>(N114*$C$3)*($C$1+'Calculated dry wght &amp; H2O'!$L112)/'Calculated dry wght &amp; H2O'!$H112</f>
        <v>646.6658696000768</v>
      </c>
      <c r="Q114" s="22">
        <f>(O114*$C$3)*($C$1+'Calculated dry wght &amp; H2O'!$L112)/'Calculated dry wght &amp; H2O'!$H112</f>
        <v>100.73216747378207</v>
      </c>
      <c r="R114" s="22">
        <f t="shared" si="6"/>
        <v>1069.3190953180174</v>
      </c>
      <c r="S114" s="22">
        <f t="shared" si="7"/>
        <v>143.54388676865179</v>
      </c>
    </row>
    <row r="115" spans="2:19" x14ac:dyDescent="0.25">
      <c r="B115" s="11">
        <f>'Sample ID &amp; weight entry'!B113</f>
        <v>111</v>
      </c>
      <c r="C115" s="11" t="str">
        <f>'Sample ID &amp; weight entry'!C113</f>
        <v>A71</v>
      </c>
      <c r="D115" s="36">
        <v>0.47199999999999998</v>
      </c>
      <c r="E115"/>
      <c r="F115">
        <v>2.4890124999999999</v>
      </c>
      <c r="G115">
        <v>0.35961874999999999</v>
      </c>
      <c r="H115" s="78">
        <f>D115*($C$1+'Calculated dry wght &amp; H2O'!$L113)/'Calculated dry wght &amp; H2O'!$H113</f>
        <v>3.0578574865541013</v>
      </c>
      <c r="I115" s="22">
        <f>E115*($C$1+'Calculated dry wght &amp; H2O'!$L113)/'Calculated dry wght &amp; H2O'!$H113</f>
        <v>0</v>
      </c>
      <c r="J115" s="22">
        <f>(F115*$C$3)*($C$1+'Calculated dry wght &amp; H2O'!$L113)/'Calculated dry wght &amp; H2O'!$H113</f>
        <v>161.25096413668939</v>
      </c>
      <c r="K115" s="22">
        <f>(G115*$C$3)*($C$1+'Calculated dry wght &amp; H2O'!$L113)/'Calculated dry wght &amp; H2O'!$H113</f>
        <v>23.297942521032368</v>
      </c>
      <c r="L115" s="22">
        <v>3.0907375000000004</v>
      </c>
      <c r="M115" s="22">
        <f>L115*($C$2+'Calculated dry wght &amp; H2O'!$L113)/'Calculated dry wght &amp; H2O'!$H113</f>
        <v>10.501132853061067</v>
      </c>
      <c r="N115">
        <v>11.078100000000001</v>
      </c>
      <c r="O115">
        <v>1.77211125</v>
      </c>
      <c r="P115" s="22">
        <f>(N115*$C$3)*($C$1+'Calculated dry wght &amp; H2O'!$L113)/'Calculated dry wght &amp; H2O'!$H113</f>
        <v>717.69599622447026</v>
      </c>
      <c r="Q115" s="22">
        <f>(O115*$C$3)*($C$1+'Calculated dry wght &amp; H2O'!$L113)/'Calculated dry wght &amp; H2O'!$H113</f>
        <v>114.80643332244168</v>
      </c>
      <c r="R115" s="22">
        <f t="shared" si="6"/>
        <v>1236.5445157506242</v>
      </c>
      <c r="S115" s="22">
        <f t="shared" si="7"/>
        <v>169.46016815075797</v>
      </c>
    </row>
    <row r="116" spans="2:19" x14ac:dyDescent="0.25">
      <c r="B116" s="11">
        <f>'Sample ID &amp; weight entry'!B114</f>
        <v>112</v>
      </c>
      <c r="C116" s="11" t="str">
        <f>'Sample ID &amp; weight entry'!C114</f>
        <v>A72</v>
      </c>
      <c r="D116" s="36">
        <v>0.71599999999999997</v>
      </c>
      <c r="E116"/>
      <c r="F116">
        <v>1.9950125000000001</v>
      </c>
      <c r="G116">
        <v>0.34921874999999997</v>
      </c>
      <c r="H116" s="78">
        <f>D116*($C$1+'Calculated dry wght &amp; H2O'!$L114)/'Calculated dry wght &amp; H2O'!$H114</f>
        <v>4.8847857779827262</v>
      </c>
      <c r="I116" s="22">
        <f>E116*($C$1+'Calculated dry wght &amp; H2O'!$L114)/'Calculated dry wght &amp; H2O'!$H114</f>
        <v>0</v>
      </c>
      <c r="J116" s="22">
        <f>(F116*$C$3)*($C$1+'Calculated dry wght &amp; H2O'!$L114)/'Calculated dry wght &amp; H2O'!$H114</f>
        <v>136.10626657678441</v>
      </c>
      <c r="K116" s="22">
        <f>(G116*$C$3)*($C$1+'Calculated dry wght &amp; H2O'!$L114)/'Calculated dry wght &amp; H2O'!$H114</f>
        <v>23.824843343643927</v>
      </c>
      <c r="L116" s="22">
        <v>2.2707375000000001</v>
      </c>
      <c r="M116" s="22">
        <f>L116*($C$2+'Calculated dry wght &amp; H2O'!$L114)/'Calculated dry wght &amp; H2O'!$H114</f>
        <v>8.1580103831762845</v>
      </c>
      <c r="N116">
        <v>6.6591000000000005</v>
      </c>
      <c r="O116">
        <v>1.20811125</v>
      </c>
      <c r="P116" s="22">
        <f>(N116*$C$3)*($C$1+'Calculated dry wght &amp; H2O'!$L114)/'Calculated dry wght &amp; H2O'!$H114</f>
        <v>454.30554433191037</v>
      </c>
      <c r="Q116" s="22">
        <f>(O116*$C$3)*($C$1+'Calculated dry wght &amp; H2O'!$L114)/'Calculated dry wght &amp; H2O'!$H114</f>
        <v>82.421294025432047</v>
      </c>
      <c r="R116" s="22">
        <f t="shared" si="6"/>
        <v>707.10950612250224</v>
      </c>
      <c r="S116" s="22">
        <f t="shared" si="7"/>
        <v>108.51194570701503</v>
      </c>
    </row>
    <row r="117" spans="2:19" x14ac:dyDescent="0.25">
      <c r="B117" s="11">
        <f>'Sample ID &amp; weight entry'!B115</f>
        <v>113</v>
      </c>
      <c r="C117" s="11" t="str">
        <f>'Sample ID &amp; weight entry'!C115</f>
        <v>B71</v>
      </c>
      <c r="D117" s="36">
        <v>0.48799999999999999</v>
      </c>
      <c r="E117"/>
      <c r="F117">
        <v>4.4720124999999999</v>
      </c>
      <c r="G117">
        <v>0.77241875000000004</v>
      </c>
      <c r="H117" s="78">
        <f>D117*($C$1+'Calculated dry wght &amp; H2O'!$L115)/'Calculated dry wght &amp; H2O'!$H115</f>
        <v>3.1596664303717699</v>
      </c>
      <c r="I117" s="22">
        <f>E117*($C$1+'Calculated dry wght &amp; H2O'!$L115)/'Calculated dry wght &amp; H2O'!$H115</f>
        <v>0</v>
      </c>
      <c r="J117" s="22">
        <f>(F117*$C$3)*($C$1+'Calculated dry wght &amp; H2O'!$L115)/'Calculated dry wght &amp; H2O'!$H115</f>
        <v>289.5505691076421</v>
      </c>
      <c r="K117" s="22">
        <f>(G117*$C$3)*($C$1+'Calculated dry wght &amp; H2O'!$L115)/'Calculated dry wght &amp; H2O'!$H115</f>
        <v>50.011999888621411</v>
      </c>
      <c r="L117" s="22">
        <v>4.0607375000000001</v>
      </c>
      <c r="M117" s="22">
        <f>L117*($C$2+'Calculated dry wght &amp; H2O'!$L115)/'Calculated dry wght &amp; H2O'!$H115</f>
        <v>13.798263524806039</v>
      </c>
      <c r="N117">
        <v>7.1151</v>
      </c>
      <c r="O117">
        <v>1.22211125</v>
      </c>
      <c r="P117" s="22">
        <f>(N117*$C$3)*($C$1+'Calculated dry wght &amp; H2O'!$L115)/'Calculated dry wght &amp; H2O'!$H115</f>
        <v>460.6832503839791</v>
      </c>
      <c r="Q117" s="22">
        <f>(O117*$C$3)*($C$1+'Calculated dry wght &amp; H2O'!$L115)/'Calculated dry wght &amp; H2O'!$H115</f>
        <v>79.128358418128727</v>
      </c>
      <c r="R117" s="22">
        <f t="shared" si="6"/>
        <v>380.29484728074885</v>
      </c>
      <c r="S117" s="22">
        <f t="shared" si="7"/>
        <v>53.919182462050586</v>
      </c>
    </row>
    <row r="118" spans="2:19" x14ac:dyDescent="0.25">
      <c r="B118" s="11">
        <f>'Sample ID &amp; weight entry'!B116</f>
        <v>114</v>
      </c>
      <c r="C118" s="11" t="str">
        <f>'Sample ID &amp; weight entry'!C116</f>
        <v>B72</v>
      </c>
      <c r="D118" s="36">
        <v>1.6819999999999999</v>
      </c>
      <c r="E118"/>
      <c r="F118">
        <v>1.8830125</v>
      </c>
      <c r="G118">
        <v>1.0183187500000002</v>
      </c>
      <c r="H118" s="78">
        <f>D118*($C$1+'Calculated dry wght &amp; H2O'!$L116)/'Calculated dry wght &amp; H2O'!$H116</f>
        <v>11.185764772826563</v>
      </c>
      <c r="I118" s="22">
        <f>E118*($C$1+'Calculated dry wght &amp; H2O'!$L116)/'Calculated dry wght &amp; H2O'!$H116</f>
        <v>0</v>
      </c>
      <c r="J118" s="22">
        <f>(F118*$C$3)*($C$1+'Calculated dry wght &amp; H2O'!$L116)/'Calculated dry wght &amp; H2O'!$H116</f>
        <v>125.22553441909677</v>
      </c>
      <c r="K118" s="22">
        <f>(G118*$C$3)*($C$1+'Calculated dry wght &amp; H2O'!$L116)/'Calculated dry wght &amp; H2O'!$H116</f>
        <v>67.721010709029628</v>
      </c>
      <c r="L118" s="22">
        <v>8.020737500000001</v>
      </c>
      <c r="M118" s="22">
        <f>L118*($C$2+'Calculated dry wght &amp; H2O'!$L116)/'Calculated dry wght &amp; H2O'!$H116</f>
        <v>28.089164098500991</v>
      </c>
      <c r="N118">
        <v>4.5521000000000003</v>
      </c>
      <c r="O118">
        <v>1.3361112500000001</v>
      </c>
      <c r="P118" s="22">
        <f>(N118*$C$3)*($C$1+'Calculated dry wght &amp; H2O'!$L116)/'Calculated dry wght &amp; H2O'!$H116</f>
        <v>302.72722843272174</v>
      </c>
      <c r="Q118" s="22">
        <f>(O118*$C$3)*($C$1+'Calculated dry wght &amp; H2O'!$L116)/'Calculated dry wght &amp; H2O'!$H116</f>
        <v>88.855090088152593</v>
      </c>
      <c r="R118" s="22">
        <f t="shared" si="6"/>
        <v>394.44820891916658</v>
      </c>
      <c r="S118" s="22">
        <f t="shared" si="7"/>
        <v>39.137184035412893</v>
      </c>
    </row>
    <row r="119" spans="2:19" x14ac:dyDescent="0.25">
      <c r="B119" s="11">
        <f>'Sample ID &amp; weight entry'!B117</f>
        <v>115</v>
      </c>
      <c r="C119" s="11" t="str">
        <f>'Sample ID &amp; weight entry'!C117</f>
        <v>C71</v>
      </c>
      <c r="D119" s="36">
        <v>1.0154999999999998</v>
      </c>
      <c r="E119"/>
      <c r="F119">
        <v>2.2160125000000002</v>
      </c>
      <c r="G119">
        <v>0.42291875000000001</v>
      </c>
      <c r="H119" s="78">
        <f>D119*($C$1+'Calculated dry wght &amp; H2O'!$L117)/'Calculated dry wght &amp; H2O'!$H117</f>
        <v>6.5040904745602006</v>
      </c>
      <c r="I119" s="22">
        <f>E119*($C$1+'Calculated dry wght &amp; H2O'!$L117)/'Calculated dry wght &amp; H2O'!$H117</f>
        <v>0</v>
      </c>
      <c r="J119" s="22">
        <f>(F119*$C$3)*($C$1+'Calculated dry wght &amp; H2O'!$L117)/'Calculated dry wght &amp; H2O'!$H117</f>
        <v>141.93151937721652</v>
      </c>
      <c r="K119" s="22">
        <f>(G119*$C$3)*($C$1+'Calculated dry wght &amp; H2O'!$L117)/'Calculated dry wght &amp; H2O'!$H117</f>
        <v>27.087167044686431</v>
      </c>
      <c r="L119" s="22">
        <v>2.9907375000000003</v>
      </c>
      <c r="M119" s="22">
        <f>L119*($C$2+'Calculated dry wght &amp; H2O'!$L117)/'Calculated dry wght &amp; H2O'!$H117</f>
        <v>10.031898037698831</v>
      </c>
      <c r="N119">
        <v>5.8060999999999998</v>
      </c>
      <c r="O119">
        <v>1.0601112500000001</v>
      </c>
      <c r="P119" s="22">
        <f>(N119*$C$3)*($C$1+'Calculated dry wght &amp; H2O'!$L117)/'Calculated dry wght &amp; H2O'!$H117</f>
        <v>371.87001185961577</v>
      </c>
      <c r="Q119" s="22">
        <f>(O119*$C$3)*($C$1+'Calculated dry wght &amp; H2O'!$L117)/'Calculated dry wght &amp; H2O'!$H117</f>
        <v>67.898173147209349</v>
      </c>
      <c r="R119" s="22">
        <f t="shared" si="6"/>
        <v>510.97442773866499</v>
      </c>
      <c r="S119" s="22">
        <f t="shared" si="7"/>
        <v>75.575937226894283</v>
      </c>
    </row>
    <row r="120" spans="2:19" x14ac:dyDescent="0.25">
      <c r="B120" s="11">
        <f>'Sample ID &amp; weight entry'!B118</f>
        <v>116</v>
      </c>
      <c r="C120" s="11" t="str">
        <f>'Sample ID &amp; weight entry'!C118</f>
        <v>C72</v>
      </c>
      <c r="D120" s="36">
        <v>1.054</v>
      </c>
      <c r="E120"/>
      <c r="F120">
        <v>4.0590124999999997</v>
      </c>
      <c r="G120">
        <v>0.74511874999999994</v>
      </c>
      <c r="H120" s="78">
        <f>D120*($C$1+'Calculated dry wght &amp; H2O'!$L118)/'Calculated dry wght &amp; H2O'!$H118</f>
        <v>6.856140920216232</v>
      </c>
      <c r="I120" s="22">
        <f>E120*($C$1+'Calculated dry wght &amp; H2O'!$L118)/'Calculated dry wght &amp; H2O'!$H118</f>
        <v>0</v>
      </c>
      <c r="J120" s="22">
        <f>(F120*$C$3)*($C$1+'Calculated dry wght &amp; H2O'!$L118)/'Calculated dry wght &amp; H2O'!$H118</f>
        <v>264.03379219088413</v>
      </c>
      <c r="K120" s="22">
        <f>(G120*$C$3)*($C$1+'Calculated dry wght &amp; H2O'!$L118)/'Calculated dry wght &amp; H2O'!$H118</f>
        <v>48.469062165990209</v>
      </c>
      <c r="L120" s="22">
        <v>6.7207374999999994</v>
      </c>
      <c r="M120" s="22">
        <f>L120*($C$2+'Calculated dry wght &amp; H2O'!$L118)/'Calculated dry wght &amp; H2O'!$H118</f>
        <v>22.970813565089539</v>
      </c>
      <c r="N120">
        <v>7.7901000000000007</v>
      </c>
      <c r="O120">
        <v>1.46211125</v>
      </c>
      <c r="P120" s="22">
        <f>(N120*$C$3)*($C$1+'Calculated dry wght &amp; H2O'!$L118)/'Calculated dry wght &amp; H2O'!$H118</f>
        <v>506.7364647303271</v>
      </c>
      <c r="Q120" s="22">
        <f>(O120*$C$3)*($C$1+'Calculated dry wght &amp; H2O'!$L118)/'Calculated dry wght &amp; H2O'!$H118</f>
        <v>95.108546214739121</v>
      </c>
      <c r="R120" s="22">
        <f t="shared" si="6"/>
        <v>539.33927230987331</v>
      </c>
      <c r="S120" s="22">
        <f t="shared" si="7"/>
        <v>86.369414905090565</v>
      </c>
    </row>
    <row r="121" spans="2:19" x14ac:dyDescent="0.25">
      <c r="B121" s="11">
        <f>'Sample ID &amp; weight entry'!B119</f>
        <v>117</v>
      </c>
      <c r="C121" s="11" t="str">
        <f>'Sample ID &amp; weight entry'!C119</f>
        <v>D71</v>
      </c>
      <c r="D121" s="36">
        <v>0.55100000000000005</v>
      </c>
      <c r="E121"/>
      <c r="F121">
        <v>1.8340125</v>
      </c>
      <c r="G121">
        <v>0.29731875000000002</v>
      </c>
      <c r="H121" s="78">
        <f>D121*($C$1+'Calculated dry wght &amp; H2O'!$L119)/'Calculated dry wght &amp; H2O'!$H119</f>
        <v>3.6111419910688447</v>
      </c>
      <c r="I121" s="22">
        <f>E121*($C$1+'Calculated dry wght &amp; H2O'!$L119)/'Calculated dry wght &amp; H2O'!$H119</f>
        <v>0</v>
      </c>
      <c r="J121" s="22">
        <f>(F121*$C$3)*($C$1+'Calculated dry wght &amp; H2O'!$L119)/'Calculated dry wght &amp; H2O'!$H119</f>
        <v>120.19745101443102</v>
      </c>
      <c r="K121" s="22">
        <f>(G121*$C$3)*($C$1+'Calculated dry wght &amp; H2O'!$L119)/'Calculated dry wght &amp; H2O'!$H119</f>
        <v>19.485666476535393</v>
      </c>
      <c r="L121" s="22">
        <v>1.5507374999999999</v>
      </c>
      <c r="M121" s="22">
        <f>L121*($C$2+'Calculated dry wght &amp; H2O'!$L119)/'Calculated dry wght &amp; H2O'!$H119</f>
        <v>5.3465271817259312</v>
      </c>
      <c r="N121">
        <v>7.2340999999999998</v>
      </c>
      <c r="O121">
        <v>1.2171112500000001</v>
      </c>
      <c r="P121" s="22">
        <f>(N121*$C$3)*($C$1+'Calculated dry wght &amp; H2O'!$L119)/'Calculated dry wght &amp; H2O'!$H119</f>
        <v>474.10820830473915</v>
      </c>
      <c r="Q121" s="22">
        <f>(O121*$C$3)*($C$1+'Calculated dry wght &amp; H2O'!$L119)/'Calculated dry wght &amp; H2O'!$H119</f>
        <v>79.766997144778415</v>
      </c>
      <c r="R121" s="22">
        <f t="shared" si="6"/>
        <v>786.4683495340181</v>
      </c>
      <c r="S121" s="22">
        <f t="shared" si="7"/>
        <v>111.63209383007967</v>
      </c>
    </row>
    <row r="122" spans="2:19" x14ac:dyDescent="0.25">
      <c r="B122" s="11">
        <f>'Sample ID &amp; weight entry'!B120</f>
        <v>118</v>
      </c>
      <c r="C122" s="11" t="str">
        <f>'Sample ID &amp; weight entry'!C120</f>
        <v>D72</v>
      </c>
      <c r="D122" s="36">
        <v>0.30399999999999999</v>
      </c>
      <c r="E122"/>
      <c r="F122">
        <v>1.8780125000000001</v>
      </c>
      <c r="G122">
        <v>0.29091875</v>
      </c>
      <c r="H122" s="78">
        <f>D122*($C$1+'Calculated dry wght &amp; H2O'!$L120)/'Calculated dry wght &amp; H2O'!$H120</f>
        <v>2.0299217673315191</v>
      </c>
      <c r="I122" s="22">
        <f>E122*($C$1+'Calculated dry wght &amp; H2O'!$L120)/'Calculated dry wght &amp; H2O'!$H120</f>
        <v>0</v>
      </c>
      <c r="J122" s="22">
        <f>(F122*$C$3)*($C$1+'Calculated dry wght &amp; H2O'!$L120)/'Calculated dry wght &amp; H2O'!$H120</f>
        <v>125.4019227983778</v>
      </c>
      <c r="K122" s="22">
        <f>(G122*$C$3)*($C$1+'Calculated dry wght &amp; H2O'!$L120)/'Calculated dry wght &amp; H2O'!$H120</f>
        <v>19.425733656245932</v>
      </c>
      <c r="L122" s="22">
        <v>1.3907375</v>
      </c>
      <c r="M122" s="22">
        <f>L122*($C$2+'Calculated dry wght &amp; H2O'!$L120)/'Calculated dry wght &amp; H2O'!$H120</f>
        <v>4.8643439164843985</v>
      </c>
      <c r="N122">
        <v>5.3951000000000002</v>
      </c>
      <c r="O122">
        <v>0.92541125000000002</v>
      </c>
      <c r="P122" s="22">
        <f>(N122*$C$3)*($C$1+'Calculated dry wght &amp; H2O'!$L120)/'Calculated dry wght &amp; H2O'!$H120</f>
        <v>360.25101733323288</v>
      </c>
      <c r="Q122" s="22">
        <f>(O122*$C$3)*($C$1+'Calculated dry wght &amp; H2O'!$L120)/'Calculated dry wght &amp; H2O'!$H120</f>
        <v>61.793172371989151</v>
      </c>
      <c r="R122" s="22">
        <f t="shared" si="6"/>
        <v>521.88687674412245</v>
      </c>
      <c r="S122" s="22">
        <f t="shared" si="7"/>
        <v>78.458219843968919</v>
      </c>
    </row>
    <row r="123" spans="2:19" ht="14.5" x14ac:dyDescent="0.35">
      <c r="B123" s="11">
        <f>'Sample ID &amp; weight entry'!B121</f>
        <v>119</v>
      </c>
      <c r="C123" s="11" t="str">
        <f>'Sample ID &amp; weight entry'!C121</f>
        <v>E71</v>
      </c>
      <c r="D123" s="36">
        <v>0.33200000000000002</v>
      </c>
      <c r="E123"/>
      <c r="F123">
        <v>5.1750124999999993</v>
      </c>
      <c r="G123" s="94">
        <v>0.28789999999999999</v>
      </c>
      <c r="H123" s="78">
        <f>D123*($C$1+'Calculated dry wght &amp; H2O'!$L121)/'Calculated dry wght &amp; H2O'!$H121</f>
        <v>2.1360935373424828</v>
      </c>
      <c r="I123" s="22">
        <f>E123*($C$1+'Calculated dry wght &amp; H2O'!$L121)/'Calculated dry wght &amp; H2O'!$H121</f>
        <v>0</v>
      </c>
      <c r="J123" s="22">
        <f>(F123*$C$3)*($C$1+'Calculated dry wght &amp; H2O'!$L121)/'Calculated dry wght &amp; H2O'!$H121</f>
        <v>332.96116737700498</v>
      </c>
      <c r="K123" s="22">
        <f>(G123*$C$3)*($C$1+'Calculated dry wght &amp; H2O'!$L121)/'Calculated dry wght &amp; H2O'!$H121</f>
        <v>18.523534018099422</v>
      </c>
      <c r="L123" s="22">
        <v>2.7007375000000002</v>
      </c>
      <c r="M123" s="22">
        <f>L123*($C$2+'Calculated dry wght &amp; H2O'!$L121)/'Calculated dry wght &amp; H2O'!$H121</f>
        <v>9.1051744116486777</v>
      </c>
      <c r="N123">
        <v>7.6311</v>
      </c>
      <c r="O123">
        <v>1.1771112500000001</v>
      </c>
      <c r="P123" s="22">
        <f>(N123*$C$3)*($C$1+'Calculated dry wght &amp; H2O'!$L121)/'Calculated dry wght &amp; H2O'!$H121</f>
        <v>490.98624677151275</v>
      </c>
      <c r="Q123" s="22">
        <f>(O123*$C$3)*($C$1+'Calculated dry wght &amp; H2O'!$L121)/'Calculated dry wght &amp; H2O'!$H121</f>
        <v>75.735534152353367</v>
      </c>
      <c r="R123" s="22">
        <f t="shared" si="6"/>
        <v>351.16684309890616</v>
      </c>
      <c r="S123" s="22">
        <f t="shared" si="7"/>
        <v>105.94814839676656</v>
      </c>
    </row>
    <row r="124" spans="2:19" x14ac:dyDescent="0.25">
      <c r="B124" s="11">
        <f>'Sample ID &amp; weight entry'!B122</f>
        <v>120</v>
      </c>
      <c r="C124" s="11" t="str">
        <f>'Sample ID &amp; weight entry'!C122</f>
        <v>E72</v>
      </c>
      <c r="D124" s="36">
        <v>0.30599999999999999</v>
      </c>
      <c r="E124"/>
      <c r="F124">
        <v>1.5680125</v>
      </c>
      <c r="G124">
        <v>0.22161874999999998</v>
      </c>
      <c r="H124" s="78">
        <f>D124*($C$1+'Calculated dry wght &amp; H2O'!$L122)/'Calculated dry wght &amp; H2O'!$H122</f>
        <v>2.08021361737813</v>
      </c>
      <c r="I124" s="22">
        <f>E124*($C$1+'Calculated dry wght &amp; H2O'!$L122)/'Calculated dry wght &amp; H2O'!$H122</f>
        <v>0</v>
      </c>
      <c r="J124" s="22">
        <f>(F124*$C$3)*($C$1+'Calculated dry wght &amp; H2O'!$L122)/'Calculated dry wght &amp; H2O'!$H122</f>
        <v>106.59480244180149</v>
      </c>
      <c r="K124" s="22">
        <f>(G124*$C$3)*($C$1+'Calculated dry wght &amp; H2O'!$L122)/'Calculated dry wght &amp; H2O'!$H122</f>
        <v>15.06582815739606</v>
      </c>
      <c r="L124" s="22">
        <v>3.5807375000000001</v>
      </c>
      <c r="M124" s="22">
        <f>L124*($C$2+'Calculated dry wght &amp; H2O'!$L122)/'Calculated dry wght &amp; H2O'!$H122</f>
        <v>12.770488864094943</v>
      </c>
      <c r="N124">
        <v>5.1040999999999999</v>
      </c>
      <c r="O124">
        <v>0.90121125000000002</v>
      </c>
      <c r="P124" s="22">
        <f>(N124*$C$3)*($C$1+'Calculated dry wght &amp; H2O'!$L122)/'Calculated dry wght &amp; H2O'!$H122</f>
        <v>346.98099099541548</v>
      </c>
      <c r="Q124" s="22">
        <f>(O124*$C$3)*($C$1+'Calculated dry wght &amp; H2O'!$L122)/'Calculated dry wght &amp; H2O'!$H122</f>
        <v>61.265095241319173</v>
      </c>
      <c r="R124" s="22">
        <f t="shared" si="6"/>
        <v>534.19153011914216</v>
      </c>
      <c r="S124" s="22">
        <f t="shared" si="7"/>
        <v>85.554198303561307</v>
      </c>
    </row>
    <row r="125" spans="2:19" x14ac:dyDescent="0.25">
      <c r="B125" s="11">
        <f>'Sample ID &amp; weight entry'!B123</f>
        <v>121</v>
      </c>
      <c r="C125" s="11" t="str">
        <f>'Sample ID &amp; weight entry'!C123</f>
        <v>F71</v>
      </c>
      <c r="D125" s="36">
        <v>0.58399999999999996</v>
      </c>
      <c r="E125"/>
      <c r="F125">
        <v>2.4110125</v>
      </c>
      <c r="G125">
        <v>0.37381874999999998</v>
      </c>
      <c r="H125" s="78">
        <f>D125*($C$1+'Calculated dry wght &amp; H2O'!$L123)/'Calculated dry wght &amp; H2O'!$H123</f>
        <v>4.1616225122049446</v>
      </c>
      <c r="I125" s="22">
        <f>E125*($C$1+'Calculated dry wght &amp; H2O'!$L123)/'Calculated dry wght &amp; H2O'!$H123</f>
        <v>0</v>
      </c>
      <c r="J125" s="22">
        <f>(F125*$C$3)*($C$1+'Calculated dry wght &amp; H2O'!$L123)/'Calculated dry wght &amp; H2O'!$H123</f>
        <v>171.81034070560827</v>
      </c>
      <c r="K125" s="22">
        <f>(G125*$C$3)*($C$1+'Calculated dry wght &amp; H2O'!$L123)/'Calculated dry wght &amp; H2O'!$H123</f>
        <v>26.638570641854656</v>
      </c>
      <c r="L125" s="22">
        <v>2.4307375000000002</v>
      </c>
      <c r="M125" s="22">
        <f>L125*($C$2+'Calculated dry wght &amp; H2O'!$L123)/'Calculated dry wght &amp; H2O'!$H123</f>
        <v>9.0998396356444449</v>
      </c>
      <c r="N125">
        <v>7.9351000000000003</v>
      </c>
      <c r="O125">
        <v>1.4241112500000002</v>
      </c>
      <c r="P125" s="22">
        <f>(N125*$C$3)*($C$1+'Calculated dry wght &amp; H2O'!$L123)/'Calculated dry wght &amp; H2O'!$H123</f>
        <v>565.4604588458468</v>
      </c>
      <c r="Q125" s="22">
        <f>(O125*$C$3)*($C$1+'Calculated dry wght &amp; H2O'!$L123)/'Calculated dry wght &amp; H2O'!$H123</f>
        <v>101.48310681308774</v>
      </c>
      <c r="R125" s="22">
        <f t="shared" si="6"/>
        <v>874.77804031164112</v>
      </c>
      <c r="S125" s="22">
        <f t="shared" si="7"/>
        <v>138.60099290969089</v>
      </c>
    </row>
    <row r="126" spans="2:19" x14ac:dyDescent="0.25">
      <c r="B126" s="11">
        <f>'Sample ID &amp; weight entry'!B124</f>
        <v>122</v>
      </c>
      <c r="C126" s="11" t="str">
        <f>'Sample ID &amp; weight entry'!C124</f>
        <v>F72</v>
      </c>
      <c r="D126" s="36">
        <v>0.254</v>
      </c>
      <c r="E126"/>
      <c r="F126">
        <v>1.8480124999999998</v>
      </c>
      <c r="G126">
        <v>0.26511875000000001</v>
      </c>
      <c r="H126" s="78">
        <f>D126*($C$1+'Calculated dry wght &amp; H2O'!$L124)/'Calculated dry wght &amp; H2O'!$H124</f>
        <v>1.7368037383177566</v>
      </c>
      <c r="I126" s="22">
        <f>E126*($C$1+'Calculated dry wght &amp; H2O'!$L124)/'Calculated dry wght &amp; H2O'!$H124</f>
        <v>0</v>
      </c>
      <c r="J126" s="22">
        <f>(F126*$C$3)*($C$1+'Calculated dry wght &amp; H2O'!$L124)/'Calculated dry wght &amp; H2O'!$H124</f>
        <v>126.36358340385601</v>
      </c>
      <c r="K126" s="22">
        <f>(G126*$C$3)*($C$1+'Calculated dry wght &amp; H2O'!$L124)/'Calculated dry wght &amp; H2O'!$H124</f>
        <v>18.128316381816173</v>
      </c>
      <c r="L126" s="22">
        <v>2.2807375000000003</v>
      </c>
      <c r="M126" s="22">
        <f>L126*($C$2+'Calculated dry wght &amp; H2O'!$L124)/'Calculated dry wght &amp; H2O'!$H124</f>
        <v>8.1999302133159162</v>
      </c>
      <c r="N126">
        <v>6.3201000000000001</v>
      </c>
      <c r="O126">
        <v>0.96611124999999987</v>
      </c>
      <c r="P126" s="22">
        <f>(N126*$C$3)*($C$1+'Calculated dry wght &amp; H2O'!$L124)/'Calculated dry wght &amp; H2O'!$H124</f>
        <v>432.15642939141952</v>
      </c>
      <c r="Q126" s="22">
        <f>(O126*$C$3)*($C$1+'Calculated dry wght &amp; H2O'!$L124)/'Calculated dry wght &amp; H2O'!$H124</f>
        <v>66.060851599639392</v>
      </c>
      <c r="R126" s="22">
        <f t="shared" si="6"/>
        <v>679.53965775014115</v>
      </c>
      <c r="S126" s="22">
        <f t="shared" si="7"/>
        <v>88.763954107080025</v>
      </c>
    </row>
    <row r="127" spans="2:19" ht="14.5" x14ac:dyDescent="0.35">
      <c r="B127" s="11">
        <f>'Sample ID &amp; weight entry'!B125</f>
        <v>123</v>
      </c>
      <c r="C127" s="11" t="str">
        <f>'Sample ID &amp; weight entry'!C125</f>
        <v>G71</v>
      </c>
      <c r="D127" s="36">
        <v>1.3009999999999999</v>
      </c>
      <c r="E127"/>
      <c r="F127">
        <v>1.3280125</v>
      </c>
      <c r="G127">
        <v>0.43571874999999999</v>
      </c>
      <c r="H127" s="78">
        <f>D127*($C$1+'Calculated dry wght &amp; H2O'!$L125)/'Calculated dry wght &amp; H2O'!$H125</f>
        <v>8.53163266021674</v>
      </c>
      <c r="I127" s="22">
        <f>E127*($C$1+'Calculated dry wght &amp; H2O'!$L125)/'Calculated dry wght &amp; H2O'!$H125</f>
        <v>0</v>
      </c>
      <c r="J127" s="22">
        <f>(F127*$C$3)*($C$1+'Calculated dry wght &amp; H2O'!$L125)/'Calculated dry wght &amp; H2O'!$H125</f>
        <v>87.087738802275808</v>
      </c>
      <c r="K127" s="22">
        <f>(G127*$C$3)*($C$1+'Calculated dry wght &amp; H2O'!$L125)/'Calculated dry wght &amp; H2O'!$H125</f>
        <v>28.57334602743131</v>
      </c>
      <c r="L127" s="22">
        <v>5.5507374999999994</v>
      </c>
      <c r="M127" s="22">
        <f>L127*($C$2+'Calculated dry wght &amp; H2O'!$L125)/'Calculated dry wght &amp; H2O'!$H125</f>
        <v>19.116232380847567</v>
      </c>
      <c r="N127" s="138">
        <v>8.610100000000001</v>
      </c>
      <c r="O127" s="138">
        <v>1.87511125</v>
      </c>
      <c r="P127" s="22">
        <f>(N127*$C$3)*($C$1+'Calculated dry wght &amp; H2O'!$L125)/'Calculated dry wght &amp; H2O'!$H125</f>
        <v>564.62882680808741</v>
      </c>
      <c r="Q127" s="22">
        <f>(O127*$C$3)*($C$1+'Calculated dry wght &amp; H2O'!$L125)/'Calculated dry wght &amp; H2O'!$H125</f>
        <v>122.96510670284273</v>
      </c>
      <c r="R127" s="22">
        <f t="shared" si="6"/>
        <v>1061.2024177906924</v>
      </c>
      <c r="S127" s="22">
        <f t="shared" si="7"/>
        <v>174.79955680631744</v>
      </c>
    </row>
    <row r="128" spans="2:19" x14ac:dyDescent="0.25">
      <c r="B128" s="11">
        <f>'Sample ID &amp; weight entry'!B126</f>
        <v>124</v>
      </c>
      <c r="C128" s="11" t="str">
        <f>'Sample ID &amp; weight entry'!C126</f>
        <v>G72</v>
      </c>
      <c r="D128" s="36">
        <v>0.26900000000000002</v>
      </c>
      <c r="E128"/>
      <c r="F128">
        <v>2.3820125000000001</v>
      </c>
      <c r="G128">
        <v>0.38161875000000001</v>
      </c>
      <c r="H128" s="78">
        <f>D128*($C$1+'Calculated dry wght &amp; H2O'!$L126)/'Calculated dry wght &amp; H2O'!$H126</f>
        <v>1.7735144805932399</v>
      </c>
      <c r="I128" s="22">
        <f>E128*($C$1+'Calculated dry wght &amp; H2O'!$L126)/'Calculated dry wght &amp; H2O'!$H126</f>
        <v>0</v>
      </c>
      <c r="J128" s="22">
        <f>(F128*$C$3)*($C$1+'Calculated dry wght &amp; H2O'!$L126)/'Calculated dry wght &amp; H2O'!$H126</f>
        <v>157.04586102989236</v>
      </c>
      <c r="K128" s="22">
        <f>(G128*$C$3)*($C$1+'Calculated dry wght &amp; H2O'!$L126)/'Calculated dry wght &amp; H2O'!$H126</f>
        <v>25.160088445758046</v>
      </c>
      <c r="L128" s="22">
        <v>2.1907375</v>
      </c>
      <c r="M128" s="22">
        <f>L128*($C$2+'Calculated dry wght &amp; H2O'!$L126)/'Calculated dry wght &amp; H2O'!$H126</f>
        <v>7.5826378789863673</v>
      </c>
      <c r="N128">
        <v>7.4181000000000008</v>
      </c>
      <c r="O128">
        <v>1.2891112500000002</v>
      </c>
      <c r="P128" s="22">
        <f>(N128*$C$3)*($C$1+'Calculated dry wght &amp; H2O'!$L126)/'Calculated dry wght &amp; H2O'!$H126</f>
        <v>489.07463823378117</v>
      </c>
      <c r="Q128" s="22">
        <f>(O128*$C$3)*($C$1+'Calculated dry wght &amp; H2O'!$L126)/'Calculated dry wght &amp; H2O'!$H126</f>
        <v>84.990983976604184</v>
      </c>
      <c r="R128" s="22">
        <f t="shared" si="6"/>
        <v>737.84172711975293</v>
      </c>
      <c r="S128" s="22">
        <f t="shared" si="7"/>
        <v>110.79795468675209</v>
      </c>
    </row>
    <row r="129" spans="2:19" x14ac:dyDescent="0.25">
      <c r="B129" s="11">
        <f>'Sample ID &amp; weight entry'!B127</f>
        <v>125</v>
      </c>
      <c r="C129" s="11" t="str">
        <f>'Sample ID &amp; weight entry'!C127</f>
        <v>H71</v>
      </c>
      <c r="D129" s="36">
        <v>1.718</v>
      </c>
      <c r="E129"/>
      <c r="F129">
        <v>1.8020125</v>
      </c>
      <c r="G129">
        <v>0.40931875000000001</v>
      </c>
      <c r="H129" s="78">
        <f>D129*($C$1+'Calculated dry wght &amp; H2O'!$L127)/'Calculated dry wght &amp; H2O'!$H127</f>
        <v>11.692986967604204</v>
      </c>
      <c r="I129" s="22">
        <f>E129*($C$1+'Calculated dry wght &amp; H2O'!$L127)/'Calculated dry wght &amp; H2O'!$H127</f>
        <v>0</v>
      </c>
      <c r="J129" s="22">
        <f>(F129*$C$3)*($C$1+'Calculated dry wght &amp; H2O'!$L127)/'Calculated dry wght &amp; H2O'!$H127</f>
        <v>122.64789684493522</v>
      </c>
      <c r="K129" s="22">
        <f>(G129*$C$3)*($C$1+'Calculated dry wght &amp; H2O'!$L127)/'Calculated dry wght &amp; H2O'!$H127</f>
        <v>27.858898773841929</v>
      </c>
      <c r="L129" s="22">
        <v>2.7207375000000003</v>
      </c>
      <c r="M129" s="22">
        <f>L129*($C$2+'Calculated dry wght &amp; H2O'!$L127)/'Calculated dry wght &amp; H2O'!$H127</f>
        <v>9.7315878132864917</v>
      </c>
      <c r="N129">
        <v>6.7260999999999997</v>
      </c>
      <c r="O129">
        <v>1.4261112500000002</v>
      </c>
      <c r="P129" s="22">
        <f>(N129*$C$3)*($C$1+'Calculated dry wght &amp; H2O'!$L127)/'Calculated dry wght &amp; H2O'!$H127</f>
        <v>457.78928779279761</v>
      </c>
      <c r="Q129" s="22">
        <f>(O129*$C$3)*($C$1+'Calculated dry wght &amp; H2O'!$L127)/'Calculated dry wght &amp; H2O'!$H127</f>
        <v>97.063447384189416</v>
      </c>
      <c r="R129" s="22">
        <f t="shared" si="6"/>
        <v>744.75864655080534</v>
      </c>
      <c r="S129" s="22">
        <f t="shared" si="7"/>
        <v>128.15657150064348</v>
      </c>
    </row>
    <row r="130" spans="2:19" x14ac:dyDescent="0.25">
      <c r="B130" s="11">
        <f>'Sample ID &amp; weight entry'!B128</f>
        <v>126</v>
      </c>
      <c r="C130" s="11" t="str">
        <f>'Sample ID &amp; weight entry'!C128</f>
        <v>H72</v>
      </c>
      <c r="D130" s="36">
        <v>0.438</v>
      </c>
      <c r="E130"/>
      <c r="F130">
        <v>1.6390124999999998</v>
      </c>
      <c r="G130">
        <v>0.30541875000000002</v>
      </c>
      <c r="H130" s="78">
        <f>D130*($C$1+'Calculated dry wght &amp; H2O'!$L128)/'Calculated dry wght &amp; H2O'!$H128</f>
        <v>2.7914980638166038</v>
      </c>
      <c r="I130" s="22">
        <f>E130*($C$1+'Calculated dry wght &amp; H2O'!$L128)/'Calculated dry wght &amp; H2O'!$H128</f>
        <v>0</v>
      </c>
      <c r="J130" s="22">
        <f>(F130*$C$3)*($C$1+'Calculated dry wght &amp; H2O'!$L128)/'Calculated dry wght &amp; H2O'!$H128</f>
        <v>104.45890913975369</v>
      </c>
      <c r="K130" s="22">
        <f>(G130*$C$3)*($C$1+'Calculated dry wght &amp; H2O'!$L128)/'Calculated dry wght &amp; H2O'!$H128</f>
        <v>19.46520203831707</v>
      </c>
      <c r="L130" s="22">
        <v>3.8707375000000002</v>
      </c>
      <c r="M130" s="22">
        <f>L130*($C$2+'Calculated dry wght &amp; H2O'!$L128)/'Calculated dry wght &amp; H2O'!$H128</f>
        <v>12.948807390465801</v>
      </c>
      <c r="N130">
        <v>6.8321000000000005</v>
      </c>
      <c r="O130">
        <v>1.09711125</v>
      </c>
      <c r="P130" s="22">
        <f>(N130*$C$3)*($C$1+'Calculated dry wght &amp; H2O'!$L128)/'Calculated dry wght &amp; H2O'!$H128</f>
        <v>435.42908497263522</v>
      </c>
      <c r="Q130" s="22">
        <f>(O130*$C$3)*($C$1+'Calculated dry wght &amp; H2O'!$L128)/'Calculated dry wght &amp; H2O'!$H128</f>
        <v>69.922007538046003</v>
      </c>
      <c r="R130" s="22">
        <f t="shared" si="6"/>
        <v>735.48927962862558</v>
      </c>
      <c r="S130" s="22">
        <f t="shared" si="7"/>
        <v>93.438528703201712</v>
      </c>
    </row>
    <row r="131" spans="2:19" x14ac:dyDescent="0.25">
      <c r="B131" s="11">
        <f>'Sample ID &amp; weight entry'!B129</f>
        <v>127</v>
      </c>
      <c r="C131" s="11" t="str">
        <f>'Sample ID &amp; weight entry'!C129</f>
        <v>BLANK</v>
      </c>
      <c r="D131" s="36">
        <v>6.0000000000000001E-3</v>
      </c>
      <c r="E131"/>
      <c r="F131">
        <v>-6.3387500000000041E-2</v>
      </c>
      <c r="G131">
        <v>-4.568125E-2</v>
      </c>
      <c r="H131" s="78" t="e">
        <f>D131*($C$1+'Calculated dry wght &amp; H2O'!$L129)/'Calculated dry wght &amp; H2O'!$H129</f>
        <v>#DIV/0!</v>
      </c>
      <c r="I131" s="22" t="e">
        <f>E131*($C$1+'Calculated dry wght &amp; H2O'!$L129)/'Calculated dry wght &amp; H2O'!$H129</f>
        <v>#DIV/0!</v>
      </c>
      <c r="J131" s="22" t="e">
        <f>(F131*$C$3)*($C$1+'Calculated dry wght &amp; H2O'!$L129)/'Calculated dry wght &amp; H2O'!$H129</f>
        <v>#DIV/0!</v>
      </c>
      <c r="K131" s="22" t="e">
        <f>(G131*$C$3)*($C$1+'Calculated dry wght &amp; H2O'!$L129)/'Calculated dry wght &amp; H2O'!$H129</f>
        <v>#DIV/0!</v>
      </c>
      <c r="L131" s="22">
        <v>-2.2625000000000006E-3</v>
      </c>
      <c r="M131" s="22" t="e">
        <f>L131*($C$2+'Calculated dry wght &amp; H2O'!$L129)/'Calculated dry wght &amp; H2O'!$H129</f>
        <v>#DIV/0!</v>
      </c>
      <c r="N131">
        <v>3.5800000000000054E-2</v>
      </c>
      <c r="O131">
        <v>-7.6387500000000066E-3</v>
      </c>
      <c r="P131" s="22" t="e">
        <f>(N131*$C$3)*($C$1+'Calculated dry wght &amp; H2O'!$L129)/'Calculated dry wght &amp; H2O'!$H129</f>
        <v>#DIV/0!</v>
      </c>
      <c r="Q131" s="22" t="e">
        <f>(O131*$C$3)*($C$1+'Calculated dry wght &amp; H2O'!$L129)/'Calculated dry wght &amp; H2O'!$H129</f>
        <v>#DIV/0!</v>
      </c>
      <c r="R131" s="22" t="e">
        <f t="shared" si="6"/>
        <v>#DIV/0!</v>
      </c>
      <c r="S131" s="22" t="e">
        <f t="shared" si="7"/>
        <v>#DIV/0!</v>
      </c>
    </row>
    <row r="132" spans="2:19" x14ac:dyDescent="0.25">
      <c r="B132" s="11">
        <f>'Sample ID &amp; weight entry'!B130</f>
        <v>128</v>
      </c>
      <c r="C132" s="11" t="str">
        <f>'Sample ID &amp; weight entry'!C130</f>
        <v>A81 DUP</v>
      </c>
      <c r="D132" s="36">
        <v>0.71899999999999997</v>
      </c>
      <c r="E132"/>
      <c r="F132">
        <v>4.6460124999999994</v>
      </c>
      <c r="G132">
        <v>0.85541875000000001</v>
      </c>
      <c r="H132" s="78">
        <f>D132*($C$1+'Calculated dry wght &amp; H2O'!$L130)/'Calculated dry wght &amp; H2O'!$H130</f>
        <v>4.8190890478056412</v>
      </c>
      <c r="I132" s="22">
        <f>E132*($C$1+'Calculated dry wght &amp; H2O'!$L130)/'Calculated dry wght &amp; H2O'!$H130</f>
        <v>0</v>
      </c>
      <c r="J132" s="22">
        <f>(F132*$C$3)*($C$1+'Calculated dry wght &amp; H2O'!$L130)/'Calculated dry wght &amp; H2O'!$H130</f>
        <v>311.39844165115579</v>
      </c>
      <c r="K132" s="22">
        <f>(G132*$C$3)*($C$1+'Calculated dry wght &amp; H2O'!$L130)/'Calculated dry wght &amp; H2O'!$H130</f>
        <v>57.334341160119486</v>
      </c>
      <c r="L132" s="22">
        <v>3.2207375000000003</v>
      </c>
      <c r="M132" s="22">
        <f>L132*($C$2+'Calculated dry wght &amp; H2O'!$L130)/'Calculated dry wght &amp; H2O'!$H130</f>
        <v>11.332843873677506</v>
      </c>
      <c r="N132">
        <v>5.8931000000000004</v>
      </c>
      <c r="O132">
        <v>1.1081112500000001</v>
      </c>
      <c r="P132" s="22">
        <f>(N132*$C$3)*($C$1+'Calculated dry wght &amp; H2O'!$L130)/'Calculated dry wght &amp; H2O'!$H130</f>
        <v>394.9843347374607</v>
      </c>
      <c r="Q132" s="22">
        <f>(O132*$C$3)*($C$1+'Calculated dry wght &amp; H2O'!$L130)/'Calculated dry wght &amp; H2O'!$H130</f>
        <v>74.271026267388308</v>
      </c>
      <c r="R132" s="22">
        <f t="shared" si="6"/>
        <v>185.74642908067756</v>
      </c>
      <c r="S132" s="22">
        <f t="shared" si="7"/>
        <v>31.364231680127446</v>
      </c>
    </row>
    <row r="133" spans="2:19" x14ac:dyDescent="0.25">
      <c r="B133" s="11">
        <f>'Sample ID &amp; weight entry'!B131</f>
        <v>129</v>
      </c>
      <c r="C133" s="11" t="str">
        <f>'Sample ID &amp; weight entry'!C131</f>
        <v>A81</v>
      </c>
      <c r="D133" s="36">
        <v>0.73399999999999999</v>
      </c>
      <c r="E133"/>
      <c r="F133">
        <v>2.4470125</v>
      </c>
      <c r="G133">
        <v>0.46021875000000001</v>
      </c>
      <c r="H133" s="78">
        <f>D133*($C$1+'Calculated dry wght &amp; H2O'!$L131)/'Calculated dry wght &amp; H2O'!$H131</f>
        <v>4.7520924924102355</v>
      </c>
      <c r="I133" s="22">
        <f>E133*($C$1+'Calculated dry wght &amp; H2O'!$L131)/'Calculated dry wght &amp; H2O'!$H131</f>
        <v>0</v>
      </c>
      <c r="J133" s="22">
        <f>(F133*$C$3)*($C$1+'Calculated dry wght &amp; H2O'!$L131)/'Calculated dry wght &amp; H2O'!$H131</f>
        <v>158.42547316190738</v>
      </c>
      <c r="K133" s="22">
        <f>(G133*$C$3)*($C$1+'Calculated dry wght &amp; H2O'!$L131)/'Calculated dry wght &amp; H2O'!$H131</f>
        <v>29.795668484215579</v>
      </c>
      <c r="L133" s="22">
        <v>3.0507375000000003</v>
      </c>
      <c r="M133" s="22">
        <f>L133*($C$2+'Calculated dry wght &amp; H2O'!$L131)/'Calculated dry wght &amp; H2O'!$H131</f>
        <v>10.38334239009923</v>
      </c>
      <c r="N133">
        <v>6.4710999999999999</v>
      </c>
      <c r="O133">
        <v>1.14911125</v>
      </c>
      <c r="P133" s="22">
        <f>(N133*$C$3)*($C$1+'Calculated dry wght &amp; H2O'!$L131)/'Calculated dry wght &amp; H2O'!$H131</f>
        <v>418.95457394599288</v>
      </c>
      <c r="Q133" s="22">
        <f>(O133*$C$3)*($C$1+'Calculated dry wght &amp; H2O'!$L131)/'Calculated dry wght &amp; H2O'!$H131</f>
        <v>74.396225396037352</v>
      </c>
      <c r="R133" s="22">
        <f t="shared" si="6"/>
        <v>578.95355729796768</v>
      </c>
      <c r="S133" s="22">
        <f t="shared" si="7"/>
        <v>82.593623910781048</v>
      </c>
    </row>
    <row r="134" spans="2:19" x14ac:dyDescent="0.25">
      <c r="B134" s="11">
        <f>'Sample ID &amp; weight entry'!B132</f>
        <v>130</v>
      </c>
      <c r="C134" s="11" t="str">
        <f>'Sample ID &amp; weight entry'!C132</f>
        <v>A82</v>
      </c>
      <c r="D134" s="36">
        <v>1.673</v>
      </c>
      <c r="E134"/>
      <c r="F134">
        <v>1.3980124999999999</v>
      </c>
      <c r="G134">
        <v>0.66751874999999994</v>
      </c>
      <c r="H134" s="78">
        <f>D134*($C$1+'Calculated dry wght &amp; H2O'!$L132)/'Calculated dry wght &amp; H2O'!$H132</f>
        <v>11.452400565052146</v>
      </c>
      <c r="I134" s="22">
        <f>E134*($C$1+'Calculated dry wght &amp; H2O'!$L132)/'Calculated dry wght &amp; H2O'!$H132</f>
        <v>0</v>
      </c>
      <c r="J134" s="22">
        <f>(F134*$C$3)*($C$1+'Calculated dry wght &amp; H2O'!$L132)/'Calculated dry wght &amp; H2O'!$H132</f>
        <v>95.699935116257976</v>
      </c>
      <c r="K134" s="22">
        <f>(G134*$C$3)*($C$1+'Calculated dry wght &amp; H2O'!$L132)/'Calculated dry wght &amp; H2O'!$H132</f>
        <v>45.694513506771671</v>
      </c>
      <c r="L134" s="22">
        <v>5.8607374999999999</v>
      </c>
      <c r="M134" s="22">
        <f>L134*($C$2+'Calculated dry wght &amp; H2O'!$L132)/'Calculated dry wght &amp; H2O'!$H132</f>
        <v>21.119797193013962</v>
      </c>
      <c r="N134">
        <v>4.2870999999999997</v>
      </c>
      <c r="O134">
        <v>1.3161112500000001</v>
      </c>
      <c r="P134" s="22">
        <f>(N134*$C$3)*($C$1+'Calculated dry wght &amp; H2O'!$L132)/'Calculated dry wght &amp; H2O'!$H132</f>
        <v>293.47033151485385</v>
      </c>
      <c r="Q134" s="22">
        <f>(O134*$C$3)*($C$1+'Calculated dry wght &amp; H2O'!$L132)/'Calculated dry wght &amp; H2O'!$H132</f>
        <v>90.093444250875592</v>
      </c>
      <c r="R134" s="22">
        <f t="shared" si="6"/>
        <v>439.48976977465753</v>
      </c>
      <c r="S134" s="22">
        <f t="shared" si="7"/>
        <v>82.220242118710956</v>
      </c>
    </row>
    <row r="135" spans="2:19" x14ac:dyDescent="0.25">
      <c r="B135" s="11">
        <f>'Sample ID &amp; weight entry'!B133</f>
        <v>131</v>
      </c>
      <c r="C135" s="11" t="str">
        <f>'Sample ID &amp; weight entry'!C133</f>
        <v>B81</v>
      </c>
      <c r="D135" s="36">
        <v>0.79800000000000004</v>
      </c>
      <c r="E135"/>
      <c r="F135">
        <v>5.4830124999999992</v>
      </c>
      <c r="G135">
        <v>1.0493187500000001</v>
      </c>
      <c r="H135" s="78">
        <f>D135*($C$1+'Calculated dry wght &amp; H2O'!$L133)/'Calculated dry wght &amp; H2O'!$H133</f>
        <v>5.0946793324210731</v>
      </c>
      <c r="I135" s="22">
        <f>E135*($C$1+'Calculated dry wght &amp; H2O'!$L133)/'Calculated dry wght &amp; H2O'!$H133</f>
        <v>0</v>
      </c>
      <c r="J135" s="22">
        <f>(F135*$C$3)*($C$1+'Calculated dry wght &amp; H2O'!$L133)/'Calculated dry wght &amp; H2O'!$H133</f>
        <v>350.05251206962902</v>
      </c>
      <c r="K135" s="22">
        <f>(G135*$C$3)*($C$1+'Calculated dry wght &amp; H2O'!$L133)/'Calculated dry wght &amp; H2O'!$H133</f>
        <v>66.991761262492673</v>
      </c>
      <c r="L135" s="22">
        <v>5.1307374999999995</v>
      </c>
      <c r="M135" s="22">
        <f>L135*($C$2+'Calculated dry wght &amp; H2O'!$L133)/'Calculated dry wght &amp; H2O'!$H133</f>
        <v>17.053333272804462</v>
      </c>
      <c r="N135">
        <v>11.1181</v>
      </c>
      <c r="O135">
        <v>2.0531112500000002</v>
      </c>
      <c r="P135" s="22">
        <f>(N135*$C$3)*($C$1+'Calculated dry wght &amp; H2O'!$L133)/'Calculated dry wght &amp; H2O'!$H133</f>
        <v>709.81396348108683</v>
      </c>
      <c r="Q135" s="22">
        <f>(O135*$C$3)*($C$1+'Calculated dry wght &amp; H2O'!$L133)/'Calculated dry wght &amp; H2O'!$H133</f>
        <v>131.07698562075433</v>
      </c>
      <c r="R135" s="22">
        <f t="shared" si="6"/>
        <v>799.46989202546183</v>
      </c>
      <c r="S135" s="22">
        <f t="shared" si="7"/>
        <v>118.67634140418824</v>
      </c>
    </row>
    <row r="136" spans="2:19" x14ac:dyDescent="0.25">
      <c r="B136" s="11">
        <f>'Sample ID &amp; weight entry'!B134</f>
        <v>132</v>
      </c>
      <c r="C136" s="11" t="str">
        <f>'Sample ID &amp; weight entry'!C134</f>
        <v>B82</v>
      </c>
      <c r="D136" s="36">
        <v>0.51300000000000001</v>
      </c>
      <c r="E136"/>
      <c r="F136">
        <v>2.9380125000000001</v>
      </c>
      <c r="G136" s="139">
        <v>0.1046</v>
      </c>
      <c r="H136" s="78">
        <f>D136*($C$1+'Calculated dry wght &amp; H2O'!$L134)/'Calculated dry wght &amp; H2O'!$H134</f>
        <v>3.3461328980623422</v>
      </c>
      <c r="I136" s="22">
        <f>E136*($C$1+'Calculated dry wght &amp; H2O'!$L134)/'Calculated dry wght &amp; H2O'!$H134</f>
        <v>0</v>
      </c>
      <c r="J136" s="22">
        <f>(F136*$C$3)*($C$1+'Calculated dry wght &amp; H2O'!$L134)/'Calculated dry wght &amp; H2O'!$H134</f>
        <v>191.63704251790227</v>
      </c>
      <c r="K136" s="22">
        <f>(G136*$C$3)*($C$1+'Calculated dry wght &amp; H2O'!$L134)/'Calculated dry wght &amp; H2O'!$H134</f>
        <v>6.8227193204156142</v>
      </c>
      <c r="L136" s="22">
        <v>5.2207374999999994</v>
      </c>
      <c r="M136" s="22">
        <f>L136*($C$2+'Calculated dry wght &amp; H2O'!$L134)/'Calculated dry wght &amp; H2O'!$H134</f>
        <v>17.865131105787231</v>
      </c>
      <c r="N136">
        <v>6.2391000000000005</v>
      </c>
      <c r="O136">
        <v>1.0821112500000001</v>
      </c>
      <c r="P136" s="22">
        <f>(N136*$C$3)*($C$1+'Calculated dry wght &amp; H2O'!$L134)/'Calculated dry wght &amp; H2O'!$H134</f>
        <v>406.9562917017692</v>
      </c>
      <c r="Q136" s="22">
        <f>(O136*$C$3)*($C$1+'Calculated dry wght &amp; H2O'!$L134)/'Calculated dry wght &amp; H2O'!$H134</f>
        <v>70.582613118681564</v>
      </c>
      <c r="R136" s="22">
        <f t="shared" si="6"/>
        <v>478.48722040859315</v>
      </c>
      <c r="S136" s="22">
        <f t="shared" si="7"/>
        <v>118.0738774041962</v>
      </c>
    </row>
    <row r="137" spans="2:19" x14ac:dyDescent="0.25">
      <c r="B137" s="11">
        <f>'Sample ID &amp; weight entry'!B135</f>
        <v>133</v>
      </c>
      <c r="C137" s="11" t="str">
        <f>'Sample ID &amp; weight entry'!C135</f>
        <v>C81</v>
      </c>
      <c r="D137" s="36">
        <v>0.57999999999999996</v>
      </c>
      <c r="E137"/>
      <c r="F137">
        <v>1.5860124999999998</v>
      </c>
      <c r="G137">
        <v>0.25011875</v>
      </c>
      <c r="H137" s="78">
        <f>D137*($C$1+'Calculated dry wght &amp; H2O'!$L135)/'Calculated dry wght &amp; H2O'!$H135</f>
        <v>3.5471482604012716</v>
      </c>
      <c r="I137" s="22">
        <f>E137*($C$1+'Calculated dry wght &amp; H2O'!$L135)/'Calculated dry wght &amp; H2O'!$H135</f>
        <v>0</v>
      </c>
      <c r="J137" s="22">
        <f>(F137*$C$3)*($C$1+'Calculated dry wght &amp; H2O'!$L135)/'Calculated dry wght &amp; H2O'!$H135</f>
        <v>96.996922074994345</v>
      </c>
      <c r="K137" s="22">
        <f>(G137*$C$3)*($C$1+'Calculated dry wght &amp; H2O'!$L135)/'Calculated dry wght &amp; H2O'!$H135</f>
        <v>15.296694637176564</v>
      </c>
      <c r="L137" s="22">
        <v>2.9207375</v>
      </c>
      <c r="M137" s="22">
        <f>L137*($C$2+'Calculated dry wght &amp; H2O'!$L135)/'Calculated dry wght &amp; H2O'!$H135</f>
        <v>9.3273190808973929</v>
      </c>
      <c r="N137">
        <v>4.3481000000000005</v>
      </c>
      <c r="O137">
        <v>0.77091124999999994</v>
      </c>
      <c r="P137" s="22">
        <f>(N137*$C$3)*($C$1+'Calculated dry wght &amp; H2O'!$L135)/'Calculated dry wght &amp; H2O'!$H135</f>
        <v>265.91991984570302</v>
      </c>
      <c r="Q137" s="22">
        <f>(O137*$C$3)*($C$1+'Calculated dry wght &amp; H2O'!$L135)/'Calculated dry wght &amp; H2O'!$H135</f>
        <v>47.147181023470175</v>
      </c>
      <c r="R137" s="22">
        <f t="shared" si="6"/>
        <v>375.38443949046371</v>
      </c>
      <c r="S137" s="22">
        <f t="shared" si="7"/>
        <v>58.982382196840014</v>
      </c>
    </row>
    <row r="138" spans="2:19" x14ac:dyDescent="0.25">
      <c r="B138" s="11">
        <f>'Sample ID &amp; weight entry'!B136</f>
        <v>134</v>
      </c>
      <c r="C138" s="11" t="str">
        <f>'Sample ID &amp; weight entry'!C136</f>
        <v>C82</v>
      </c>
      <c r="D138" s="36">
        <v>0.30199999999999999</v>
      </c>
      <c r="E138"/>
      <c r="F138">
        <v>1.8070124999999999</v>
      </c>
      <c r="G138">
        <v>0.28381875000000001</v>
      </c>
      <c r="H138" s="78">
        <f>D138*($C$1+'Calculated dry wght &amp; H2O'!$L136)/'Calculated dry wght &amp; H2O'!$H136</f>
        <v>2.0193994299734812</v>
      </c>
      <c r="I138" s="22">
        <f>E138*($C$1+'Calculated dry wght &amp; H2O'!$L136)/'Calculated dry wght &amp; H2O'!$H136</f>
        <v>0</v>
      </c>
      <c r="J138" s="22">
        <f>(F138*$C$3)*($C$1+'Calculated dry wght &amp; H2O'!$L136)/'Calculated dry wght &amp; H2O'!$H136</f>
        <v>120.83046398857466</v>
      </c>
      <c r="K138" s="22">
        <f>(G138*$C$3)*($C$1+'Calculated dry wght &amp; H2O'!$L136)/'Calculated dry wght &amp; H2O'!$H136</f>
        <v>18.978259005489605</v>
      </c>
      <c r="L138" s="22">
        <v>2.2607375000000003</v>
      </c>
      <c r="M138" s="22">
        <f>L138*($C$2+'Calculated dry wght &amp; H2O'!$L136)/'Calculated dry wght &amp; H2O'!$H136</f>
        <v>7.910188786958785</v>
      </c>
      <c r="N138">
        <v>6.0770999999999997</v>
      </c>
      <c r="O138">
        <v>1.0311112500000001</v>
      </c>
      <c r="P138" s="22">
        <f>(N138*$C$3)*($C$1+'Calculated dry wght &amp; H2O'!$L136)/'Calculated dry wght &amp; H2O'!$H136</f>
        <v>406.36067138714714</v>
      </c>
      <c r="Q138" s="22">
        <f>(O138*$C$3)*($C$1+'Calculated dry wght &amp; H2O'!$L136)/'Calculated dry wght &amp; H2O'!$H136</f>
        <v>68.947863261233252</v>
      </c>
      <c r="R138" s="22">
        <f t="shared" si="6"/>
        <v>634.51157199682768</v>
      </c>
      <c r="S138" s="22">
        <f t="shared" si="7"/>
        <v>92.536304177303037</v>
      </c>
    </row>
    <row r="139" spans="2:19" x14ac:dyDescent="0.25">
      <c r="B139" s="11">
        <f>'Sample ID &amp; weight entry'!B137</f>
        <v>135</v>
      </c>
      <c r="C139" s="11" t="str">
        <f>'Sample ID &amp; weight entry'!C137</f>
        <v>D81</v>
      </c>
      <c r="D139" s="36">
        <v>0.44900000000000001</v>
      </c>
      <c r="E139"/>
      <c r="F139">
        <v>1.1540124999999999</v>
      </c>
      <c r="G139">
        <v>0.17591874999999998</v>
      </c>
      <c r="H139" s="78">
        <f>D139*($C$1+'Calculated dry wght &amp; H2O'!$L137)/'Calculated dry wght &amp; H2O'!$H137</f>
        <v>3.0502048158527222</v>
      </c>
      <c r="I139" s="22">
        <f>E139*($C$1+'Calculated dry wght &amp; H2O'!$L137)/'Calculated dry wght &amp; H2O'!$H137</f>
        <v>0</v>
      </c>
      <c r="J139" s="22">
        <f>(F139*$C$3)*($C$1+'Calculated dry wght &amp; H2O'!$L137)/'Calculated dry wght &amp; H2O'!$H137</f>
        <v>78.39586826401424</v>
      </c>
      <c r="K139" s="22">
        <f>(G139*$C$3)*($C$1+'Calculated dry wght &amp; H2O'!$L137)/'Calculated dry wght &amp; H2O'!$H137</f>
        <v>11.950739831821625</v>
      </c>
      <c r="L139" s="22">
        <v>2.3307375000000001</v>
      </c>
      <c r="M139" s="22">
        <f>L139*($C$2+'Calculated dry wght &amp; H2O'!$L137)/'Calculated dry wght &amp; H2O'!$H137</f>
        <v>8.2937208841737053</v>
      </c>
      <c r="N139">
        <v>5.7610999999999999</v>
      </c>
      <c r="O139">
        <v>1.0881112500000001</v>
      </c>
      <c r="P139" s="22">
        <f>(N139*$C$3)*($C$1+'Calculated dry wght &amp; H2O'!$L137)/'Calculated dry wght &amp; H2O'!$H137</f>
        <v>391.37048918951257</v>
      </c>
      <c r="Q139" s="22">
        <f>(O139*$C$3)*($C$1+'Calculated dry wght &amp; H2O'!$L137)/'Calculated dry wght &amp; H2O'!$H137</f>
        <v>73.918979397183193</v>
      </c>
      <c r="R139" s="22">
        <f t="shared" si="6"/>
        <v>695.4991576122186</v>
      </c>
      <c r="S139" s="22">
        <f t="shared" si="7"/>
        <v>114.75599919511401</v>
      </c>
    </row>
    <row r="140" spans="2:19" x14ac:dyDescent="0.25">
      <c r="B140" s="11">
        <f>'Sample ID &amp; weight entry'!B138</f>
        <v>136</v>
      </c>
      <c r="C140" s="11" t="str">
        <f>'Sample ID &amp; weight entry'!C138</f>
        <v>D82</v>
      </c>
      <c r="D140" s="36">
        <v>0.40400000000000003</v>
      </c>
      <c r="E140"/>
      <c r="F140">
        <v>3.9830124999999996</v>
      </c>
      <c r="G140">
        <v>0.67651874999999995</v>
      </c>
      <c r="H140" s="78">
        <f>D140*($C$1+'Calculated dry wght &amp; H2O'!$L138)/'Calculated dry wght &amp; H2O'!$H138</f>
        <v>2.6289007989616597</v>
      </c>
      <c r="I140" s="22">
        <f>E140*($C$1+'Calculated dry wght &amp; H2O'!$L138)/'Calculated dry wght &amp; H2O'!$H138</f>
        <v>0</v>
      </c>
      <c r="J140" s="22">
        <f>(F140*$C$3)*($C$1+'Calculated dry wght &amp; H2O'!$L138)/'Calculated dry wght &amp; H2O'!$H138</f>
        <v>259.18180058228404</v>
      </c>
      <c r="K140" s="22">
        <f>(G140*$C$3)*($C$1+'Calculated dry wght &amp; H2O'!$L138)/'Calculated dry wght &amp; H2O'!$H138</f>
        <v>44.022294118503538</v>
      </c>
      <c r="L140" s="22">
        <v>6.6307374999999995</v>
      </c>
      <c r="M140" s="22">
        <f>L140*($C$2+'Calculated dry wght &amp; H2O'!$L138)/'Calculated dry wght &amp; H2O'!$H138</f>
        <v>22.538212042130315</v>
      </c>
      <c r="N140">
        <v>12.658099999999999</v>
      </c>
      <c r="O140">
        <v>2.1481112499999999</v>
      </c>
      <c r="P140" s="22">
        <f>(N140*$C$3)*($C$1+'Calculated dry wght &amp; H2O'!$L138)/'Calculated dry wght &amp; H2O'!$H138</f>
        <v>823.6853763202123</v>
      </c>
      <c r="Q140" s="22">
        <f>(O140*$C$3)*($C$1+'Calculated dry wght &amp; H2O'!$L138)/'Calculated dry wght &amp; H2O'!$H138</f>
        <v>139.78146983622597</v>
      </c>
      <c r="R140" s="22">
        <f t="shared" si="6"/>
        <v>1254.4523905287294</v>
      </c>
      <c r="S140" s="22">
        <f t="shared" si="7"/>
        <v>177.33180688467115</v>
      </c>
    </row>
    <row r="141" spans="2:19" x14ac:dyDescent="0.25">
      <c r="B141" s="11">
        <f>'Sample ID &amp; weight entry'!B139</f>
        <v>137</v>
      </c>
      <c r="C141" s="11" t="str">
        <f>'Sample ID &amp; weight entry'!C139</f>
        <v>E81</v>
      </c>
      <c r="D141" s="36">
        <v>0.44500000000000001</v>
      </c>
      <c r="E141"/>
      <c r="F141">
        <v>2.2000125000000001</v>
      </c>
      <c r="G141">
        <v>0.32511875000000001</v>
      </c>
      <c r="H141" s="78">
        <f>D141*($C$1+'Calculated dry wght &amp; H2O'!$L139)/'Calculated dry wght &amp; H2O'!$H139</f>
        <v>2.4929503317055106</v>
      </c>
      <c r="I141" s="22">
        <f>E141*($C$1+'Calculated dry wght &amp; H2O'!$L139)/'Calculated dry wght &amp; H2O'!$H139</f>
        <v>0</v>
      </c>
      <c r="J141" s="22">
        <f>(F141*$C$3)*($C$1+'Calculated dry wght &amp; H2O'!$L139)/'Calculated dry wght &amp; H2O'!$H139</f>
        <v>123.24768295800604</v>
      </c>
      <c r="K141" s="22">
        <f>(G141*$C$3)*($C$1+'Calculated dry wght &amp; H2O'!$L139)/'Calculated dry wght &amp; H2O'!$H139</f>
        <v>18.213593160813058</v>
      </c>
      <c r="L141" s="22">
        <v>2.2207375000000003</v>
      </c>
      <c r="M141" s="22">
        <f>L141*($C$2+'Calculated dry wght &amp; H2O'!$L139)/'Calculated dry wght &amp; H2O'!$H139</f>
        <v>6.5019416048811314</v>
      </c>
      <c r="N141">
        <v>6.2411000000000003</v>
      </c>
      <c r="O141">
        <v>1.1321112500000001</v>
      </c>
      <c r="P141" s="22">
        <f>(N141*$C$3)*($C$1+'Calculated dry wght &amp; H2O'!$L139)/'Calculated dry wght &amp; H2O'!$H139</f>
        <v>349.63488348780362</v>
      </c>
      <c r="Q141" s="22">
        <f>(O141*$C$3)*($C$1+'Calculated dry wght &amp; H2O'!$L139)/'Calculated dry wght &amp; H2O'!$H139</f>
        <v>63.422407105955962</v>
      </c>
      <c r="R141" s="22">
        <f t="shared" si="6"/>
        <v>503.08266784399461</v>
      </c>
      <c r="S141" s="22">
        <f t="shared" si="7"/>
        <v>83.720025824338705</v>
      </c>
    </row>
    <row r="142" spans="2:19" x14ac:dyDescent="0.25">
      <c r="B142" s="11">
        <f>'Sample ID &amp; weight entry'!B140</f>
        <v>138</v>
      </c>
      <c r="C142" s="11" t="str">
        <f>'Sample ID &amp; weight entry'!C140</f>
        <v>E82</v>
      </c>
      <c r="D142" s="36">
        <v>0.39200000000000002</v>
      </c>
      <c r="E142"/>
      <c r="F142">
        <v>1.2890124999999999</v>
      </c>
      <c r="G142">
        <v>0.21691874999999999</v>
      </c>
      <c r="H142" s="78">
        <f>D142*($C$1+'Calculated dry wght &amp; H2O'!$L140)/'Calculated dry wght &amp; H2O'!$H140</f>
        <v>2.4471501056795089</v>
      </c>
      <c r="I142" s="22">
        <f>E142*($C$1+'Calculated dry wght &amp; H2O'!$L140)/'Calculated dry wght &amp; H2O'!$H140</f>
        <v>0</v>
      </c>
      <c r="J142" s="22">
        <f>(F142*$C$3)*($C$1+'Calculated dry wght &amp; H2O'!$L140)/'Calculated dry wght &amp; H2O'!$H140</f>
        <v>80.469568255030794</v>
      </c>
      <c r="K142" s="22">
        <f>(G142*$C$3)*($C$1+'Calculated dry wght &amp; H2O'!$L140)/'Calculated dry wght &amp; H2O'!$H140</f>
        <v>13.541651581284869</v>
      </c>
      <c r="L142" s="22">
        <v>2.7007375000000002</v>
      </c>
      <c r="M142" s="22">
        <f>L142*($C$2+'Calculated dry wght &amp; H2O'!$L140)/'Calculated dry wght &amp; H2O'!$H140</f>
        <v>8.8222292924796513</v>
      </c>
      <c r="N142">
        <v>3.6881000000000004</v>
      </c>
      <c r="O142">
        <v>0.69861125000000002</v>
      </c>
      <c r="P142" s="22">
        <f>(N142*$C$3)*($C$1+'Calculated dry wght &amp; H2O'!$L140)/'Calculated dry wght &amp; H2O'!$H140</f>
        <v>230.23812001930091</v>
      </c>
      <c r="Q142" s="22">
        <f>(O142*$C$3)*($C$1+'Calculated dry wght &amp; H2O'!$L140)/'Calculated dry wght &amp; H2O'!$H140</f>
        <v>43.612413119040653</v>
      </c>
      <c r="R142" s="22">
        <f t="shared" si="6"/>
        <v>332.81900392060027</v>
      </c>
      <c r="S142" s="22">
        <f t="shared" si="7"/>
        <v>55.686595440288485</v>
      </c>
    </row>
    <row r="143" spans="2:19" x14ac:dyDescent="0.25">
      <c r="B143" s="11">
        <f>'Sample ID &amp; weight entry'!B141</f>
        <v>139</v>
      </c>
      <c r="C143" s="11" t="str">
        <f>'Sample ID &amp; weight entry'!C141</f>
        <v>F81</v>
      </c>
      <c r="D143" s="36">
        <v>0.23699999999999999</v>
      </c>
      <c r="E143"/>
      <c r="F143">
        <v>1.3550125</v>
      </c>
      <c r="G143">
        <v>0.18511875</v>
      </c>
      <c r="H143" s="78">
        <f>D143*($C$1+'Calculated dry wght &amp; H2O'!$L141)/'Calculated dry wght &amp; H2O'!$H141</f>
        <v>1.5808113551316896</v>
      </c>
      <c r="I143" s="22">
        <f>E143*($C$1+'Calculated dry wght &amp; H2O'!$L141)/'Calculated dry wght &amp; H2O'!$H141</f>
        <v>0</v>
      </c>
      <c r="J143" s="22">
        <f>(F143*$C$3)*($C$1+'Calculated dry wght &amp; H2O'!$L141)/'Calculated dry wght &amp; H2O'!$H141</f>
        <v>90.380554698117251</v>
      </c>
      <c r="K143" s="22">
        <f>(G143*$C$3)*($C$1+'Calculated dry wght &amp; H2O'!$L141)/'Calculated dry wght &amp; H2O'!$H141</f>
        <v>12.34758742817656</v>
      </c>
      <c r="L143" s="22">
        <v>3.2707375000000001</v>
      </c>
      <c r="M143" s="22">
        <f>L143*($C$2+'Calculated dry wght &amp; H2O'!$L141)/'Calculated dry wght &amp; H2O'!$H141</f>
        <v>11.437372716319697</v>
      </c>
      <c r="N143">
        <v>4.2470999999999997</v>
      </c>
      <c r="O143">
        <v>0.86991124999999991</v>
      </c>
      <c r="P143" s="22">
        <f>(N143*$C$3)*($C$1+'Calculated dry wght &amp; H2O'!$L141)/'Calculated dry wght &amp; H2O'!$H141</f>
        <v>283.28539689366244</v>
      </c>
      <c r="Q143" s="22">
        <f>(O143*$C$3)*($C$1+'Calculated dry wght &amp; H2O'!$L141)/'Calculated dry wght &amp; H2O'!$H141</f>
        <v>58.023864217586578</v>
      </c>
      <c r="R143" s="22">
        <f t="shared" si="6"/>
        <v>428.67742710121155</v>
      </c>
      <c r="S143" s="22">
        <f t="shared" si="7"/>
        <v>84.585697758166688</v>
      </c>
    </row>
    <row r="144" spans="2:19" x14ac:dyDescent="0.25">
      <c r="B144" s="11">
        <f>'Sample ID &amp; weight entry'!B142</f>
        <v>140</v>
      </c>
      <c r="C144" s="11" t="str">
        <f>'Sample ID &amp; weight entry'!C142</f>
        <v>F82</v>
      </c>
      <c r="D144" s="36">
        <v>0.216</v>
      </c>
      <c r="E144"/>
      <c r="F144">
        <v>1.5990125000000002</v>
      </c>
      <c r="G144">
        <v>0.26701874999999997</v>
      </c>
      <c r="H144" s="78">
        <f>D144*($C$1+'Calculated dry wght &amp; H2O'!$L142)/'Calculated dry wght &amp; H2O'!$H142</f>
        <v>1.4265958879160479</v>
      </c>
      <c r="I144" s="22">
        <f>E144*($C$1+'Calculated dry wght &amp; H2O'!$L142)/'Calculated dry wght &amp; H2O'!$H142</f>
        <v>0</v>
      </c>
      <c r="J144" s="22">
        <f>(F144*$C$3)*($C$1+'Calculated dry wght &amp; H2O'!$L142)/'Calculated dry wght &amp; H2O'!$H142</f>
        <v>105.60854894566481</v>
      </c>
      <c r="K144" s="22">
        <f>(G144*$C$3)*($C$1+'Calculated dry wght &amp; H2O'!$L142)/'Calculated dry wght &amp; H2O'!$H142</f>
        <v>17.635548645670521</v>
      </c>
      <c r="L144" s="22">
        <v>3.6507375</v>
      </c>
      <c r="M144" s="22">
        <f>L144*($C$2+'Calculated dry wght &amp; H2O'!$L142)/'Calculated dry wght &amp; H2O'!$H142</f>
        <v>12.592638047497164</v>
      </c>
      <c r="N144">
        <v>4.4411000000000005</v>
      </c>
      <c r="O144">
        <v>0.79341125000000001</v>
      </c>
      <c r="P144" s="22">
        <f>(N144*$C$3)*($C$1+'Calculated dry wght &amp; H2O'!$L142)/'Calculated dry wght &amp; H2O'!$H142</f>
        <v>293.31736101036853</v>
      </c>
      <c r="Q144" s="22">
        <f>(O144*$C$3)*($C$1+'Calculated dry wght &amp; H2O'!$L142)/'Calculated dry wght &amp; H2O'!$H142</f>
        <v>52.401723457237573</v>
      </c>
      <c r="R144" s="22">
        <f t="shared" si="6"/>
        <v>417.13069347711939</v>
      </c>
      <c r="S144" s="22">
        <f t="shared" si="7"/>
        <v>64.381805206605648</v>
      </c>
    </row>
    <row r="145" spans="2:19" x14ac:dyDescent="0.25">
      <c r="B145" s="11">
        <f>'Sample ID &amp; weight entry'!B143</f>
        <v>141</v>
      </c>
      <c r="C145" s="11" t="str">
        <f>'Sample ID &amp; weight entry'!C143</f>
        <v>G81</v>
      </c>
      <c r="D145" s="36">
        <v>0.26700000000000002</v>
      </c>
      <c r="E145"/>
      <c r="F145">
        <v>2.0040125</v>
      </c>
      <c r="G145">
        <v>0.26811875000000002</v>
      </c>
      <c r="H145" s="78">
        <f>D145*($C$1+'Calculated dry wght &amp; H2O'!$L143)/'Calculated dry wght &amp; H2O'!$H143</f>
        <v>1.7912328621572904</v>
      </c>
      <c r="I145" s="22">
        <f>E145*($C$1+'Calculated dry wght &amp; H2O'!$L143)/'Calculated dry wght &amp; H2O'!$H143</f>
        <v>0</v>
      </c>
      <c r="J145" s="22">
        <f>(F145*$C$3)*($C$1+'Calculated dry wght &amp; H2O'!$L143)/'Calculated dry wght &amp; H2O'!$H143</f>
        <v>134.44393431363244</v>
      </c>
      <c r="K145" s="22">
        <f>(G145*$C$3)*($C$1+'Calculated dry wght &amp; H2O'!$L143)/'Calculated dry wght &amp; H2O'!$H143</f>
        <v>17.987382620244755</v>
      </c>
      <c r="L145" s="22">
        <v>4.6907375</v>
      </c>
      <c r="M145" s="22">
        <f>L145*($C$2+'Calculated dry wght &amp; H2O'!$L143)/'Calculated dry wght &amp; H2O'!$H143</f>
        <v>16.478012153377286</v>
      </c>
      <c r="N145">
        <v>5.5281000000000002</v>
      </c>
      <c r="O145">
        <v>1.00811125</v>
      </c>
      <c r="P145" s="22">
        <f>(N145*$C$3)*($C$1+'Calculated dry wght &amp; H2O'!$L143)/'Calculated dry wght &amp; H2O'!$H143</f>
        <v>370.86570731429657</v>
      </c>
      <c r="Q145" s="22">
        <f>(O145*$C$3)*($C$1+'Calculated dry wght &amp; H2O'!$L143)/'Calculated dry wght &amp; H2O'!$H143</f>
        <v>67.631535569680281</v>
      </c>
      <c r="R145" s="22">
        <f t="shared" si="6"/>
        <v>525.38171777925356</v>
      </c>
      <c r="S145" s="22">
        <f t="shared" si="7"/>
        <v>91.933616573028743</v>
      </c>
    </row>
    <row r="146" spans="2:19" x14ac:dyDescent="0.25">
      <c r="B146" s="11">
        <f>'Sample ID &amp; weight entry'!B144</f>
        <v>142</v>
      </c>
      <c r="C146" s="11" t="str">
        <f>'Sample ID &amp; weight entry'!C144</f>
        <v>G82</v>
      </c>
      <c r="D146" s="36">
        <v>0.41799999999999998</v>
      </c>
      <c r="E146"/>
      <c r="F146">
        <v>2.0550125000000001</v>
      </c>
      <c r="G146">
        <v>0.29491875000000001</v>
      </c>
      <c r="H146" s="78">
        <f>D146*($C$1+'Calculated dry wght &amp; H2O'!$L144)/'Calculated dry wght &amp; H2O'!$H144</f>
        <v>2.6417636898564565</v>
      </c>
      <c r="I146" s="22">
        <f>E146*($C$1+'Calculated dry wght &amp; H2O'!$L144)/'Calculated dry wght &amp; H2O'!$H144</f>
        <v>0</v>
      </c>
      <c r="J146" s="22">
        <f>(F146*$C$3)*($C$1+'Calculated dry wght &amp; H2O'!$L144)/'Calculated dry wght &amp; H2O'!$H144</f>
        <v>129.87697140433355</v>
      </c>
      <c r="K146" s="22">
        <f>(G146*$C$3)*($C$1+'Calculated dry wght &amp; H2O'!$L144)/'Calculated dry wght &amp; H2O'!$H144</f>
        <v>18.638891033680714</v>
      </c>
      <c r="L146" s="22">
        <v>3.8207375000000003</v>
      </c>
      <c r="M146" s="22">
        <f>L146*($C$2+'Calculated dry wght &amp; H2O'!$L144)/'Calculated dry wght &amp; H2O'!$H144</f>
        <v>12.668156370482373</v>
      </c>
      <c r="N146">
        <v>4.6581000000000001</v>
      </c>
      <c r="O146">
        <v>0.90971124999999997</v>
      </c>
      <c r="P146" s="22">
        <f>(N146*$C$3)*($C$1+'Calculated dry wght &amp; H2O'!$L144)/'Calculated dry wght &amp; H2O'!$H144</f>
        <v>294.39233118948232</v>
      </c>
      <c r="Q146" s="22">
        <f>(O146*$C$3)*($C$1+'Calculated dry wght &amp; H2O'!$L144)/'Calculated dry wght &amp; H2O'!$H144</f>
        <v>57.493831303921752</v>
      </c>
      <c r="R146" s="22">
        <f t="shared" si="6"/>
        <v>365.58968841144173</v>
      </c>
      <c r="S146" s="22">
        <f t="shared" si="7"/>
        <v>71.953593093038947</v>
      </c>
    </row>
    <row r="147" spans="2:19" x14ac:dyDescent="0.25">
      <c r="B147" s="11">
        <f>'Sample ID &amp; weight entry'!B145</f>
        <v>143</v>
      </c>
      <c r="C147" s="11" t="str">
        <f>'Sample ID &amp; weight entry'!C145</f>
        <v>H81</v>
      </c>
      <c r="D147" s="36">
        <v>1.407</v>
      </c>
      <c r="E147"/>
      <c r="F147">
        <v>1.2840125</v>
      </c>
      <c r="G147">
        <v>0.69351874999999996</v>
      </c>
      <c r="H147" s="78">
        <f>D147*($C$1+'Calculated dry wght &amp; H2O'!$L145)/'Calculated dry wght &amp; H2O'!$H145</f>
        <v>9.6134011770402683</v>
      </c>
      <c r="I147" s="22">
        <f>E147*($C$1+'Calculated dry wght &amp; H2O'!$L145)/'Calculated dry wght &amp; H2O'!$H145</f>
        <v>0</v>
      </c>
      <c r="J147" s="22">
        <f>(F147*$C$3)*($C$1+'Calculated dry wght &amp; H2O'!$L145)/'Calculated dry wght &amp; H2O'!$H145</f>
        <v>87.730826430948241</v>
      </c>
      <c r="K147" s="22">
        <f>(G147*$C$3)*($C$1+'Calculated dry wght &amp; H2O'!$L145)/'Calculated dry wght &amp; H2O'!$H145</f>
        <v>47.38503175230629</v>
      </c>
      <c r="L147" s="22">
        <v>7.0607375000000001</v>
      </c>
      <c r="M147" s="22">
        <f>L147*($C$2+'Calculated dry wght &amp; H2O'!$L145)/'Calculated dry wght &amp; H2O'!$H145</f>
        <v>25.318101668001397</v>
      </c>
      <c r="N147">
        <v>6.3010999999999999</v>
      </c>
      <c r="O147">
        <v>2.1951112500000001</v>
      </c>
      <c r="P147" s="22">
        <f>(N147*$C$3)*($C$1+'Calculated dry wght &amp; H2O'!$L145)/'Calculated dry wght &amp; H2O'!$H145</f>
        <v>430.52595704796317</v>
      </c>
      <c r="Q147" s="22">
        <f>(O147*$C$3)*($C$1+'Calculated dry wght &amp; H2O'!$L145)/'Calculated dry wght &amp; H2O'!$H145</f>
        <v>149.98212561822555</v>
      </c>
      <c r="R147" s="22">
        <f t="shared" si="6"/>
        <v>761.76695692669989</v>
      </c>
      <c r="S147" s="22">
        <f t="shared" si="7"/>
        <v>189.99461827022085</v>
      </c>
    </row>
    <row r="148" spans="2:19" x14ac:dyDescent="0.25">
      <c r="B148" s="11">
        <f>'Sample ID &amp; weight entry'!B146</f>
        <v>144</v>
      </c>
      <c r="C148" s="11" t="str">
        <f>'Sample ID &amp; weight entry'!C146</f>
        <v>H82</v>
      </c>
      <c r="D148" s="36">
        <v>0.49099999999999999</v>
      </c>
      <c r="E148"/>
      <c r="F148">
        <v>1.6230124999999997</v>
      </c>
      <c r="G148">
        <v>0.22541875</v>
      </c>
      <c r="H148" s="78">
        <f>D148*($C$1+'Calculated dry wght &amp; H2O'!$L146)/'Calculated dry wght &amp; H2O'!$H146</f>
        <v>3.2161960763230315</v>
      </c>
      <c r="I148" s="22">
        <f>E148*($C$1+'Calculated dry wght &amp; H2O'!$L146)/'Calculated dry wght &amp; H2O'!$H146</f>
        <v>0</v>
      </c>
      <c r="J148" s="22">
        <f>(F148*$C$3)*($C$1+'Calculated dry wght &amp; H2O'!$L146)/'Calculated dry wght &amp; H2O'!$H146</f>
        <v>106.31214733855874</v>
      </c>
      <c r="K148" s="22">
        <f>(G148*$C$3)*($C$1+'Calculated dry wght &amp; H2O'!$L146)/'Calculated dry wght &amp; H2O'!$H146</f>
        <v>14.765598763332841</v>
      </c>
      <c r="L148" s="22">
        <v>1.2807374999999999</v>
      </c>
      <c r="M148" s="22">
        <f>L148*($C$2+'Calculated dry wght &amp; H2O'!$L146)/'Calculated dry wght &amp; H2O'!$H146</f>
        <v>4.3859611989582543</v>
      </c>
      <c r="N148">
        <v>2.3501000000000003</v>
      </c>
      <c r="O148">
        <v>0.50991124999999993</v>
      </c>
      <c r="P148" s="22">
        <f>(N148*$C$3)*($C$1+'Calculated dry wght &amp; H2O'!$L146)/'Calculated dry wght &amp; H2O'!$H146</f>
        <v>153.93854173048388</v>
      </c>
      <c r="Q148" s="22">
        <f>(O148*$C$3)*($C$1+'Calculated dry wght &amp; H2O'!$L146)/'Calculated dry wght &amp; H2O'!$H146</f>
        <v>33.400703900671537</v>
      </c>
      <c r="R148" s="22">
        <f t="shared" si="6"/>
        <v>105.83643198205584</v>
      </c>
      <c r="S148" s="22">
        <f t="shared" si="7"/>
        <v>34.509453958034626</v>
      </c>
    </row>
    <row r="149" spans="2:19" x14ac:dyDescent="0.25">
      <c r="B149" s="11">
        <f>'Sample ID &amp; weight entry'!B147</f>
        <v>0</v>
      </c>
    </row>
    <row r="150" spans="2:19" x14ac:dyDescent="0.25">
      <c r="E150" s="11" t="s">
        <v>384</v>
      </c>
      <c r="F150" s="22">
        <f>AVERAGE(F7:F22,F25:F76,F79:F94,F97:F112,F115:F130,F133:F148)-2*F153</f>
        <v>0.16100597906112957</v>
      </c>
      <c r="G150" s="22">
        <f>AVERAGE(G7:G22,G25:G76,G79:G94,G97:G112,G115:G130,G133:G148)-2*G153</f>
        <v>-8.4441917687286594E-2</v>
      </c>
      <c r="M150" s="11" t="s">
        <v>384</v>
      </c>
      <c r="N150" s="22">
        <f>AVERAGE(N7:N22,N25:N76,N79:N94,N97:N112,N115:N130,N133:N148)-2*N153</f>
        <v>1.3722800765015739</v>
      </c>
      <c r="O150" s="22">
        <f>AVERAGE(O7:O22,O25:O76,O79:O94,O97:O112,O115:O130,O133:O148)-2*O153</f>
        <v>0.31978737558450465</v>
      </c>
    </row>
    <row r="151" spans="2:19" x14ac:dyDescent="0.25">
      <c r="E151" s="11" t="s">
        <v>385</v>
      </c>
      <c r="F151" s="22">
        <f>AVERAGE(F7:F22,F25:F76,F79:F94,F97:F112,F115:F130,F133:F148)+2*F153</f>
        <v>3.975872030198131</v>
      </c>
      <c r="G151" s="22">
        <f>AVERAGE(G7:G22,G25:G76,G79:G94,G97:G112,G115:G130,G133:G148)+2*G153</f>
        <v>0.82937876953913858</v>
      </c>
      <c r="M151" s="11" t="s">
        <v>385</v>
      </c>
      <c r="N151" s="22">
        <f>AVERAGE(N7:N22,N25:N76,N79:N94,N97:N112,N115:N130,N133:N148)+2*N153</f>
        <v>9.9721791827576851</v>
      </c>
      <c r="O151" s="22">
        <f>AVERAGE(O7:O22,O25:O76,O79:O94,O97:O112,O115:O130,O133:O148)+2*O153</f>
        <v>2.0059477170080875</v>
      </c>
    </row>
    <row r="153" spans="2:19" x14ac:dyDescent="0.25">
      <c r="E153" s="11" t="s">
        <v>386</v>
      </c>
      <c r="F153" s="22">
        <f>STDEV(F7:F22,F25:F76,F79:F94,F97:F112,F115:F130,F133:F148)</f>
        <v>0.95371651278425029</v>
      </c>
      <c r="G153" s="22">
        <f>STDEV(G7:G22,G25:G76,G79:G94,G97:G112,G115:G130,G133:G148)</f>
        <v>0.22845517180660629</v>
      </c>
      <c r="M153" s="11" t="s">
        <v>386</v>
      </c>
      <c r="N153" s="22">
        <f>STDEV(N7:N22,N25:N76,N79:N94,N97:N112,N115:N130,N133:N148)</f>
        <v>2.1499747765640276</v>
      </c>
      <c r="O153" s="22">
        <f>STDEV(O7:O22,O25:O76,O79:O94,O97:O112,O115:O130,O133:O148)</f>
        <v>0.42154008535589571</v>
      </c>
    </row>
  </sheetData>
  <mergeCells count="8">
    <mergeCell ref="N2:O2"/>
    <mergeCell ref="N4:O4"/>
    <mergeCell ref="P2:Q2"/>
    <mergeCell ref="P4:Q4"/>
    <mergeCell ref="D4:G4"/>
    <mergeCell ref="H4:K4"/>
    <mergeCell ref="D2:K2"/>
    <mergeCell ref="L2:M2"/>
  </mergeCells>
  <phoneticPr fontId="1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0281-182B-45F4-BD85-99F09B2700C8}">
  <dimension ref="A1:AH94"/>
  <sheetViews>
    <sheetView workbookViewId="0">
      <selection activeCell="J91" sqref="J91"/>
    </sheetView>
  </sheetViews>
  <sheetFormatPr defaultColWidth="9.08984375" defaultRowHeight="14.5" x14ac:dyDescent="0.35"/>
  <cols>
    <col min="1" max="2" width="9.08984375" style="154"/>
    <col min="3" max="3" width="10.36328125" style="157" customWidth="1"/>
    <col min="4" max="4" width="9.08984375" style="154"/>
    <col min="5" max="5" width="11.7265625" style="154" customWidth="1"/>
    <col min="6" max="7" width="19.1796875" style="154" customWidth="1"/>
    <col min="8" max="8" width="19.1796875" style="182" customWidth="1"/>
    <col min="9" max="9" width="11.90625" style="154" customWidth="1"/>
    <col min="10" max="10" width="16.90625" style="154" customWidth="1"/>
    <col min="11" max="11" width="8" style="154" customWidth="1"/>
    <col min="12" max="12" width="8.08984375" style="154" customWidth="1"/>
    <col min="13" max="13" width="8.453125" style="154" customWidth="1"/>
    <col min="14" max="16" width="7.36328125" style="154" customWidth="1"/>
    <col min="17" max="17" width="6.453125" style="154" customWidth="1"/>
    <col min="18" max="18" width="8.453125" style="154" customWidth="1"/>
    <col min="19" max="19" width="7.81640625" style="154" customWidth="1"/>
    <col min="20" max="21" width="7.36328125" style="154" customWidth="1"/>
    <col min="22" max="22" width="6.453125" style="154" customWidth="1"/>
    <col min="23" max="23" width="8.453125" style="154" customWidth="1"/>
    <col min="24" max="24" width="9" style="154" customWidth="1"/>
    <col min="25" max="26" width="7.36328125" style="154" customWidth="1"/>
    <col min="27" max="27" width="6.453125" style="154" customWidth="1"/>
    <col min="28" max="28" width="8.453125" style="154" customWidth="1"/>
    <col min="29" max="16384" width="9.08984375" style="154"/>
  </cols>
  <sheetData>
    <row r="1" spans="1:34" s="147" customFormat="1" ht="29" x14ac:dyDescent="0.35">
      <c r="A1" s="144" t="s">
        <v>251</v>
      </c>
      <c r="B1" s="198" t="s">
        <v>532</v>
      </c>
      <c r="C1" s="198"/>
      <c r="D1" s="198"/>
      <c r="E1" s="145" t="s">
        <v>533</v>
      </c>
      <c r="F1" s="144" t="s">
        <v>534</v>
      </c>
      <c r="G1" s="146" t="s">
        <v>535</v>
      </c>
      <c r="H1" s="181" t="s">
        <v>536</v>
      </c>
      <c r="J1" s="199" t="s">
        <v>537</v>
      </c>
      <c r="K1" s="200"/>
      <c r="L1" s="200"/>
      <c r="M1" s="201"/>
      <c r="O1" s="148"/>
      <c r="P1" s="148"/>
      <c r="Q1" s="148"/>
      <c r="R1" s="148"/>
      <c r="S1" s="148"/>
      <c r="T1" s="149"/>
      <c r="U1" s="149"/>
      <c r="V1" s="149"/>
      <c r="W1" s="150"/>
      <c r="X1" s="150"/>
      <c r="Y1" s="149"/>
      <c r="Z1" s="149"/>
      <c r="AA1" s="149"/>
      <c r="AB1" s="150"/>
      <c r="AC1" s="150"/>
      <c r="AD1" s="149"/>
      <c r="AE1" s="149"/>
      <c r="AF1" s="149"/>
      <c r="AG1" s="150"/>
      <c r="AH1" s="150"/>
    </row>
    <row r="2" spans="1:34" x14ac:dyDescent="0.35">
      <c r="A2" s="151">
        <v>360</v>
      </c>
      <c r="B2" s="152">
        <v>30.3</v>
      </c>
      <c r="C2" s="153">
        <v>30.3</v>
      </c>
      <c r="D2" s="153"/>
      <c r="E2" s="153">
        <f>AVERAGE(B2:D2)</f>
        <v>30.3</v>
      </c>
      <c r="O2" s="155"/>
      <c r="P2" s="155"/>
      <c r="Q2" s="155"/>
      <c r="R2" s="156"/>
      <c r="S2" s="156"/>
      <c r="W2" s="156"/>
      <c r="X2" s="156"/>
      <c r="AB2" s="156"/>
      <c r="AC2" s="156"/>
      <c r="AG2" s="156"/>
      <c r="AH2" s="156"/>
    </row>
    <row r="3" spans="1:34" x14ac:dyDescent="0.35">
      <c r="A3" s="151">
        <v>5000</v>
      </c>
      <c r="B3" s="153">
        <v>450.9</v>
      </c>
      <c r="C3" s="153">
        <v>450</v>
      </c>
      <c r="D3" s="153"/>
      <c r="E3" s="153">
        <f t="shared" ref="E3:E22" si="0">AVERAGE(B3:D3)</f>
        <v>450.45</v>
      </c>
      <c r="J3" s="202" t="s">
        <v>331</v>
      </c>
      <c r="K3" s="203"/>
      <c r="L3" s="203"/>
      <c r="M3" s="204"/>
      <c r="O3" s="155"/>
      <c r="P3" s="155"/>
      <c r="Q3" s="155"/>
      <c r="R3" s="156"/>
      <c r="S3" s="156"/>
      <c r="W3" s="156"/>
      <c r="X3" s="156"/>
      <c r="AB3" s="156"/>
      <c r="AC3" s="156"/>
      <c r="AG3" s="156"/>
      <c r="AH3" s="156"/>
    </row>
    <row r="4" spans="1:34" x14ac:dyDescent="0.35">
      <c r="A4" s="151">
        <v>10000</v>
      </c>
      <c r="B4" s="153">
        <v>914</v>
      </c>
      <c r="C4" s="153">
        <v>910</v>
      </c>
      <c r="D4" s="153"/>
      <c r="E4" s="153">
        <f t="shared" si="0"/>
        <v>912</v>
      </c>
      <c r="J4" s="147" t="s">
        <v>293</v>
      </c>
      <c r="K4" s="147" t="s">
        <v>299</v>
      </c>
      <c r="L4" s="147" t="s">
        <v>538</v>
      </c>
      <c r="M4" s="147"/>
      <c r="O4" s="155"/>
      <c r="P4" s="155"/>
      <c r="Q4" s="155"/>
      <c r="R4" s="156"/>
      <c r="S4" s="156"/>
      <c r="T4" s="156"/>
      <c r="U4" s="156"/>
      <c r="V4" s="156"/>
      <c r="W4" s="156"/>
      <c r="X4" s="156"/>
      <c r="Y4" s="156"/>
      <c r="Z4" s="156"/>
      <c r="AA4" s="156"/>
      <c r="AB4" s="156"/>
      <c r="AC4" s="156"/>
      <c r="AD4" s="156"/>
      <c r="AE4" s="156"/>
      <c r="AF4" s="156"/>
      <c r="AG4" s="156"/>
      <c r="AH4" s="156"/>
    </row>
    <row r="5" spans="1:34" x14ac:dyDescent="0.35">
      <c r="A5" s="151">
        <v>360</v>
      </c>
      <c r="B5">
        <v>30</v>
      </c>
      <c r="C5">
        <v>30.2</v>
      </c>
      <c r="D5" s="153"/>
      <c r="E5" s="153">
        <f t="shared" si="0"/>
        <v>30.1</v>
      </c>
      <c r="J5" s="154">
        <f>SLOPE(A2:A13,E2:E13)</f>
        <v>10.952806280862099</v>
      </c>
      <c r="K5" s="154">
        <f>INTERCEPT(A2:A13,E2:E13)</f>
        <v>39.997173550485059</v>
      </c>
      <c r="L5" s="154">
        <f>RSQ(A2:A13,E2:E13)</f>
        <v>0.99997770809800579</v>
      </c>
      <c r="O5" s="155"/>
      <c r="P5" s="155"/>
      <c r="Q5" s="155"/>
      <c r="R5" s="156"/>
      <c r="S5" s="156"/>
      <c r="T5" s="156"/>
      <c r="U5" s="156"/>
      <c r="V5" s="156"/>
      <c r="W5" s="156"/>
      <c r="X5" s="156"/>
      <c r="Y5" s="156"/>
      <c r="Z5" s="156"/>
      <c r="AA5" s="156"/>
      <c r="AB5" s="156"/>
      <c r="AC5" s="156"/>
      <c r="AD5" s="156"/>
      <c r="AE5" s="156"/>
      <c r="AF5" s="156"/>
      <c r="AG5" s="156"/>
      <c r="AH5" s="156"/>
    </row>
    <row r="6" spans="1:34" x14ac:dyDescent="0.35">
      <c r="A6" s="151">
        <v>5000</v>
      </c>
      <c r="B6">
        <v>451</v>
      </c>
      <c r="C6">
        <v>452</v>
      </c>
      <c r="D6" s="153"/>
      <c r="E6" s="153">
        <f t="shared" si="0"/>
        <v>451.5</v>
      </c>
      <c r="O6" s="155"/>
      <c r="P6" s="155"/>
      <c r="Q6" s="155"/>
      <c r="R6" s="156"/>
      <c r="S6" s="156"/>
      <c r="T6" s="156"/>
      <c r="U6" s="156"/>
      <c r="V6" s="156"/>
      <c r="W6" s="156"/>
      <c r="X6" s="156"/>
      <c r="Y6" s="156"/>
      <c r="Z6" s="156"/>
      <c r="AA6" s="156"/>
      <c r="AB6" s="156"/>
      <c r="AC6" s="156"/>
      <c r="AD6" s="156"/>
      <c r="AE6" s="156"/>
      <c r="AF6" s="156"/>
      <c r="AG6" s="156"/>
      <c r="AH6" s="156"/>
    </row>
    <row r="7" spans="1:34" ht="45.5" x14ac:dyDescent="0.35">
      <c r="A7" s="151">
        <v>10000</v>
      </c>
      <c r="B7">
        <v>909</v>
      </c>
      <c r="C7">
        <v>908</v>
      </c>
      <c r="D7" s="153"/>
      <c r="E7" s="153">
        <f t="shared" si="0"/>
        <v>908.5</v>
      </c>
      <c r="J7" s="158" t="s">
        <v>539</v>
      </c>
      <c r="K7" s="159" t="s">
        <v>540</v>
      </c>
      <c r="L7" s="160" t="s">
        <v>541</v>
      </c>
      <c r="M7" s="159" t="s">
        <v>542</v>
      </c>
      <c r="R7" s="156"/>
      <c r="W7" s="156"/>
      <c r="AB7" s="156"/>
    </row>
    <row r="8" spans="1:34" x14ac:dyDescent="0.35">
      <c r="A8" s="151">
        <v>360</v>
      </c>
      <c r="C8" s="153"/>
      <c r="D8" s="153"/>
      <c r="E8" s="153"/>
      <c r="J8" s="161">
        <v>20</v>
      </c>
      <c r="K8" s="162">
        <v>7.5</v>
      </c>
      <c r="L8" s="163">
        <v>473</v>
      </c>
      <c r="M8" s="164">
        <f>L8-K8-J8/2.65</f>
        <v>457.95283018867923</v>
      </c>
      <c r="S8" s="157"/>
      <c r="X8" s="157"/>
      <c r="AC8" s="157"/>
      <c r="AH8" s="157"/>
    </row>
    <row r="9" spans="1:34" x14ac:dyDescent="0.35">
      <c r="A9" s="151">
        <v>5000</v>
      </c>
      <c r="C9" s="153"/>
      <c r="D9" s="153"/>
      <c r="E9" s="153"/>
      <c r="I9" s="165"/>
      <c r="J9" s="162"/>
    </row>
    <row r="10" spans="1:34" x14ac:dyDescent="0.35">
      <c r="A10" s="151">
        <v>10000</v>
      </c>
      <c r="C10" s="153"/>
      <c r="D10" s="153"/>
      <c r="E10" s="153"/>
      <c r="J10" s="202" t="s">
        <v>543</v>
      </c>
      <c r="K10" s="203"/>
      <c r="L10" s="203"/>
      <c r="M10" s="204"/>
    </row>
    <row r="11" spans="1:34" x14ac:dyDescent="0.35">
      <c r="A11" s="151">
        <v>360</v>
      </c>
      <c r="B11" s="166"/>
      <c r="C11" s="153"/>
      <c r="D11" s="153"/>
      <c r="E11" s="153"/>
      <c r="J11" s="157">
        <f>AVERAGE(F15:F20)</f>
        <v>1378.5670111503441</v>
      </c>
    </row>
    <row r="12" spans="1:34" x14ac:dyDescent="0.35">
      <c r="A12" s="151">
        <v>5000</v>
      </c>
      <c r="B12" s="166"/>
      <c r="C12" s="153"/>
      <c r="D12" s="153"/>
      <c r="E12" s="153"/>
    </row>
    <row r="13" spans="1:34" x14ac:dyDescent="0.35">
      <c r="A13" s="151">
        <v>10000</v>
      </c>
      <c r="B13" s="166"/>
      <c r="C13" s="153"/>
      <c r="D13" s="153"/>
      <c r="E13" s="153"/>
      <c r="J13" s="167" t="s">
        <v>544</v>
      </c>
      <c r="K13" s="168"/>
      <c r="L13" s="168"/>
      <c r="M13" s="168"/>
      <c r="N13" s="168"/>
      <c r="O13" s="169"/>
    </row>
    <row r="14" spans="1:34" x14ac:dyDescent="0.35">
      <c r="A14" s="151"/>
      <c r="B14" s="166"/>
      <c r="C14" s="153"/>
      <c r="D14" s="153"/>
      <c r="E14" s="153"/>
      <c r="J14" s="170" t="s">
        <v>545</v>
      </c>
      <c r="K14" s="171"/>
      <c r="L14" s="171"/>
      <c r="M14" s="171"/>
      <c r="N14" s="171"/>
      <c r="O14" s="172"/>
    </row>
    <row r="15" spans="1:34" x14ac:dyDescent="0.35">
      <c r="A15" s="151" t="s">
        <v>61</v>
      </c>
      <c r="B15">
        <v>137</v>
      </c>
      <c r="C15">
        <v>135</v>
      </c>
      <c r="D15" s="153"/>
      <c r="E15" s="153">
        <f t="shared" si="0"/>
        <v>136</v>
      </c>
      <c r="F15" s="156">
        <f>$J$5*E15+$K$5</f>
        <v>1529.5788277477304</v>
      </c>
      <c r="G15" s="156"/>
      <c r="H15" s="183"/>
      <c r="J15" s="173" t="s">
        <v>546</v>
      </c>
      <c r="K15" s="174">
        <v>0.76500000000000001</v>
      </c>
      <c r="L15" s="171" t="s">
        <v>547</v>
      </c>
      <c r="M15" s="171"/>
      <c r="N15" s="171"/>
      <c r="O15" s="172"/>
    </row>
    <row r="16" spans="1:34" x14ac:dyDescent="0.35">
      <c r="A16" s="151" t="s">
        <v>61</v>
      </c>
      <c r="B16">
        <v>119</v>
      </c>
      <c r="C16">
        <v>119</v>
      </c>
      <c r="D16" s="153"/>
      <c r="E16" s="153">
        <f t="shared" si="0"/>
        <v>119</v>
      </c>
      <c r="F16" s="156">
        <f>$J$5*E16+$K$5</f>
        <v>1343.3811209730748</v>
      </c>
      <c r="G16" s="156"/>
      <c r="H16" s="183"/>
      <c r="J16" s="173" t="s">
        <v>548</v>
      </c>
      <c r="K16" s="174">
        <v>82.05</v>
      </c>
      <c r="L16" s="171" t="s">
        <v>549</v>
      </c>
      <c r="M16" s="171"/>
      <c r="N16" s="171"/>
      <c r="O16" s="172"/>
    </row>
    <row r="17" spans="1:17" x14ac:dyDescent="0.35">
      <c r="A17" s="151" t="s">
        <v>61</v>
      </c>
      <c r="B17">
        <v>118</v>
      </c>
      <c r="C17">
        <v>118</v>
      </c>
      <c r="D17" s="153"/>
      <c r="E17" s="153">
        <f t="shared" si="0"/>
        <v>118</v>
      </c>
      <c r="F17" s="156">
        <f t="shared" ref="F17:F18" si="1">$J$5*E17+$K$5</f>
        <v>1332.4283146922128</v>
      </c>
      <c r="J17" s="173" t="s">
        <v>550</v>
      </c>
      <c r="K17" s="174">
        <v>296</v>
      </c>
      <c r="L17" s="171" t="s">
        <v>551</v>
      </c>
      <c r="M17" s="171"/>
      <c r="N17" s="171"/>
      <c r="O17" s="172"/>
    </row>
    <row r="18" spans="1:17" x14ac:dyDescent="0.35">
      <c r="A18" s="151" t="s">
        <v>61</v>
      </c>
      <c r="B18">
        <v>116.4</v>
      </c>
      <c r="C18">
        <v>115.3</v>
      </c>
      <c r="D18" s="153"/>
      <c r="E18" s="153">
        <f t="shared" si="0"/>
        <v>115.85</v>
      </c>
      <c r="F18" s="156">
        <f t="shared" si="1"/>
        <v>1308.8797811883592</v>
      </c>
      <c r="J18" s="170"/>
      <c r="K18" s="171"/>
      <c r="L18" s="171"/>
      <c r="M18" s="171"/>
      <c r="N18" s="171"/>
      <c r="O18" s="172"/>
    </row>
    <row r="19" spans="1:17" ht="16.5" x14ac:dyDescent="0.35">
      <c r="A19" s="151" t="s">
        <v>61</v>
      </c>
      <c r="B19" s="166"/>
      <c r="C19" s="153"/>
      <c r="D19" s="153"/>
      <c r="E19" s="153"/>
      <c r="F19" s="156"/>
      <c r="J19" s="170" t="s">
        <v>552</v>
      </c>
      <c r="K19" s="171"/>
      <c r="L19" s="171"/>
      <c r="M19" s="171"/>
      <c r="N19" s="171"/>
      <c r="O19" s="172"/>
    </row>
    <row r="20" spans="1:17" x14ac:dyDescent="0.35">
      <c r="A20" s="151" t="s">
        <v>61</v>
      </c>
      <c r="B20" s="166"/>
      <c r="E20" s="153"/>
      <c r="F20" s="156"/>
      <c r="J20" s="175"/>
      <c r="K20" s="176"/>
      <c r="L20" s="176"/>
      <c r="M20" s="176"/>
      <c r="N20" s="176"/>
      <c r="O20" s="177"/>
    </row>
    <row r="21" spans="1:17" x14ac:dyDescent="0.35">
      <c r="A21" s="151"/>
      <c r="B21" s="166"/>
      <c r="E21" s="153"/>
      <c r="J21" s="171"/>
      <c r="K21" s="171"/>
      <c r="L21" s="171"/>
      <c r="M21" s="171"/>
      <c r="N21" s="171"/>
      <c r="O21" s="171"/>
    </row>
    <row r="22" spans="1:17" x14ac:dyDescent="0.35">
      <c r="A22" t="s">
        <v>61</v>
      </c>
      <c r="B22">
        <v>137</v>
      </c>
      <c r="C22">
        <v>135</v>
      </c>
      <c r="E22" s="153">
        <f t="shared" si="0"/>
        <v>136</v>
      </c>
      <c r="F22" s="178">
        <f>$J$5*E22+$K$5</f>
        <v>1529.5788277477304</v>
      </c>
      <c r="G22" s="178">
        <f>($K$15)*(F22-$J$11)*($M$8)/($K$16*$K$17)</f>
        <v>2.1783257133121996</v>
      </c>
      <c r="H22" s="184">
        <f>12.01*(G22)/($J$8)</f>
        <v>1.308084590843976</v>
      </c>
      <c r="J22" s="171"/>
      <c r="K22" s="171"/>
      <c r="L22" s="171"/>
      <c r="M22" s="171"/>
      <c r="N22" s="171"/>
      <c r="O22" s="171"/>
    </row>
    <row r="23" spans="1:17" x14ac:dyDescent="0.35">
      <c r="A23" t="s">
        <v>99</v>
      </c>
      <c r="B23">
        <v>1195</v>
      </c>
      <c r="C23">
        <v>1193</v>
      </c>
      <c r="D23" s="153"/>
      <c r="E23" s="153">
        <f t="shared" ref="E23:E86" si="2">AVERAGE(B23:D23)</f>
        <v>1194</v>
      </c>
      <c r="F23" s="178">
        <f t="shared" ref="F23:F86" si="3">$J$5*E23+$K$5</f>
        <v>13117.64787289983</v>
      </c>
      <c r="G23" s="178">
        <f t="shared" ref="G23:G86" si="4">($K$15)*(F23-$J$11)*($M$8)/($K$16*$K$17)</f>
        <v>169.33470683275408</v>
      </c>
      <c r="H23" s="184">
        <f t="shared" ref="H23:H86" si="5">12.01*(G23)/($J$8)</f>
        <v>101.68549145306882</v>
      </c>
      <c r="J23" s="171"/>
      <c r="K23" s="171"/>
      <c r="L23" s="171"/>
      <c r="M23" s="171"/>
      <c r="N23" s="171"/>
      <c r="O23" s="171"/>
    </row>
    <row r="24" spans="1:17" x14ac:dyDescent="0.35">
      <c r="A24" t="s">
        <v>83</v>
      </c>
      <c r="B24">
        <v>1112</v>
      </c>
      <c r="C24">
        <v>1121</v>
      </c>
      <c r="D24" s="153"/>
      <c r="E24" s="153">
        <f t="shared" si="2"/>
        <v>1116.5</v>
      </c>
      <c r="F24" s="178">
        <f t="shared" si="3"/>
        <v>12268.805386133019</v>
      </c>
      <c r="G24" s="178">
        <f t="shared" si="4"/>
        <v>157.09026492655678</v>
      </c>
      <c r="H24" s="184">
        <f t="shared" si="5"/>
        <v>94.33270408839735</v>
      </c>
      <c r="J24" s="171"/>
      <c r="K24" s="171"/>
      <c r="L24" s="171"/>
      <c r="M24" s="171"/>
      <c r="N24" s="171"/>
      <c r="O24" s="171"/>
    </row>
    <row r="25" spans="1:17" x14ac:dyDescent="0.35">
      <c r="A25" t="s">
        <v>84</v>
      </c>
      <c r="B25">
        <v>1242</v>
      </c>
      <c r="C25">
        <v>1274</v>
      </c>
      <c r="D25" s="153"/>
      <c r="E25" s="153">
        <f t="shared" si="2"/>
        <v>1258</v>
      </c>
      <c r="F25" s="178">
        <f t="shared" si="3"/>
        <v>13818.627474875004</v>
      </c>
      <c r="G25" s="178">
        <f t="shared" si="4"/>
        <v>179.44624595529118</v>
      </c>
      <c r="H25" s="184">
        <f t="shared" si="5"/>
        <v>107.75747069615235</v>
      </c>
      <c r="J25" s="171"/>
      <c r="K25" s="171"/>
      <c r="L25" s="171"/>
      <c r="M25" s="171"/>
      <c r="N25" s="171"/>
      <c r="O25" s="171"/>
    </row>
    <row r="26" spans="1:17" x14ac:dyDescent="0.35">
      <c r="A26" t="s">
        <v>100</v>
      </c>
      <c r="B26">
        <v>1451</v>
      </c>
      <c r="C26">
        <v>1454</v>
      </c>
      <c r="D26" s="153"/>
      <c r="E26" s="153">
        <f t="shared" si="2"/>
        <v>1452.5</v>
      </c>
      <c r="F26" s="178">
        <f t="shared" si="3"/>
        <v>15948.948296502684</v>
      </c>
      <c r="G26" s="178">
        <f t="shared" si="4"/>
        <v>210.17584531987671</v>
      </c>
      <c r="H26" s="184">
        <f t="shared" si="5"/>
        <v>126.21059511458596</v>
      </c>
      <c r="J26" s="179"/>
      <c r="K26" s="179"/>
      <c r="L26" s="179"/>
      <c r="M26" s="179"/>
      <c r="N26" s="179"/>
      <c r="O26" s="179"/>
    </row>
    <row r="27" spans="1:17" x14ac:dyDescent="0.35">
      <c r="A27" t="s">
        <v>101</v>
      </c>
      <c r="B27">
        <v>1315</v>
      </c>
      <c r="C27">
        <v>1333</v>
      </c>
      <c r="D27" s="153"/>
      <c r="E27" s="153">
        <f t="shared" si="2"/>
        <v>1324</v>
      </c>
      <c r="F27" s="178">
        <f t="shared" si="3"/>
        <v>14541.512689411902</v>
      </c>
      <c r="G27" s="178">
        <f t="shared" si="4"/>
        <v>189.8737706754076</v>
      </c>
      <c r="H27" s="184">
        <f t="shared" si="5"/>
        <v>114.01919929058226</v>
      </c>
    </row>
    <row r="28" spans="1:17" x14ac:dyDescent="0.35">
      <c r="A28" t="s">
        <v>102</v>
      </c>
      <c r="B28">
        <v>1213</v>
      </c>
      <c r="C28">
        <v>1223</v>
      </c>
      <c r="D28" s="153"/>
      <c r="E28" s="153">
        <f t="shared" si="2"/>
        <v>1218</v>
      </c>
      <c r="F28" s="178">
        <f t="shared" si="3"/>
        <v>13380.515223640523</v>
      </c>
      <c r="G28" s="178">
        <f t="shared" si="4"/>
        <v>173.12653400370553</v>
      </c>
      <c r="H28" s="184">
        <f t="shared" si="5"/>
        <v>103.96248366922516</v>
      </c>
      <c r="Q28" s="180"/>
    </row>
    <row r="29" spans="1:17" x14ac:dyDescent="0.35">
      <c r="A29" t="s">
        <v>103</v>
      </c>
      <c r="B29">
        <v>1259</v>
      </c>
      <c r="C29">
        <v>1245</v>
      </c>
      <c r="D29" s="153"/>
      <c r="E29" s="153">
        <f t="shared" si="2"/>
        <v>1252</v>
      </c>
      <c r="F29" s="178">
        <f t="shared" si="3"/>
        <v>13752.910637189834</v>
      </c>
      <c r="G29" s="178">
        <f t="shared" si="4"/>
        <v>178.49828916255339</v>
      </c>
      <c r="H29" s="184">
        <f t="shared" si="5"/>
        <v>107.1882226421133</v>
      </c>
    </row>
    <row r="30" spans="1:17" x14ac:dyDescent="0.35">
      <c r="A30" t="s">
        <v>104</v>
      </c>
      <c r="B30">
        <v>1006</v>
      </c>
      <c r="C30">
        <v>1018</v>
      </c>
      <c r="D30" s="153"/>
      <c r="E30" s="153">
        <f t="shared" si="2"/>
        <v>1012</v>
      </c>
      <c r="F30" s="178">
        <f t="shared" si="3"/>
        <v>11124.23712978293</v>
      </c>
      <c r="G30" s="178">
        <f t="shared" si="4"/>
        <v>140.58001745303915</v>
      </c>
      <c r="H30" s="184">
        <f t="shared" si="5"/>
        <v>84.418300480550016</v>
      </c>
    </row>
    <row r="31" spans="1:17" x14ac:dyDescent="0.35">
      <c r="A31" t="s">
        <v>105</v>
      </c>
      <c r="B31">
        <v>1176</v>
      </c>
      <c r="C31">
        <v>1166</v>
      </c>
      <c r="D31" s="153"/>
      <c r="E31" s="153">
        <f t="shared" si="2"/>
        <v>1171</v>
      </c>
      <c r="F31" s="178">
        <f t="shared" si="3"/>
        <v>12865.733328440001</v>
      </c>
      <c r="G31" s="178">
        <f t="shared" si="4"/>
        <v>165.70087246059228</v>
      </c>
      <c r="H31" s="184">
        <f t="shared" si="5"/>
        <v>99.503373912585658</v>
      </c>
    </row>
    <row r="32" spans="1:17" x14ac:dyDescent="0.35">
      <c r="A32" t="s">
        <v>106</v>
      </c>
      <c r="B32">
        <v>1311</v>
      </c>
      <c r="C32">
        <v>1341</v>
      </c>
      <c r="E32" s="153">
        <f t="shared" si="2"/>
        <v>1326</v>
      </c>
      <c r="F32" s="178">
        <f t="shared" si="3"/>
        <v>14563.418301973627</v>
      </c>
      <c r="G32" s="178">
        <f t="shared" si="4"/>
        <v>190.1897562729869</v>
      </c>
      <c r="H32" s="184">
        <f t="shared" si="5"/>
        <v>114.20894864192863</v>
      </c>
    </row>
    <row r="33" spans="1:8" x14ac:dyDescent="0.35">
      <c r="A33" t="s">
        <v>107</v>
      </c>
      <c r="B33">
        <v>1475</v>
      </c>
      <c r="C33">
        <v>1469</v>
      </c>
      <c r="E33" s="153">
        <f t="shared" si="2"/>
        <v>1472</v>
      </c>
      <c r="F33" s="178">
        <f t="shared" si="3"/>
        <v>16162.528018979494</v>
      </c>
      <c r="G33" s="178">
        <f t="shared" si="4"/>
        <v>213.25670489627473</v>
      </c>
      <c r="H33" s="184">
        <f t="shared" si="5"/>
        <v>128.06065129021297</v>
      </c>
    </row>
    <row r="34" spans="1:8" x14ac:dyDescent="0.35">
      <c r="A34" t="s">
        <v>108</v>
      </c>
      <c r="B34">
        <v>1173</v>
      </c>
      <c r="C34">
        <v>1174</v>
      </c>
      <c r="E34" s="153">
        <f t="shared" si="2"/>
        <v>1173.5</v>
      </c>
      <c r="F34" s="178">
        <f t="shared" si="3"/>
        <v>12893.115344142159</v>
      </c>
      <c r="G34" s="178">
        <f t="shared" si="4"/>
        <v>166.09585445756642</v>
      </c>
      <c r="H34" s="184">
        <f t="shared" si="5"/>
        <v>99.740560601768635</v>
      </c>
    </row>
    <row r="35" spans="1:8" x14ac:dyDescent="0.35">
      <c r="A35" t="s">
        <v>109</v>
      </c>
      <c r="B35">
        <v>908</v>
      </c>
      <c r="C35">
        <v>931</v>
      </c>
      <c r="E35" s="153">
        <f t="shared" si="2"/>
        <v>919.5</v>
      </c>
      <c r="F35" s="178">
        <f t="shared" si="3"/>
        <v>10111.102548803185</v>
      </c>
      <c r="G35" s="178">
        <f t="shared" si="4"/>
        <v>125.96568356499718</v>
      </c>
      <c r="H35" s="184">
        <f t="shared" si="5"/>
        <v>75.642392980780798</v>
      </c>
    </row>
    <row r="36" spans="1:8" x14ac:dyDescent="0.35">
      <c r="A36" t="s">
        <v>110</v>
      </c>
      <c r="B36">
        <v>1049</v>
      </c>
      <c r="C36"/>
      <c r="E36" s="153">
        <f t="shared" si="2"/>
        <v>1049</v>
      </c>
      <c r="F36" s="178">
        <f t="shared" si="3"/>
        <v>11529.490962174827</v>
      </c>
      <c r="G36" s="178">
        <f t="shared" si="4"/>
        <v>146.4257510082559</v>
      </c>
      <c r="H36" s="184">
        <f t="shared" si="5"/>
        <v>87.928663480457672</v>
      </c>
    </row>
    <row r="37" spans="1:8" x14ac:dyDescent="0.35">
      <c r="A37" t="s">
        <v>111</v>
      </c>
      <c r="B37">
        <v>1307</v>
      </c>
      <c r="C37">
        <v>1301</v>
      </c>
      <c r="E37" s="153">
        <f t="shared" si="2"/>
        <v>1304</v>
      </c>
      <c r="F37" s="178">
        <f t="shared" si="3"/>
        <v>14322.456563794662</v>
      </c>
      <c r="G37" s="178">
        <f t="shared" si="4"/>
        <v>186.71391469961478</v>
      </c>
      <c r="H37" s="184">
        <f t="shared" si="5"/>
        <v>112.12170577711868</v>
      </c>
    </row>
    <row r="38" spans="1:8" x14ac:dyDescent="0.35">
      <c r="A38" t="s">
        <v>112</v>
      </c>
      <c r="B38">
        <v>1457</v>
      </c>
      <c r="C38">
        <v>1492</v>
      </c>
      <c r="E38" s="153">
        <f t="shared" si="2"/>
        <v>1474.5</v>
      </c>
      <c r="F38" s="178">
        <f t="shared" si="3"/>
        <v>16189.910034681649</v>
      </c>
      <c r="G38" s="178">
        <f t="shared" si="4"/>
        <v>213.65168689324881</v>
      </c>
      <c r="H38" s="184">
        <f t="shared" si="5"/>
        <v>128.29783797939589</v>
      </c>
    </row>
    <row r="39" spans="1:8" x14ac:dyDescent="0.35">
      <c r="A39" t="s">
        <v>113</v>
      </c>
      <c r="B39">
        <v>914</v>
      </c>
      <c r="C39">
        <v>942</v>
      </c>
      <c r="E39" s="153">
        <f t="shared" si="2"/>
        <v>928</v>
      </c>
      <c r="F39" s="178">
        <f t="shared" si="3"/>
        <v>10204.201402190512</v>
      </c>
      <c r="G39" s="178">
        <f t="shared" si="4"/>
        <v>127.30862235470916</v>
      </c>
      <c r="H39" s="184">
        <f t="shared" si="5"/>
        <v>76.44882772400284</v>
      </c>
    </row>
    <row r="40" spans="1:8" x14ac:dyDescent="0.35">
      <c r="A40" t="s">
        <v>79</v>
      </c>
      <c r="B40">
        <v>119</v>
      </c>
      <c r="C40">
        <v>119</v>
      </c>
      <c r="E40" s="153">
        <f t="shared" si="2"/>
        <v>119</v>
      </c>
      <c r="F40" s="178">
        <f t="shared" si="3"/>
        <v>1343.3811209730748</v>
      </c>
      <c r="G40" s="178">
        <f t="shared" si="4"/>
        <v>-0.50755186611172498</v>
      </c>
      <c r="H40" s="184">
        <f t="shared" si="5"/>
        <v>-0.30478489560009081</v>
      </c>
    </row>
    <row r="41" spans="1:8" x14ac:dyDescent="0.35">
      <c r="A41" t="s">
        <v>130</v>
      </c>
      <c r="B41">
        <v>1441</v>
      </c>
      <c r="C41">
        <v>1447</v>
      </c>
      <c r="E41" s="153">
        <f t="shared" si="2"/>
        <v>1444</v>
      </c>
      <c r="F41" s="178">
        <f t="shared" si="3"/>
        <v>15855.849443115356</v>
      </c>
      <c r="G41" s="178">
        <f t="shared" si="4"/>
        <v>208.83290653016471</v>
      </c>
      <c r="H41" s="184">
        <f t="shared" si="5"/>
        <v>125.4041603713639</v>
      </c>
    </row>
    <row r="42" spans="1:8" x14ac:dyDescent="0.35">
      <c r="A42" t="s">
        <v>114</v>
      </c>
      <c r="B42">
        <v>1280</v>
      </c>
      <c r="C42">
        <v>1296</v>
      </c>
      <c r="E42" s="153">
        <f t="shared" si="2"/>
        <v>1288</v>
      </c>
      <c r="F42" s="178">
        <f t="shared" si="3"/>
        <v>14147.21166330087</v>
      </c>
      <c r="G42" s="178">
        <f t="shared" si="4"/>
        <v>184.18602991898049</v>
      </c>
      <c r="H42" s="184">
        <f t="shared" si="5"/>
        <v>110.60371096634779</v>
      </c>
    </row>
    <row r="43" spans="1:8" x14ac:dyDescent="0.35">
      <c r="A43" t="s">
        <v>115</v>
      </c>
      <c r="B43">
        <v>1228</v>
      </c>
      <c r="C43">
        <v>1258</v>
      </c>
      <c r="E43" s="153">
        <f t="shared" si="2"/>
        <v>1243</v>
      </c>
      <c r="F43" s="178">
        <f t="shared" si="3"/>
        <v>13654.335380662073</v>
      </c>
      <c r="G43" s="178">
        <f t="shared" si="4"/>
        <v>177.07635397344654</v>
      </c>
      <c r="H43" s="184">
        <f t="shared" si="5"/>
        <v>106.33435056105466</v>
      </c>
    </row>
    <row r="44" spans="1:8" x14ac:dyDescent="0.35">
      <c r="A44" t="s">
        <v>116</v>
      </c>
      <c r="B44">
        <v>880</v>
      </c>
      <c r="C44">
        <v>894</v>
      </c>
      <c r="E44" s="153">
        <f t="shared" si="2"/>
        <v>887</v>
      </c>
      <c r="F44" s="178">
        <f t="shared" si="3"/>
        <v>9755.1363446751675</v>
      </c>
      <c r="G44" s="178">
        <f t="shared" si="4"/>
        <v>120.83091760433382</v>
      </c>
      <c r="H44" s="184">
        <f t="shared" si="5"/>
        <v>72.558966021402455</v>
      </c>
    </row>
    <row r="45" spans="1:8" x14ac:dyDescent="0.35">
      <c r="A45" t="s">
        <v>117</v>
      </c>
      <c r="B45">
        <v>786</v>
      </c>
      <c r="C45">
        <v>790</v>
      </c>
      <c r="E45" s="153">
        <f t="shared" si="2"/>
        <v>788</v>
      </c>
      <c r="F45" s="178">
        <f t="shared" si="3"/>
        <v>8670.8085228698183</v>
      </c>
      <c r="G45" s="178">
        <f t="shared" si="4"/>
        <v>105.18963052415918</v>
      </c>
      <c r="H45" s="184">
        <f t="shared" si="5"/>
        <v>63.166373129757588</v>
      </c>
    </row>
    <row r="46" spans="1:8" x14ac:dyDescent="0.35">
      <c r="A46" t="s">
        <v>118</v>
      </c>
      <c r="B46">
        <v>966</v>
      </c>
      <c r="C46">
        <v>989</v>
      </c>
      <c r="E46" s="153">
        <f t="shared" si="2"/>
        <v>977.5</v>
      </c>
      <c r="F46" s="178">
        <f t="shared" si="3"/>
        <v>10746.365313093185</v>
      </c>
      <c r="G46" s="178">
        <f t="shared" si="4"/>
        <v>135.12926589479645</v>
      </c>
      <c r="H46" s="184">
        <f t="shared" si="5"/>
        <v>81.145124169825266</v>
      </c>
    </row>
    <row r="47" spans="1:8" x14ac:dyDescent="0.35">
      <c r="A47" t="s">
        <v>119</v>
      </c>
      <c r="B47">
        <v>1626</v>
      </c>
      <c r="C47">
        <v>1660</v>
      </c>
      <c r="E47" s="153">
        <f t="shared" si="2"/>
        <v>1643</v>
      </c>
      <c r="F47" s="178">
        <f t="shared" si="3"/>
        <v>18035.457893006911</v>
      </c>
      <c r="G47" s="178">
        <f t="shared" si="4"/>
        <v>240.27347348930363</v>
      </c>
      <c r="H47" s="184">
        <f t="shared" si="5"/>
        <v>144.28422083032683</v>
      </c>
    </row>
    <row r="48" spans="1:8" x14ac:dyDescent="0.35">
      <c r="A48" t="s">
        <v>120</v>
      </c>
      <c r="B48">
        <v>912</v>
      </c>
      <c r="C48">
        <v>913</v>
      </c>
      <c r="E48" s="153">
        <f t="shared" si="2"/>
        <v>912.5</v>
      </c>
      <c r="F48" s="178">
        <f t="shared" si="3"/>
        <v>10034.432904837151</v>
      </c>
      <c r="G48" s="178">
        <f t="shared" si="4"/>
        <v>124.8597339734697</v>
      </c>
      <c r="H48" s="184">
        <f t="shared" si="5"/>
        <v>74.978270251068551</v>
      </c>
    </row>
    <row r="49" spans="1:8" x14ac:dyDescent="0.35">
      <c r="A49" t="s">
        <v>121</v>
      </c>
      <c r="B49">
        <v>1713</v>
      </c>
      <c r="C49">
        <v>1727</v>
      </c>
      <c r="E49" s="153">
        <f t="shared" si="2"/>
        <v>1720</v>
      </c>
      <c r="F49" s="178">
        <f t="shared" si="3"/>
        <v>18878.823976633295</v>
      </c>
      <c r="G49" s="178">
        <f t="shared" si="4"/>
        <v>252.43891899610608</v>
      </c>
      <c r="H49" s="184">
        <f t="shared" si="5"/>
        <v>151.5895708571617</v>
      </c>
    </row>
    <row r="50" spans="1:8" x14ac:dyDescent="0.35">
      <c r="A50" t="s">
        <v>122</v>
      </c>
      <c r="B50">
        <v>1010</v>
      </c>
      <c r="C50">
        <v>1031</v>
      </c>
      <c r="E50" s="153">
        <f t="shared" si="2"/>
        <v>1020.5</v>
      </c>
      <c r="F50" s="178">
        <f t="shared" si="3"/>
        <v>11217.335983170258</v>
      </c>
      <c r="G50" s="178">
        <f t="shared" si="4"/>
        <v>141.92295624275113</v>
      </c>
      <c r="H50" s="184">
        <f t="shared" si="5"/>
        <v>85.224735223772058</v>
      </c>
    </row>
    <row r="51" spans="1:8" x14ac:dyDescent="0.35">
      <c r="A51" t="s">
        <v>123</v>
      </c>
      <c r="B51">
        <v>900</v>
      </c>
      <c r="C51">
        <v>920</v>
      </c>
      <c r="E51" s="153">
        <f t="shared" si="2"/>
        <v>910</v>
      </c>
      <c r="F51" s="178">
        <f t="shared" si="3"/>
        <v>10007.050889134996</v>
      </c>
      <c r="G51" s="178">
        <f t="shared" si="4"/>
        <v>124.46475197649562</v>
      </c>
      <c r="H51" s="184">
        <f t="shared" si="5"/>
        <v>74.741083561885617</v>
      </c>
    </row>
    <row r="52" spans="1:8" x14ac:dyDescent="0.35">
      <c r="A52" t="s">
        <v>124</v>
      </c>
      <c r="B52">
        <v>1090</v>
      </c>
      <c r="C52">
        <v>1088</v>
      </c>
      <c r="E52" s="153">
        <f t="shared" si="2"/>
        <v>1089</v>
      </c>
      <c r="F52" s="178">
        <f t="shared" si="3"/>
        <v>11967.603213409311</v>
      </c>
      <c r="G52" s="178">
        <f t="shared" si="4"/>
        <v>152.74546295984163</v>
      </c>
      <c r="H52" s="184">
        <f t="shared" si="5"/>
        <v>91.723650507384903</v>
      </c>
    </row>
    <row r="53" spans="1:8" x14ac:dyDescent="0.35">
      <c r="A53" t="s">
        <v>125</v>
      </c>
      <c r="B53">
        <v>1270</v>
      </c>
      <c r="C53">
        <v>1290</v>
      </c>
      <c r="E53" s="153">
        <f t="shared" si="2"/>
        <v>1280</v>
      </c>
      <c r="F53" s="178">
        <f t="shared" si="3"/>
        <v>14059.589213053972</v>
      </c>
      <c r="G53" s="178">
        <f t="shared" si="4"/>
        <v>182.92208752866335</v>
      </c>
      <c r="H53" s="184">
        <f t="shared" si="5"/>
        <v>109.84471356096235</v>
      </c>
    </row>
    <row r="54" spans="1:8" x14ac:dyDescent="0.35">
      <c r="A54" t="s">
        <v>126</v>
      </c>
      <c r="B54">
        <v>1261</v>
      </c>
      <c r="C54">
        <v>1257</v>
      </c>
      <c r="E54" s="153">
        <f t="shared" si="2"/>
        <v>1259</v>
      </c>
      <c r="F54" s="178">
        <f t="shared" si="3"/>
        <v>13829.580281155868</v>
      </c>
      <c r="G54" s="178">
        <f t="shared" si="4"/>
        <v>179.60423875408085</v>
      </c>
      <c r="H54" s="184">
        <f t="shared" si="5"/>
        <v>107.85234537182555</v>
      </c>
    </row>
    <row r="55" spans="1:8" x14ac:dyDescent="0.35">
      <c r="A55" t="s">
        <v>127</v>
      </c>
      <c r="B55">
        <v>997</v>
      </c>
      <c r="C55">
        <v>979</v>
      </c>
      <c r="E55" s="153">
        <f t="shared" si="2"/>
        <v>988</v>
      </c>
      <c r="F55" s="178">
        <f t="shared" si="3"/>
        <v>10861.369779042237</v>
      </c>
      <c r="G55" s="178">
        <f t="shared" si="4"/>
        <v>136.7881902820877</v>
      </c>
      <c r="H55" s="184">
        <f t="shared" si="5"/>
        <v>82.141308264393658</v>
      </c>
    </row>
    <row r="56" spans="1:8" x14ac:dyDescent="0.35">
      <c r="A56" t="s">
        <v>128</v>
      </c>
      <c r="B56">
        <v>1057</v>
      </c>
      <c r="C56">
        <v>1078</v>
      </c>
      <c r="E56" s="153">
        <f t="shared" si="2"/>
        <v>1067.5</v>
      </c>
      <c r="F56" s="178">
        <f t="shared" si="3"/>
        <v>11732.117878370776</v>
      </c>
      <c r="G56" s="178">
        <f t="shared" si="4"/>
        <v>149.34861778586432</v>
      </c>
      <c r="H56" s="184">
        <f t="shared" si="5"/>
        <v>89.683844980411521</v>
      </c>
    </row>
    <row r="57" spans="1:8" x14ac:dyDescent="0.35">
      <c r="A57" t="s">
        <v>129</v>
      </c>
      <c r="B57">
        <v>728</v>
      </c>
      <c r="C57">
        <v>746</v>
      </c>
      <c r="E57" s="153">
        <f t="shared" si="2"/>
        <v>737</v>
      </c>
      <c r="F57" s="178">
        <f t="shared" si="3"/>
        <v>8112.2154025458522</v>
      </c>
      <c r="G57" s="178">
        <f t="shared" si="4"/>
        <v>97.131997785887407</v>
      </c>
      <c r="H57" s="184">
        <f t="shared" si="5"/>
        <v>58.327764670425381</v>
      </c>
    </row>
    <row r="58" spans="1:8" x14ac:dyDescent="0.35">
      <c r="A58"/>
      <c r="B58"/>
      <c r="C58"/>
      <c r="E58" s="153" t="e">
        <f t="shared" si="2"/>
        <v>#DIV/0!</v>
      </c>
      <c r="F58" s="178" t="e">
        <f t="shared" si="3"/>
        <v>#DIV/0!</v>
      </c>
      <c r="G58" s="178" t="e">
        <f t="shared" si="4"/>
        <v>#DIV/0!</v>
      </c>
      <c r="H58" s="184" t="e">
        <f t="shared" si="5"/>
        <v>#DIV/0!</v>
      </c>
    </row>
    <row r="59" spans="1:8" x14ac:dyDescent="0.35">
      <c r="A59" t="s">
        <v>79</v>
      </c>
      <c r="B59">
        <v>118</v>
      </c>
      <c r="C59">
        <v>118</v>
      </c>
      <c r="E59" s="153">
        <f t="shared" si="2"/>
        <v>118</v>
      </c>
      <c r="F59" s="178">
        <f t="shared" si="3"/>
        <v>1332.4283146922128</v>
      </c>
      <c r="G59" s="178">
        <f t="shared" si="4"/>
        <v>-0.66554466490136577</v>
      </c>
      <c r="H59" s="184">
        <f t="shared" si="5"/>
        <v>-0.39965957127327012</v>
      </c>
    </row>
    <row r="60" spans="1:8" x14ac:dyDescent="0.35">
      <c r="A60" t="s">
        <v>197</v>
      </c>
      <c r="B60">
        <v>1491</v>
      </c>
      <c r="C60">
        <v>1517</v>
      </c>
      <c r="E60" s="153">
        <f t="shared" si="2"/>
        <v>1504</v>
      </c>
      <c r="F60" s="178">
        <f t="shared" si="3"/>
        <v>16513.017819967081</v>
      </c>
      <c r="G60" s="178">
        <f t="shared" si="4"/>
        <v>218.31247445754329</v>
      </c>
      <c r="H60" s="184">
        <f t="shared" si="5"/>
        <v>131.09664091175475</v>
      </c>
    </row>
    <row r="61" spans="1:8" x14ac:dyDescent="0.35">
      <c r="A61" t="s">
        <v>165</v>
      </c>
      <c r="B61">
        <v>1420</v>
      </c>
      <c r="C61">
        <v>1401</v>
      </c>
      <c r="E61" s="153">
        <f t="shared" si="2"/>
        <v>1410.5</v>
      </c>
      <c r="F61" s="178">
        <f t="shared" si="3"/>
        <v>15488.930432706475</v>
      </c>
      <c r="G61" s="178">
        <f t="shared" si="4"/>
        <v>203.54014777071168</v>
      </c>
      <c r="H61" s="184">
        <f t="shared" si="5"/>
        <v>122.22585873631238</v>
      </c>
    </row>
    <row r="62" spans="1:8" x14ac:dyDescent="0.35">
      <c r="A62" t="s">
        <v>166</v>
      </c>
      <c r="B62">
        <v>1251</v>
      </c>
      <c r="C62">
        <v>1255</v>
      </c>
      <c r="E62" s="153">
        <f t="shared" si="2"/>
        <v>1253</v>
      </c>
      <c r="F62" s="178">
        <f t="shared" si="3"/>
        <v>13763.863443470695</v>
      </c>
      <c r="G62" s="178">
        <f t="shared" si="4"/>
        <v>178.65628196134298</v>
      </c>
      <c r="H62" s="184">
        <f t="shared" si="5"/>
        <v>107.28309731778646</v>
      </c>
    </row>
    <row r="63" spans="1:8" x14ac:dyDescent="0.35">
      <c r="A63" t="s">
        <v>167</v>
      </c>
      <c r="B63">
        <v>1492</v>
      </c>
      <c r="C63">
        <v>1522</v>
      </c>
      <c r="E63" s="153">
        <f t="shared" si="2"/>
        <v>1507</v>
      </c>
      <c r="F63" s="178">
        <f t="shared" si="3"/>
        <v>16545.876238809666</v>
      </c>
      <c r="G63" s="178">
        <f t="shared" si="4"/>
        <v>218.78645285391221</v>
      </c>
      <c r="H63" s="184">
        <f t="shared" si="5"/>
        <v>131.38126493877428</v>
      </c>
    </row>
    <row r="64" spans="1:8" x14ac:dyDescent="0.35">
      <c r="A64" t="s">
        <v>168</v>
      </c>
      <c r="B64">
        <v>1411</v>
      </c>
      <c r="C64">
        <v>1428</v>
      </c>
      <c r="E64" s="153">
        <f t="shared" si="2"/>
        <v>1419.5</v>
      </c>
      <c r="F64" s="178">
        <f t="shared" si="3"/>
        <v>15587.505689234233</v>
      </c>
      <c r="G64" s="178">
        <f t="shared" si="4"/>
        <v>204.9620829598185</v>
      </c>
      <c r="H64" s="184">
        <f t="shared" si="5"/>
        <v>123.079730817371</v>
      </c>
    </row>
    <row r="65" spans="1:8" x14ac:dyDescent="0.35">
      <c r="A65" t="s">
        <v>169</v>
      </c>
      <c r="B65">
        <v>1123</v>
      </c>
      <c r="C65">
        <v>1115</v>
      </c>
      <c r="E65" s="153">
        <f t="shared" si="2"/>
        <v>1119</v>
      </c>
      <c r="F65" s="178">
        <f t="shared" si="3"/>
        <v>12296.187401835174</v>
      </c>
      <c r="G65" s="178">
        <f t="shared" si="4"/>
        <v>157.48524692353089</v>
      </c>
      <c r="H65" s="184">
        <f t="shared" si="5"/>
        <v>94.569890777580298</v>
      </c>
    </row>
    <row r="66" spans="1:8" x14ac:dyDescent="0.35">
      <c r="A66" t="s">
        <v>170</v>
      </c>
      <c r="B66">
        <v>1403</v>
      </c>
      <c r="C66">
        <v>1413</v>
      </c>
      <c r="E66" s="153">
        <f t="shared" si="2"/>
        <v>1408</v>
      </c>
      <c r="F66" s="178">
        <f t="shared" si="3"/>
        <v>15461.54841700432</v>
      </c>
      <c r="G66" s="178">
        <f t="shared" si="4"/>
        <v>203.1451657737376</v>
      </c>
      <c r="H66" s="184">
        <f t="shared" si="5"/>
        <v>121.98867204712943</v>
      </c>
    </row>
    <row r="67" spans="1:8" x14ac:dyDescent="0.35">
      <c r="A67" t="s">
        <v>171</v>
      </c>
      <c r="B67">
        <v>621</v>
      </c>
      <c r="C67">
        <v>628</v>
      </c>
      <c r="E67" s="153">
        <f t="shared" si="2"/>
        <v>624.5</v>
      </c>
      <c r="F67" s="178">
        <f t="shared" si="3"/>
        <v>6880.0246959488659</v>
      </c>
      <c r="G67" s="178">
        <f t="shared" si="4"/>
        <v>79.357807922052615</v>
      </c>
      <c r="H67" s="184">
        <f t="shared" si="5"/>
        <v>47.654363657192597</v>
      </c>
    </row>
    <row r="68" spans="1:8" x14ac:dyDescent="0.35">
      <c r="A68" t="s">
        <v>172</v>
      </c>
      <c r="B68">
        <v>915</v>
      </c>
      <c r="C68">
        <v>928</v>
      </c>
      <c r="E68" s="153">
        <f t="shared" si="2"/>
        <v>921.5</v>
      </c>
      <c r="F68" s="178">
        <f t="shared" si="3"/>
        <v>10133.008161364909</v>
      </c>
      <c r="G68" s="178">
        <f t="shared" si="4"/>
        <v>126.28166916257648</v>
      </c>
      <c r="H68" s="184">
        <f t="shared" si="5"/>
        <v>75.832142332127177</v>
      </c>
    </row>
    <row r="69" spans="1:8" x14ac:dyDescent="0.35">
      <c r="A69" t="s">
        <v>173</v>
      </c>
      <c r="B69">
        <v>1330</v>
      </c>
      <c r="C69">
        <v>1344</v>
      </c>
      <c r="E69" s="153">
        <f t="shared" si="2"/>
        <v>1337</v>
      </c>
      <c r="F69" s="178">
        <f t="shared" si="3"/>
        <v>14683.899171063113</v>
      </c>
      <c r="G69" s="178">
        <f t="shared" si="4"/>
        <v>191.92767705967299</v>
      </c>
      <c r="H69" s="184">
        <f t="shared" si="5"/>
        <v>115.25257007433363</v>
      </c>
    </row>
    <row r="70" spans="1:8" x14ac:dyDescent="0.35">
      <c r="A70" t="s">
        <v>174</v>
      </c>
      <c r="B70">
        <v>837</v>
      </c>
      <c r="C70">
        <v>849</v>
      </c>
      <c r="E70" s="153">
        <f t="shared" si="2"/>
        <v>843</v>
      </c>
      <c r="F70" s="178">
        <f t="shared" si="3"/>
        <v>9273.2128683172341</v>
      </c>
      <c r="G70" s="178">
        <f t="shared" si="4"/>
        <v>113.87923445758953</v>
      </c>
      <c r="H70" s="184">
        <f t="shared" si="5"/>
        <v>68.384480291782523</v>
      </c>
    </row>
    <row r="71" spans="1:8" x14ac:dyDescent="0.35">
      <c r="A71" t="s">
        <v>175</v>
      </c>
      <c r="B71">
        <v>1400</v>
      </c>
      <c r="C71">
        <v>1417</v>
      </c>
      <c r="E71" s="153">
        <f t="shared" si="2"/>
        <v>1408.5</v>
      </c>
      <c r="F71" s="178">
        <f t="shared" si="3"/>
        <v>15467.02482014475</v>
      </c>
      <c r="G71" s="178">
        <f t="shared" si="4"/>
        <v>203.22416217313241</v>
      </c>
      <c r="H71" s="184">
        <f t="shared" si="5"/>
        <v>122.03610938496601</v>
      </c>
    </row>
    <row r="72" spans="1:8" x14ac:dyDescent="0.35">
      <c r="A72" t="s">
        <v>176</v>
      </c>
      <c r="B72">
        <v>1056</v>
      </c>
      <c r="C72">
        <v>1087</v>
      </c>
      <c r="E72" s="153">
        <f t="shared" si="2"/>
        <v>1071.5</v>
      </c>
      <c r="F72" s="178">
        <f t="shared" si="3"/>
        <v>11775.929103494225</v>
      </c>
      <c r="G72" s="178">
        <f t="shared" si="4"/>
        <v>149.98058898102289</v>
      </c>
      <c r="H72" s="184">
        <f t="shared" si="5"/>
        <v>90.06334368310425</v>
      </c>
    </row>
    <row r="73" spans="1:8" x14ac:dyDescent="0.35">
      <c r="A73" t="s">
        <v>177</v>
      </c>
      <c r="B73">
        <v>1182</v>
      </c>
      <c r="C73">
        <v>1216</v>
      </c>
      <c r="E73" s="153">
        <f t="shared" si="2"/>
        <v>1199</v>
      </c>
      <c r="F73" s="178">
        <f t="shared" si="3"/>
        <v>13172.411904304143</v>
      </c>
      <c r="G73" s="178">
        <f t="shared" si="4"/>
        <v>170.1246708267023</v>
      </c>
      <c r="H73" s="184">
        <f t="shared" si="5"/>
        <v>102.15986483143473</v>
      </c>
    </row>
    <row r="74" spans="1:8" x14ac:dyDescent="0.35">
      <c r="A74" t="s">
        <v>178</v>
      </c>
      <c r="B74">
        <v>979</v>
      </c>
      <c r="C74">
        <v>988</v>
      </c>
      <c r="E74" s="153">
        <f t="shared" si="2"/>
        <v>983.5</v>
      </c>
      <c r="F74" s="178">
        <f t="shared" si="3"/>
        <v>10812.082150778358</v>
      </c>
      <c r="G74" s="178">
        <f t="shared" si="4"/>
        <v>136.07722268753432</v>
      </c>
      <c r="H74" s="184">
        <f t="shared" si="5"/>
        <v>81.714372223864359</v>
      </c>
    </row>
    <row r="75" spans="1:8" x14ac:dyDescent="0.35">
      <c r="A75" t="s">
        <v>179</v>
      </c>
      <c r="B75">
        <v>1068</v>
      </c>
      <c r="C75">
        <v>1069</v>
      </c>
      <c r="E75" s="153">
        <f t="shared" si="2"/>
        <v>1068.5</v>
      </c>
      <c r="F75" s="178">
        <f t="shared" si="3"/>
        <v>11743.070684651637</v>
      </c>
      <c r="G75" s="178">
        <f t="shared" si="4"/>
        <v>149.50661058465394</v>
      </c>
      <c r="H75" s="184">
        <f t="shared" si="5"/>
        <v>89.778719656084689</v>
      </c>
    </row>
    <row r="76" spans="1:8" x14ac:dyDescent="0.35">
      <c r="A76" t="s">
        <v>180</v>
      </c>
      <c r="B76">
        <v>947</v>
      </c>
      <c r="C76">
        <v>955</v>
      </c>
      <c r="E76" s="153">
        <f t="shared" si="2"/>
        <v>951</v>
      </c>
      <c r="F76" s="178">
        <f t="shared" si="3"/>
        <v>10456.115946650341</v>
      </c>
      <c r="G76" s="178">
        <f t="shared" si="4"/>
        <v>130.94245672687092</v>
      </c>
      <c r="H76" s="184">
        <f t="shared" si="5"/>
        <v>78.630945264485973</v>
      </c>
    </row>
    <row r="77" spans="1:8" x14ac:dyDescent="0.35">
      <c r="A77" t="s">
        <v>79</v>
      </c>
      <c r="B77">
        <v>116.4</v>
      </c>
      <c r="C77">
        <v>115.3</v>
      </c>
      <c r="E77" s="153">
        <f t="shared" si="2"/>
        <v>115.85</v>
      </c>
      <c r="F77" s="178">
        <f t="shared" si="3"/>
        <v>1308.8797811883592</v>
      </c>
      <c r="G77" s="178">
        <f t="shared" si="4"/>
        <v>-1.0052291822990989</v>
      </c>
      <c r="H77" s="184">
        <f t="shared" si="5"/>
        <v>-0.60364012397060884</v>
      </c>
    </row>
    <row r="78" spans="1:8" x14ac:dyDescent="0.35">
      <c r="A78" t="s">
        <v>198</v>
      </c>
      <c r="B78">
        <v>1212</v>
      </c>
      <c r="C78">
        <v>1239</v>
      </c>
      <c r="E78" s="153">
        <f t="shared" si="2"/>
        <v>1225.5</v>
      </c>
      <c r="F78" s="178">
        <f t="shared" si="3"/>
        <v>13462.661270746987</v>
      </c>
      <c r="G78" s="178">
        <f t="shared" si="4"/>
        <v>174.31147999462783</v>
      </c>
      <c r="H78" s="184">
        <f t="shared" si="5"/>
        <v>104.674043736774</v>
      </c>
    </row>
    <row r="79" spans="1:8" x14ac:dyDescent="0.35">
      <c r="A79" t="s">
        <v>181</v>
      </c>
      <c r="B79">
        <v>1307</v>
      </c>
      <c r="C79">
        <v>1307</v>
      </c>
      <c r="E79" s="153">
        <f t="shared" si="2"/>
        <v>1307</v>
      </c>
      <c r="F79" s="178">
        <f t="shared" si="3"/>
        <v>14355.314982637246</v>
      </c>
      <c r="G79" s="178">
        <f t="shared" si="4"/>
        <v>187.1878930959837</v>
      </c>
      <c r="H79" s="184">
        <f t="shared" si="5"/>
        <v>112.40632980413821</v>
      </c>
    </row>
    <row r="80" spans="1:8" x14ac:dyDescent="0.35">
      <c r="A80" t="s">
        <v>182</v>
      </c>
      <c r="B80">
        <v>1045</v>
      </c>
      <c r="C80">
        <v>1058</v>
      </c>
      <c r="E80" s="153">
        <f t="shared" si="2"/>
        <v>1051.5</v>
      </c>
      <c r="F80" s="178">
        <f t="shared" si="3"/>
        <v>11556.872977876981</v>
      </c>
      <c r="G80" s="178">
        <f t="shared" si="4"/>
        <v>146.82073300523001</v>
      </c>
      <c r="H80" s="184">
        <f t="shared" si="5"/>
        <v>88.16585016964062</v>
      </c>
    </row>
    <row r="81" spans="1:8" x14ac:dyDescent="0.35">
      <c r="A81" t="s">
        <v>183</v>
      </c>
      <c r="B81">
        <v>1981</v>
      </c>
      <c r="C81">
        <v>1978</v>
      </c>
      <c r="E81" s="153">
        <f t="shared" si="2"/>
        <v>1979.5</v>
      </c>
      <c r="F81" s="178">
        <f t="shared" si="3"/>
        <v>21721.077206517009</v>
      </c>
      <c r="G81" s="178">
        <f t="shared" si="4"/>
        <v>293.43805028201842</v>
      </c>
      <c r="H81" s="184">
        <f t="shared" si="5"/>
        <v>176.20954919435206</v>
      </c>
    </row>
    <row r="82" spans="1:8" x14ac:dyDescent="0.35">
      <c r="A82" t="s">
        <v>184</v>
      </c>
      <c r="B82">
        <v>1598</v>
      </c>
      <c r="C82">
        <v>1604</v>
      </c>
      <c r="E82" s="153">
        <f t="shared" si="2"/>
        <v>1601</v>
      </c>
      <c r="F82" s="178">
        <f t="shared" si="3"/>
        <v>17575.440029210706</v>
      </c>
      <c r="G82" s="178">
        <f t="shared" si="4"/>
        <v>233.63777594013862</v>
      </c>
      <c r="H82" s="184">
        <f t="shared" si="5"/>
        <v>140.29948445205326</v>
      </c>
    </row>
    <row r="83" spans="1:8" x14ac:dyDescent="0.35">
      <c r="A83" t="s">
        <v>185</v>
      </c>
      <c r="B83">
        <v>854</v>
      </c>
      <c r="C83">
        <v>845</v>
      </c>
      <c r="E83" s="153">
        <f t="shared" si="2"/>
        <v>849.5</v>
      </c>
      <c r="F83" s="178">
        <f t="shared" si="3"/>
        <v>9344.4061091428375</v>
      </c>
      <c r="G83" s="178">
        <f t="shared" si="4"/>
        <v>114.9061876497222</v>
      </c>
      <c r="H83" s="184">
        <f t="shared" si="5"/>
        <v>69.001165683658172</v>
      </c>
    </row>
    <row r="84" spans="1:8" x14ac:dyDescent="0.35">
      <c r="A84" t="s">
        <v>186</v>
      </c>
      <c r="B84">
        <v>1201</v>
      </c>
      <c r="C84">
        <v>1213</v>
      </c>
      <c r="E84" s="153">
        <f t="shared" si="2"/>
        <v>1207</v>
      </c>
      <c r="F84" s="178">
        <f t="shared" si="3"/>
        <v>13260.034354551037</v>
      </c>
      <c r="G84" s="178">
        <f t="shared" si="4"/>
        <v>171.38861321701941</v>
      </c>
      <c r="H84" s="184">
        <f t="shared" si="5"/>
        <v>102.91886223682016</v>
      </c>
    </row>
    <row r="85" spans="1:8" x14ac:dyDescent="0.35">
      <c r="A85" t="s">
        <v>187</v>
      </c>
      <c r="B85">
        <v>522</v>
      </c>
      <c r="C85">
        <v>535</v>
      </c>
      <c r="E85" s="153">
        <f t="shared" si="2"/>
        <v>528.5</v>
      </c>
      <c r="F85" s="178">
        <f t="shared" si="3"/>
        <v>5828.5552929861042</v>
      </c>
      <c r="G85" s="178">
        <f t="shared" si="4"/>
        <v>64.190499238246929</v>
      </c>
      <c r="H85" s="184">
        <f t="shared" si="5"/>
        <v>38.546394792567284</v>
      </c>
    </row>
    <row r="86" spans="1:8" x14ac:dyDescent="0.35">
      <c r="A86" t="s">
        <v>188</v>
      </c>
      <c r="B86">
        <v>1220</v>
      </c>
      <c r="C86">
        <v>1249</v>
      </c>
      <c r="E86" s="153">
        <f t="shared" si="2"/>
        <v>1234.5</v>
      </c>
      <c r="F86" s="178">
        <f t="shared" si="3"/>
        <v>13561.236527274745</v>
      </c>
      <c r="G86" s="178">
        <f t="shared" si="4"/>
        <v>175.73341518373459</v>
      </c>
      <c r="H86" s="184">
        <f t="shared" si="5"/>
        <v>105.52791581783262</v>
      </c>
    </row>
    <row r="87" spans="1:8" x14ac:dyDescent="0.35">
      <c r="A87" t="s">
        <v>189</v>
      </c>
      <c r="B87">
        <v>1017</v>
      </c>
      <c r="C87">
        <v>1039</v>
      </c>
      <c r="E87" s="153">
        <f t="shared" ref="E87:E94" si="6">AVERAGE(B87:D87)</f>
        <v>1028</v>
      </c>
      <c r="F87" s="178">
        <f t="shared" ref="F87:F94" si="7">$J$5*E87+$K$5</f>
        <v>11299.482030276722</v>
      </c>
      <c r="G87" s="178">
        <f t="shared" ref="G87:G94" si="8">($K$15)*(F87-$J$11)*($M$8)/($K$16*$K$17)</f>
        <v>143.1079022336734</v>
      </c>
      <c r="H87" s="184">
        <f t="shared" ref="H87:H94" si="9">12.01*(G87)/($J$8)</f>
        <v>85.936295291320874</v>
      </c>
    </row>
    <row r="88" spans="1:8" x14ac:dyDescent="0.35">
      <c r="A88" t="s">
        <v>190</v>
      </c>
      <c r="B88">
        <v>716</v>
      </c>
      <c r="C88">
        <v>745</v>
      </c>
      <c r="E88" s="153">
        <f t="shared" si="6"/>
        <v>730.5</v>
      </c>
      <c r="F88" s="178">
        <f t="shared" si="7"/>
        <v>8041.0221617202478</v>
      </c>
      <c r="G88" s="178">
        <f t="shared" si="8"/>
        <v>96.105044593754727</v>
      </c>
      <c r="H88" s="184">
        <f t="shared" si="9"/>
        <v>57.711079278549711</v>
      </c>
    </row>
    <row r="89" spans="1:8" x14ac:dyDescent="0.35">
      <c r="A89" t="s">
        <v>191</v>
      </c>
      <c r="B89">
        <v>1112</v>
      </c>
      <c r="C89">
        <v>1112</v>
      </c>
      <c r="E89" s="153">
        <f t="shared" si="6"/>
        <v>1112</v>
      </c>
      <c r="F89" s="178">
        <f t="shared" si="7"/>
        <v>12219.51775786914</v>
      </c>
      <c r="G89" s="178">
        <f t="shared" si="8"/>
        <v>156.37929733200343</v>
      </c>
      <c r="H89" s="184">
        <f t="shared" si="9"/>
        <v>93.905768047868065</v>
      </c>
    </row>
    <row r="90" spans="1:8" x14ac:dyDescent="0.35">
      <c r="A90" t="s">
        <v>192</v>
      </c>
      <c r="B90">
        <v>410</v>
      </c>
      <c r="C90">
        <v>412</v>
      </c>
      <c r="E90" s="153">
        <f t="shared" si="6"/>
        <v>411</v>
      </c>
      <c r="F90" s="178">
        <f t="shared" si="7"/>
        <v>4541.6005549848078</v>
      </c>
      <c r="G90" s="178">
        <f t="shared" si="8"/>
        <v>45.626345380463924</v>
      </c>
      <c r="H90" s="184">
        <f t="shared" si="9"/>
        <v>27.398620400968589</v>
      </c>
    </row>
    <row r="91" spans="1:8" x14ac:dyDescent="0.35">
      <c r="A91" t="s">
        <v>193</v>
      </c>
      <c r="B91">
        <v>913</v>
      </c>
      <c r="C91">
        <v>900</v>
      </c>
      <c r="E91" s="153">
        <f t="shared" si="6"/>
        <v>906.5</v>
      </c>
      <c r="F91" s="178">
        <f t="shared" si="7"/>
        <v>9968.7160671519778</v>
      </c>
      <c r="G91" s="178">
        <f t="shared" si="8"/>
        <v>123.91177718073185</v>
      </c>
      <c r="H91" s="184">
        <f t="shared" si="9"/>
        <v>74.409022197029472</v>
      </c>
    </row>
    <row r="92" spans="1:8" x14ac:dyDescent="0.35">
      <c r="A92" t="s">
        <v>194</v>
      </c>
      <c r="B92">
        <v>1050</v>
      </c>
      <c r="C92">
        <v>1048</v>
      </c>
      <c r="E92" s="153">
        <f t="shared" si="6"/>
        <v>1049</v>
      </c>
      <c r="F92" s="178">
        <f t="shared" si="7"/>
        <v>11529.490962174827</v>
      </c>
      <c r="G92" s="178">
        <f t="shared" si="8"/>
        <v>146.4257510082559</v>
      </c>
      <c r="H92" s="184">
        <f t="shared" si="9"/>
        <v>87.928663480457672</v>
      </c>
    </row>
    <row r="93" spans="1:8" x14ac:dyDescent="0.35">
      <c r="A93" t="s">
        <v>195</v>
      </c>
      <c r="B93">
        <v>924</v>
      </c>
      <c r="C93">
        <v>943</v>
      </c>
      <c r="E93" s="153">
        <f t="shared" si="6"/>
        <v>933.5</v>
      </c>
      <c r="F93" s="178">
        <f t="shared" si="7"/>
        <v>10264.441836735255</v>
      </c>
      <c r="G93" s="178">
        <f t="shared" si="8"/>
        <v>128.1775827480522</v>
      </c>
      <c r="H93" s="184">
        <f t="shared" si="9"/>
        <v>76.970638440205349</v>
      </c>
    </row>
    <row r="94" spans="1:8" x14ac:dyDescent="0.35">
      <c r="A94" t="s">
        <v>196</v>
      </c>
      <c r="B94">
        <v>783</v>
      </c>
      <c r="C94">
        <v>803</v>
      </c>
      <c r="E94" s="153">
        <f t="shared" si="6"/>
        <v>793</v>
      </c>
      <c r="F94" s="178">
        <f t="shared" si="7"/>
        <v>8725.5725542741311</v>
      </c>
      <c r="G94" s="178">
        <f t="shared" si="8"/>
        <v>105.97959451810742</v>
      </c>
      <c r="H94" s="184">
        <f t="shared" si="9"/>
        <v>63.640746508123506</v>
      </c>
    </row>
  </sheetData>
  <mergeCells count="4">
    <mergeCell ref="B1:D1"/>
    <mergeCell ref="J1:M1"/>
    <mergeCell ref="J3:M3"/>
    <mergeCell ref="J10:M10"/>
  </mergeCells>
  <conditionalFormatting sqref="A1:I1 N1:XFD1 J4:M4">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FD9F-DD4E-4F91-8DCD-4FF9838B968A}">
  <dimension ref="A1:I82"/>
  <sheetViews>
    <sheetView zoomScale="130" zoomScaleNormal="130" workbookViewId="0">
      <selection activeCell="D23" sqref="D23"/>
    </sheetView>
  </sheetViews>
  <sheetFormatPr defaultRowHeight="12.5" x14ac:dyDescent="0.25"/>
  <cols>
    <col min="1" max="3" width="28" customWidth="1"/>
    <col min="4" max="4" width="23.36328125" customWidth="1"/>
    <col min="5" max="5" width="16.7265625" customWidth="1"/>
  </cols>
  <sheetData>
    <row r="1" spans="1:9" x14ac:dyDescent="0.25">
      <c r="A1" t="s">
        <v>309</v>
      </c>
      <c r="D1" t="s">
        <v>316</v>
      </c>
      <c r="E1" t="s">
        <v>317</v>
      </c>
      <c r="G1" t="s">
        <v>324</v>
      </c>
      <c r="I1" t="s">
        <v>362</v>
      </c>
    </row>
    <row r="2" spans="1:9" x14ac:dyDescent="0.25">
      <c r="A2" t="s">
        <v>310</v>
      </c>
      <c r="D2" s="84">
        <v>2.25</v>
      </c>
      <c r="E2" s="84">
        <v>0.17899999999999999</v>
      </c>
    </row>
    <row r="3" spans="1:9" x14ac:dyDescent="0.25">
      <c r="A3" t="s">
        <v>310</v>
      </c>
      <c r="D3" s="84">
        <v>2.15</v>
      </c>
      <c r="E3" s="84">
        <v>0.18099999999999999</v>
      </c>
    </row>
    <row r="4" spans="1:9" x14ac:dyDescent="0.25">
      <c r="A4" t="s">
        <v>310</v>
      </c>
      <c r="D4" s="84">
        <v>2.25</v>
      </c>
      <c r="E4" s="84">
        <v>0.17099999999999999</v>
      </c>
    </row>
    <row r="5" spans="1:9" x14ac:dyDescent="0.25">
      <c r="A5" t="s">
        <v>310</v>
      </c>
      <c r="D5" s="84">
        <v>2.1999999999999997</v>
      </c>
      <c r="E5" s="84">
        <v>0.16999999999999998</v>
      </c>
    </row>
    <row r="6" spans="1:9" x14ac:dyDescent="0.25">
      <c r="A6" t="s">
        <v>311</v>
      </c>
      <c r="D6" s="84">
        <v>2.92</v>
      </c>
      <c r="E6" s="84">
        <v>0.217</v>
      </c>
    </row>
    <row r="7" spans="1:9" x14ac:dyDescent="0.25">
      <c r="A7" t="s">
        <v>311</v>
      </c>
      <c r="D7" s="84">
        <v>2.9000000000000004</v>
      </c>
      <c r="E7" s="84">
        <v>0.214</v>
      </c>
    </row>
    <row r="8" spans="1:9" x14ac:dyDescent="0.25">
      <c r="A8" t="s">
        <v>311</v>
      </c>
      <c r="D8" s="84">
        <v>2.8899999999999997</v>
      </c>
      <c r="E8" s="84">
        <v>0.20699999999999999</v>
      </c>
    </row>
    <row r="9" spans="1:9" x14ac:dyDescent="0.25">
      <c r="A9" t="s">
        <v>311</v>
      </c>
      <c r="D9" s="84">
        <v>2.93</v>
      </c>
      <c r="E9" s="84">
        <v>0.21299999999999999</v>
      </c>
    </row>
    <row r="10" spans="1:9" x14ac:dyDescent="0.25">
      <c r="A10" t="s">
        <v>311</v>
      </c>
      <c r="D10" s="84">
        <v>2.2800000000000002</v>
      </c>
      <c r="E10" s="84">
        <v>0.17799999999999999</v>
      </c>
    </row>
    <row r="11" spans="1:9" x14ac:dyDescent="0.25">
      <c r="A11" t="s">
        <v>311</v>
      </c>
      <c r="D11" s="84">
        <v>2.23</v>
      </c>
      <c r="E11" s="84">
        <v>0.16999999999999998</v>
      </c>
    </row>
    <row r="12" spans="1:9" x14ac:dyDescent="0.25">
      <c r="A12" t="s">
        <v>311</v>
      </c>
      <c r="D12" s="84">
        <v>3.0300000000000002</v>
      </c>
      <c r="E12" s="84">
        <v>0.21</v>
      </c>
    </row>
    <row r="13" spans="1:9" x14ac:dyDescent="0.25">
      <c r="A13" t="s">
        <v>311</v>
      </c>
      <c r="D13" s="84">
        <v>2.91</v>
      </c>
      <c r="E13" s="84">
        <v>0.19900000000000001</v>
      </c>
    </row>
    <row r="14" spans="1:9" x14ac:dyDescent="0.25">
      <c r="B14" t="s">
        <v>530</v>
      </c>
      <c r="C14" t="s">
        <v>531</v>
      </c>
      <c r="D14" s="84"/>
      <c r="E14" s="84"/>
    </row>
    <row r="15" spans="1:9" x14ac:dyDescent="0.25">
      <c r="A15" t="s">
        <v>83</v>
      </c>
      <c r="B15">
        <v>1.9634540428527276</v>
      </c>
      <c r="C15">
        <v>0.14697151093636365</v>
      </c>
      <c r="D15" s="84"/>
      <c r="E15" s="84"/>
      <c r="G15">
        <v>0.22170932843137256</v>
      </c>
      <c r="I15" s="84">
        <f>B15-G15</f>
        <v>1.7417447144213551</v>
      </c>
    </row>
    <row r="16" spans="1:9" x14ac:dyDescent="0.25">
      <c r="A16" t="s">
        <v>312</v>
      </c>
      <c r="B16">
        <v>2.0986500428527273</v>
      </c>
      <c r="C16">
        <v>0.15426875093636364</v>
      </c>
      <c r="D16" s="84"/>
      <c r="E16" s="84"/>
      <c r="G16">
        <v>0.2835680445205479</v>
      </c>
      <c r="I16" s="84">
        <f t="shared" ref="I16:I79" si="0">B16-G16</f>
        <v>1.8150819983321793</v>
      </c>
    </row>
    <row r="17" spans="1:9" x14ac:dyDescent="0.25">
      <c r="A17" t="s">
        <v>84</v>
      </c>
      <c r="B17">
        <v>1.8215691428527274</v>
      </c>
      <c r="C17">
        <v>0.13380387093636364</v>
      </c>
      <c r="D17" s="84"/>
      <c r="E17" s="84"/>
      <c r="G17">
        <v>0.17430294112728706</v>
      </c>
      <c r="I17" s="84">
        <f t="shared" si="0"/>
        <v>1.6472662017254405</v>
      </c>
    </row>
    <row r="18" spans="1:9" x14ac:dyDescent="0.25">
      <c r="A18" t="s">
        <v>100</v>
      </c>
      <c r="B18">
        <v>1.8251780428527273</v>
      </c>
      <c r="C18">
        <v>0.13633436093636364</v>
      </c>
      <c r="D18" s="84"/>
      <c r="E18" s="84"/>
      <c r="G18">
        <v>0.31884949454148465</v>
      </c>
      <c r="I18" s="84">
        <f t="shared" si="0"/>
        <v>1.5063285483112427</v>
      </c>
    </row>
    <row r="19" spans="1:9" x14ac:dyDescent="0.25">
      <c r="A19" t="s">
        <v>101</v>
      </c>
      <c r="B19">
        <v>1.6782868428527273</v>
      </c>
      <c r="C19">
        <v>0.13408957093636364</v>
      </c>
      <c r="D19" s="84"/>
      <c r="E19" s="84"/>
      <c r="G19">
        <v>0.19154894303985723</v>
      </c>
      <c r="I19" s="84">
        <f t="shared" si="0"/>
        <v>1.4867378998128702</v>
      </c>
    </row>
    <row r="20" spans="1:9" x14ac:dyDescent="0.25">
      <c r="A20" t="s">
        <v>102</v>
      </c>
      <c r="B20">
        <v>1.7286192428527274</v>
      </c>
      <c r="C20">
        <v>0.12593224093636363</v>
      </c>
      <c r="D20" s="84"/>
      <c r="E20" s="84"/>
      <c r="G20">
        <v>0.22557942500498299</v>
      </c>
      <c r="I20" s="84">
        <f t="shared" si="0"/>
        <v>1.5030398178477444</v>
      </c>
    </row>
    <row r="21" spans="1:9" x14ac:dyDescent="0.25">
      <c r="A21" t="s">
        <v>103</v>
      </c>
      <c r="B21">
        <v>1.7388075428527274</v>
      </c>
      <c r="C21">
        <v>0.13143847093636365</v>
      </c>
      <c r="D21" s="84"/>
      <c r="E21" s="84"/>
      <c r="G21">
        <v>8.9447315934065977E-2</v>
      </c>
      <c r="I21" s="84">
        <f t="shared" si="0"/>
        <v>1.6493602269186614</v>
      </c>
    </row>
    <row r="22" spans="1:9" x14ac:dyDescent="0.25">
      <c r="A22" t="s">
        <v>104</v>
      </c>
      <c r="B22">
        <v>1.9685793428527276</v>
      </c>
      <c r="C22">
        <v>0.12703332093636363</v>
      </c>
      <c r="D22" s="84"/>
      <c r="E22" s="84"/>
      <c r="G22">
        <v>0.3919863428444707</v>
      </c>
      <c r="I22" s="84">
        <f t="shared" si="0"/>
        <v>1.5765930000082569</v>
      </c>
    </row>
    <row r="23" spans="1:9" x14ac:dyDescent="0.25">
      <c r="A23" t="s">
        <v>105</v>
      </c>
      <c r="B23">
        <v>2.2717706428527271</v>
      </c>
      <c r="C23">
        <v>0.15896120093636365</v>
      </c>
      <c r="D23" s="84"/>
      <c r="E23" s="84"/>
      <c r="G23">
        <v>0.46186863005923007</v>
      </c>
      <c r="I23" s="84">
        <f t="shared" si="0"/>
        <v>1.8099020127934971</v>
      </c>
    </row>
    <row r="24" spans="1:9" x14ac:dyDescent="0.25">
      <c r="A24" t="s">
        <v>106</v>
      </c>
      <c r="B24">
        <v>1.8076206428527273</v>
      </c>
      <c r="C24">
        <v>0.12851257093636365</v>
      </c>
      <c r="D24" s="84"/>
      <c r="E24" s="84"/>
      <c r="G24">
        <v>0.31659557493552865</v>
      </c>
      <c r="I24" s="84">
        <f t="shared" si="0"/>
        <v>1.4910250679171986</v>
      </c>
    </row>
    <row r="25" spans="1:9" x14ac:dyDescent="0.25">
      <c r="A25" t="s">
        <v>107</v>
      </c>
      <c r="B25">
        <v>2.1965160428527275</v>
      </c>
      <c r="C25">
        <v>0.17057610093636363</v>
      </c>
      <c r="D25" s="84"/>
      <c r="E25" s="84"/>
      <c r="G25">
        <v>0.28017156842576024</v>
      </c>
      <c r="I25" s="84">
        <f t="shared" si="0"/>
        <v>1.9163444744269673</v>
      </c>
    </row>
    <row r="26" spans="1:9" x14ac:dyDescent="0.25">
      <c r="A26" t="s">
        <v>108</v>
      </c>
      <c r="B26">
        <v>1.5856823428527274</v>
      </c>
      <c r="C26">
        <v>0.12021593093636364</v>
      </c>
      <c r="D26" s="84"/>
      <c r="E26" s="84"/>
      <c r="G26">
        <v>0.24497123071245813</v>
      </c>
      <c r="I26" s="84">
        <f t="shared" si="0"/>
        <v>1.3407111121402693</v>
      </c>
    </row>
    <row r="27" spans="1:9" x14ac:dyDescent="0.25">
      <c r="A27" t="s">
        <v>109</v>
      </c>
      <c r="B27">
        <v>1.6286014428527273</v>
      </c>
      <c r="C27">
        <v>0.11465170093636365</v>
      </c>
      <c r="D27" s="84"/>
      <c r="E27" s="84"/>
      <c r="G27">
        <v>0.28690935772557491</v>
      </c>
      <c r="I27" s="84">
        <f t="shared" si="0"/>
        <v>1.3416920851271525</v>
      </c>
    </row>
    <row r="28" spans="1:9" x14ac:dyDescent="0.25">
      <c r="A28" t="s">
        <v>110</v>
      </c>
      <c r="B28">
        <v>1.6212617428527274</v>
      </c>
      <c r="C28">
        <v>0.11985448093636365</v>
      </c>
      <c r="D28" s="84"/>
      <c r="E28" s="84"/>
      <c r="G28">
        <v>0.21106596565495203</v>
      </c>
      <c r="I28" s="84">
        <f t="shared" si="0"/>
        <v>1.4101957771977753</v>
      </c>
    </row>
    <row r="29" spans="1:9" x14ac:dyDescent="0.25">
      <c r="A29" t="s">
        <v>111</v>
      </c>
      <c r="B29">
        <v>2.0144322428527275</v>
      </c>
      <c r="C29">
        <v>0.15744134093636364</v>
      </c>
      <c r="D29" s="84"/>
      <c r="E29" s="84"/>
      <c r="G29">
        <v>0.29661789420968698</v>
      </c>
      <c r="I29" s="84">
        <f t="shared" si="0"/>
        <v>1.7178143486430404</v>
      </c>
    </row>
    <row r="30" spans="1:9" x14ac:dyDescent="0.25">
      <c r="A30" t="s">
        <v>112</v>
      </c>
      <c r="B30">
        <v>2.1661875428527275</v>
      </c>
      <c r="C30">
        <v>0.16541169093636363</v>
      </c>
      <c r="D30" s="84"/>
      <c r="E30" s="84"/>
      <c r="G30">
        <v>0.10665559521202467</v>
      </c>
      <c r="I30" s="84">
        <f t="shared" si="0"/>
        <v>2.059531947640703</v>
      </c>
    </row>
    <row r="31" spans="1:9" x14ac:dyDescent="0.25">
      <c r="A31" t="s">
        <v>113</v>
      </c>
      <c r="B31">
        <v>1.5376234428527276</v>
      </c>
      <c r="C31">
        <v>0.11376480093636365</v>
      </c>
      <c r="D31" s="84"/>
      <c r="E31" s="84"/>
      <c r="G31">
        <v>9.4287366237267828E-2</v>
      </c>
      <c r="I31" s="84">
        <f t="shared" si="0"/>
        <v>1.4433360766154597</v>
      </c>
    </row>
    <row r="32" spans="1:9" x14ac:dyDescent="0.25">
      <c r="A32" t="s">
        <v>114</v>
      </c>
      <c r="B32">
        <v>1.7590336428527273</v>
      </c>
      <c r="C32">
        <v>0.14640526093636363</v>
      </c>
      <c r="D32" s="84"/>
      <c r="E32" s="84"/>
      <c r="G32">
        <v>0.2533275048596112</v>
      </c>
      <c r="I32" s="84">
        <f t="shared" si="0"/>
        <v>1.505706137993116</v>
      </c>
    </row>
    <row r="33" spans="1:9" x14ac:dyDescent="0.25">
      <c r="A33" t="s">
        <v>313</v>
      </c>
      <c r="B33">
        <v>2.2869142428527276</v>
      </c>
      <c r="C33">
        <v>0.18740648093636364</v>
      </c>
      <c r="D33" s="84"/>
      <c r="E33" s="84"/>
      <c r="G33">
        <v>0.23999688926576218</v>
      </c>
      <c r="I33" s="84">
        <f t="shared" si="0"/>
        <v>2.0469173535869656</v>
      </c>
    </row>
    <row r="34" spans="1:9" x14ac:dyDescent="0.25">
      <c r="A34" t="s">
        <v>115</v>
      </c>
      <c r="B34">
        <v>1.7565912428527275</v>
      </c>
      <c r="C34">
        <v>0.14433773093636365</v>
      </c>
      <c r="D34" s="84"/>
      <c r="E34" s="84"/>
      <c r="G34">
        <v>0.27821575896057343</v>
      </c>
      <c r="I34" s="84">
        <f t="shared" si="0"/>
        <v>1.4783754838921541</v>
      </c>
    </row>
    <row r="35" spans="1:9" x14ac:dyDescent="0.25">
      <c r="A35" t="s">
        <v>116</v>
      </c>
      <c r="B35">
        <v>1.7404216428527275</v>
      </c>
      <c r="C35">
        <v>0.13764325093636365</v>
      </c>
      <c r="D35" s="84"/>
      <c r="E35" s="84"/>
      <c r="G35">
        <v>0.23917189332603939</v>
      </c>
      <c r="I35" s="84">
        <f t="shared" si="0"/>
        <v>1.5012497495266881</v>
      </c>
    </row>
    <row r="36" spans="1:9" x14ac:dyDescent="0.25">
      <c r="A36" t="s">
        <v>117</v>
      </c>
      <c r="B36">
        <v>1.5173117428527274</v>
      </c>
      <c r="C36">
        <v>0.12094348093636363</v>
      </c>
      <c r="D36" s="84"/>
      <c r="E36" s="84"/>
      <c r="G36">
        <v>4.7279988660907109E-2</v>
      </c>
      <c r="I36" s="84">
        <f t="shared" si="0"/>
        <v>1.4700317541918202</v>
      </c>
    </row>
    <row r="37" spans="1:9" x14ac:dyDescent="0.25">
      <c r="A37" t="s">
        <v>118</v>
      </c>
      <c r="B37">
        <v>1.6417071428527275</v>
      </c>
      <c r="C37">
        <v>0.13653708093636366</v>
      </c>
      <c r="D37" s="84"/>
      <c r="E37" s="84"/>
      <c r="G37">
        <v>0.18737653815556868</v>
      </c>
      <c r="I37" s="84">
        <f t="shared" si="0"/>
        <v>1.4543306046971587</v>
      </c>
    </row>
    <row r="38" spans="1:9" x14ac:dyDescent="0.25">
      <c r="A38" t="s">
        <v>119</v>
      </c>
      <c r="B38">
        <v>2.4887476428527275</v>
      </c>
      <c r="C38">
        <v>0.21519363093636368</v>
      </c>
      <c r="D38" s="84"/>
      <c r="E38" s="84"/>
      <c r="G38">
        <v>0.2681976471631205</v>
      </c>
      <c r="I38" s="84">
        <f t="shared" si="0"/>
        <v>2.2205499956896069</v>
      </c>
    </row>
    <row r="39" spans="1:9" x14ac:dyDescent="0.25">
      <c r="A39" t="s">
        <v>120</v>
      </c>
      <c r="B39">
        <v>1.8330817428527273</v>
      </c>
      <c r="C39">
        <v>0.14470324093636364</v>
      </c>
      <c r="D39" s="84"/>
      <c r="E39" s="84"/>
      <c r="G39">
        <v>0.27622226558492791</v>
      </c>
      <c r="I39" s="84">
        <f t="shared" si="0"/>
        <v>1.5568594772677993</v>
      </c>
    </row>
    <row r="40" spans="1:9" x14ac:dyDescent="0.25">
      <c r="A40" t="s">
        <v>121</v>
      </c>
      <c r="B40">
        <v>1.9498539428527275</v>
      </c>
      <c r="C40">
        <v>0.15635476093636363</v>
      </c>
      <c r="D40" s="84"/>
      <c r="E40" s="84"/>
      <c r="G40">
        <v>0.30191940141955831</v>
      </c>
      <c r="I40" s="84">
        <f t="shared" si="0"/>
        <v>1.6479345414331692</v>
      </c>
    </row>
    <row r="41" spans="1:9" x14ac:dyDescent="0.25">
      <c r="A41" t="s">
        <v>122</v>
      </c>
      <c r="B41">
        <v>1.6585502428527275</v>
      </c>
      <c r="C41">
        <v>0.12478534093636363</v>
      </c>
      <c r="D41" s="84"/>
      <c r="E41" s="84"/>
      <c r="G41">
        <v>0.22333902565632457</v>
      </c>
      <c r="I41" s="84">
        <f t="shared" si="0"/>
        <v>1.4352112171964029</v>
      </c>
    </row>
    <row r="42" spans="1:9" x14ac:dyDescent="0.25">
      <c r="A42" t="s">
        <v>123</v>
      </c>
      <c r="B42">
        <v>1.7931120428527274</v>
      </c>
      <c r="C42">
        <v>0.14047008093636365</v>
      </c>
      <c r="D42" s="84"/>
      <c r="E42" s="84"/>
      <c r="G42">
        <v>0.20422145850808865</v>
      </c>
      <c r="I42" s="84">
        <f t="shared" si="0"/>
        <v>1.5888905843446388</v>
      </c>
    </row>
    <row r="43" spans="1:9" x14ac:dyDescent="0.25">
      <c r="A43" t="s">
        <v>124</v>
      </c>
      <c r="B43">
        <v>1.8779599428527274</v>
      </c>
      <c r="C43">
        <v>0.13956942093636365</v>
      </c>
      <c r="D43" s="84"/>
      <c r="E43" s="84"/>
      <c r="G43">
        <v>0.36362352370091233</v>
      </c>
      <c r="I43" s="84">
        <f t="shared" si="0"/>
        <v>1.5143364191518152</v>
      </c>
    </row>
    <row r="44" spans="1:9" x14ac:dyDescent="0.25">
      <c r="A44" t="s">
        <v>125</v>
      </c>
      <c r="B44">
        <v>1.8635686428527276</v>
      </c>
      <c r="C44">
        <v>0.15309332093636363</v>
      </c>
      <c r="D44" s="84"/>
      <c r="E44" s="84"/>
      <c r="G44">
        <v>0.28828552722772272</v>
      </c>
      <c r="I44" s="84">
        <f t="shared" si="0"/>
        <v>1.5752831156250049</v>
      </c>
    </row>
    <row r="45" spans="1:9" x14ac:dyDescent="0.25">
      <c r="A45" t="s">
        <v>126</v>
      </c>
      <c r="B45">
        <v>1.7452312428527277</v>
      </c>
      <c r="C45">
        <v>0.13818235093636363</v>
      </c>
      <c r="D45" s="84"/>
      <c r="E45" s="84"/>
      <c r="G45">
        <v>0.29901324999999995</v>
      </c>
      <c r="I45" s="84">
        <f t="shared" si="0"/>
        <v>1.4462179928527277</v>
      </c>
    </row>
    <row r="46" spans="1:9" x14ac:dyDescent="0.25">
      <c r="A46" t="s">
        <v>127</v>
      </c>
      <c r="B46">
        <v>2.0043326428527277</v>
      </c>
      <c r="C46">
        <v>0.15712777093636365</v>
      </c>
      <c r="D46" s="84"/>
      <c r="E46" s="84"/>
      <c r="G46">
        <v>0.26425714032386249</v>
      </c>
      <c r="I46" s="84">
        <f t="shared" si="0"/>
        <v>1.7400755025288652</v>
      </c>
    </row>
    <row r="47" spans="1:9" x14ac:dyDescent="0.25">
      <c r="A47" t="s">
        <v>128</v>
      </c>
      <c r="B47">
        <v>1.6278971428527274</v>
      </c>
      <c r="C47">
        <v>0.13533876093636363</v>
      </c>
      <c r="D47" s="84"/>
      <c r="E47" s="84"/>
      <c r="G47">
        <v>0.15332176063829783</v>
      </c>
      <c r="I47" s="84">
        <f t="shared" si="0"/>
        <v>1.4745753822144296</v>
      </c>
    </row>
    <row r="48" spans="1:9" x14ac:dyDescent="0.25">
      <c r="A48" t="s">
        <v>129</v>
      </c>
      <c r="B48">
        <v>1.5012501428527274</v>
      </c>
      <c r="C48">
        <v>0.12252278093636365</v>
      </c>
      <c r="D48" s="84"/>
      <c r="E48" s="84"/>
      <c r="G48">
        <v>4.1820095003933896E-2</v>
      </c>
      <c r="I48" s="84">
        <f t="shared" si="0"/>
        <v>1.4594300478487936</v>
      </c>
    </row>
    <row r="49" spans="1:9" x14ac:dyDescent="0.25">
      <c r="A49" t="s">
        <v>165</v>
      </c>
      <c r="B49">
        <v>2.2858334428527272</v>
      </c>
      <c r="C49">
        <v>0.17604974093636364</v>
      </c>
      <c r="D49" s="84"/>
      <c r="E49" s="84"/>
      <c r="G49">
        <v>0.45804549196446387</v>
      </c>
      <c r="I49" s="84">
        <f t="shared" si="0"/>
        <v>1.8277879508882633</v>
      </c>
    </row>
    <row r="50" spans="1:9" x14ac:dyDescent="0.25">
      <c r="A50" t="s">
        <v>314</v>
      </c>
      <c r="B50">
        <v>2.4358251428527273</v>
      </c>
      <c r="C50">
        <v>0.18589987093636365</v>
      </c>
      <c r="D50" s="84"/>
      <c r="E50" s="84"/>
      <c r="G50">
        <v>0.48993146449970049</v>
      </c>
      <c r="I50" s="84">
        <f t="shared" si="0"/>
        <v>1.945893678353027</v>
      </c>
    </row>
    <row r="51" spans="1:9" x14ac:dyDescent="0.25">
      <c r="A51" t="s">
        <v>166</v>
      </c>
      <c r="B51">
        <v>2.2583688428527271</v>
      </c>
      <c r="C51">
        <v>0.17670744093636365</v>
      </c>
      <c r="D51" s="84"/>
      <c r="E51" s="84"/>
      <c r="G51">
        <v>0.42035351258205683</v>
      </c>
      <c r="I51" s="84">
        <f t="shared" si="0"/>
        <v>1.8380153302706703</v>
      </c>
    </row>
    <row r="52" spans="1:9" x14ac:dyDescent="0.25">
      <c r="A52" t="s">
        <v>167</v>
      </c>
      <c r="B52">
        <v>2.5060770428527275</v>
      </c>
      <c r="C52">
        <v>0.18423322093636366</v>
      </c>
      <c r="D52" s="84"/>
      <c r="E52" s="84"/>
      <c r="G52">
        <v>0.53434510840707983</v>
      </c>
      <c r="I52" s="84">
        <f t="shared" si="0"/>
        <v>1.9717319344456476</v>
      </c>
    </row>
    <row r="53" spans="1:9" x14ac:dyDescent="0.25">
      <c r="A53" t="s">
        <v>168</v>
      </c>
      <c r="B53">
        <v>2.2292140428527274</v>
      </c>
      <c r="C53">
        <v>0.16633542093636364</v>
      </c>
      <c r="D53" s="84"/>
      <c r="E53" s="84"/>
      <c r="G53">
        <v>0.47966943221258129</v>
      </c>
      <c r="I53" s="84">
        <f t="shared" si="0"/>
        <v>1.7495446106401462</v>
      </c>
    </row>
    <row r="54" spans="1:9" x14ac:dyDescent="0.25">
      <c r="A54" t="s">
        <v>169</v>
      </c>
      <c r="B54">
        <v>1.9768987428527276</v>
      </c>
      <c r="C54">
        <v>0.14224568093636367</v>
      </c>
      <c r="D54" s="84"/>
      <c r="E54" s="84"/>
      <c r="G54">
        <v>0.49269042003567176</v>
      </c>
      <c r="I54" s="84">
        <f t="shared" si="0"/>
        <v>1.4842083228170559</v>
      </c>
    </row>
    <row r="55" spans="1:9" x14ac:dyDescent="0.25">
      <c r="A55" t="s">
        <v>170</v>
      </c>
      <c r="B55">
        <v>2.1966768428527272</v>
      </c>
      <c r="C55">
        <v>0.16366301093636365</v>
      </c>
      <c r="D55" s="84"/>
      <c r="E55" s="84"/>
      <c r="G55">
        <v>0.28744712128518007</v>
      </c>
      <c r="I55" s="84">
        <f t="shared" si="0"/>
        <v>1.9092297215675471</v>
      </c>
    </row>
    <row r="56" spans="1:9" x14ac:dyDescent="0.25">
      <c r="A56" t="s">
        <v>171</v>
      </c>
      <c r="B56">
        <v>1.7998447428527276</v>
      </c>
      <c r="C56">
        <v>0.12554400093636364</v>
      </c>
      <c r="D56" s="84"/>
      <c r="E56" s="84"/>
      <c r="G56">
        <v>0.32445930809128626</v>
      </c>
      <c r="I56" s="84">
        <f t="shared" si="0"/>
        <v>1.4753854347614412</v>
      </c>
    </row>
    <row r="57" spans="1:9" x14ac:dyDescent="0.25">
      <c r="A57" t="s">
        <v>172</v>
      </c>
      <c r="B57">
        <v>1.7259053428527273</v>
      </c>
      <c r="C57">
        <v>0.12152255093636363</v>
      </c>
      <c r="D57" s="84"/>
      <c r="E57" s="84"/>
      <c r="G57">
        <v>0.13749530383848457</v>
      </c>
      <c r="I57" s="84">
        <f t="shared" si="0"/>
        <v>1.5884100390142428</v>
      </c>
    </row>
    <row r="58" spans="1:9" x14ac:dyDescent="0.25">
      <c r="A58" t="s">
        <v>173</v>
      </c>
      <c r="B58">
        <v>2.0777109428527276</v>
      </c>
      <c r="C58">
        <v>0.15825801093636366</v>
      </c>
      <c r="D58" s="84"/>
      <c r="E58" s="84"/>
      <c r="G58">
        <v>0.17067450221500294</v>
      </c>
      <c r="I58" s="84">
        <f t="shared" si="0"/>
        <v>1.9070364406377247</v>
      </c>
    </row>
    <row r="59" spans="1:9" x14ac:dyDescent="0.25">
      <c r="A59" t="s">
        <v>174</v>
      </c>
      <c r="B59">
        <v>1.6314384428527273</v>
      </c>
      <c r="C59">
        <v>0.11665882093636365</v>
      </c>
      <c r="D59" s="84"/>
      <c r="E59" s="84"/>
      <c r="G59">
        <v>0.19005273149614088</v>
      </c>
      <c r="I59" s="84">
        <f t="shared" si="0"/>
        <v>1.4413857113565864</v>
      </c>
    </row>
    <row r="60" spans="1:9" x14ac:dyDescent="0.25">
      <c r="A60" t="s">
        <v>175</v>
      </c>
      <c r="B60">
        <v>2.1326346428527274</v>
      </c>
      <c r="C60">
        <v>0.14773962093636364</v>
      </c>
      <c r="D60" s="84"/>
      <c r="E60" s="84"/>
      <c r="G60">
        <v>0.22727579247451532</v>
      </c>
      <c r="I60" s="84">
        <f t="shared" si="0"/>
        <v>1.9053588503782122</v>
      </c>
    </row>
    <row r="61" spans="1:9" x14ac:dyDescent="0.25">
      <c r="A61" t="s">
        <v>176</v>
      </c>
      <c r="B61">
        <v>2.0603533428527272</v>
      </c>
      <c r="C61">
        <v>0.14866689093636365</v>
      </c>
      <c r="D61" s="84"/>
      <c r="E61" s="84"/>
      <c r="G61">
        <v>0.19354131878829808</v>
      </c>
      <c r="I61" s="84">
        <f t="shared" si="0"/>
        <v>1.866812024064429</v>
      </c>
    </row>
    <row r="62" spans="1:9" x14ac:dyDescent="0.25">
      <c r="A62" t="s">
        <v>177</v>
      </c>
      <c r="B62">
        <v>1.7527318428527274</v>
      </c>
      <c r="C62">
        <v>0.12442347093636363</v>
      </c>
      <c r="D62" s="84"/>
      <c r="E62" s="84"/>
      <c r="G62">
        <v>0.25489454496402875</v>
      </c>
      <c r="I62" s="84">
        <f t="shared" si="0"/>
        <v>1.4978372978886987</v>
      </c>
    </row>
    <row r="63" spans="1:9" x14ac:dyDescent="0.25">
      <c r="A63" t="s">
        <v>178</v>
      </c>
      <c r="B63">
        <v>1.8157033428527274</v>
      </c>
      <c r="C63">
        <v>0.13537347093636362</v>
      </c>
      <c r="D63" s="84"/>
      <c r="E63" s="84"/>
      <c r="G63">
        <v>0.20342738237924865</v>
      </c>
      <c r="I63" s="84">
        <f t="shared" si="0"/>
        <v>1.6122759604734787</v>
      </c>
    </row>
    <row r="64" spans="1:9" x14ac:dyDescent="0.25">
      <c r="A64" t="s">
        <v>179</v>
      </c>
      <c r="B64">
        <v>2.0797965428527276</v>
      </c>
      <c r="C64">
        <v>0.13573701093636364</v>
      </c>
      <c r="D64" s="84"/>
      <c r="E64" s="84"/>
      <c r="G64">
        <v>0.3279791927443238</v>
      </c>
      <c r="I64" s="84">
        <f t="shared" si="0"/>
        <v>1.7518173501084038</v>
      </c>
    </row>
    <row r="65" spans="1:9" x14ac:dyDescent="0.25">
      <c r="A65" t="s">
        <v>180</v>
      </c>
      <c r="B65">
        <v>1.6791167428527276</v>
      </c>
      <c r="C65">
        <v>0.12147886093636365</v>
      </c>
      <c r="D65" s="84"/>
      <c r="E65" s="84"/>
      <c r="G65">
        <v>0.24882969567583613</v>
      </c>
      <c r="I65" s="84">
        <f t="shared" si="0"/>
        <v>1.4302870471768916</v>
      </c>
    </row>
    <row r="66" spans="1:9" x14ac:dyDescent="0.25">
      <c r="A66" t="s">
        <v>181</v>
      </c>
      <c r="B66">
        <v>2.0624238428527275</v>
      </c>
      <c r="C66">
        <v>0.15616488093636363</v>
      </c>
      <c r="D66" s="84"/>
      <c r="E66" s="84"/>
      <c r="G66">
        <v>0.49943221144767913</v>
      </c>
      <c r="I66" s="84">
        <f t="shared" si="0"/>
        <v>1.5629916314050485</v>
      </c>
    </row>
    <row r="67" spans="1:9" x14ac:dyDescent="0.25">
      <c r="A67" t="s">
        <v>315</v>
      </c>
      <c r="B67">
        <v>2.0628326428527277</v>
      </c>
      <c r="C67">
        <v>0.14992424093636364</v>
      </c>
      <c r="D67" s="84"/>
      <c r="E67" s="84"/>
      <c r="G67">
        <v>0.51574651133909288</v>
      </c>
      <c r="I67" s="84">
        <f t="shared" si="0"/>
        <v>1.5470861315136348</v>
      </c>
    </row>
    <row r="68" spans="1:9" x14ac:dyDescent="0.25">
      <c r="A68" t="s">
        <v>182</v>
      </c>
      <c r="B68">
        <v>1.7959398428527276</v>
      </c>
      <c r="C68">
        <v>0.13788983093636364</v>
      </c>
      <c r="D68" s="84"/>
      <c r="E68" s="84"/>
      <c r="G68">
        <v>0.41548544463753728</v>
      </c>
      <c r="I68" s="84">
        <f t="shared" si="0"/>
        <v>1.3804543982151902</v>
      </c>
    </row>
    <row r="69" spans="1:9" x14ac:dyDescent="0.25">
      <c r="A69" t="s">
        <v>183</v>
      </c>
      <c r="B69">
        <v>2.8582584428527276</v>
      </c>
      <c r="C69">
        <v>0.22646144093636367</v>
      </c>
      <c r="D69" s="84"/>
      <c r="E69" s="84"/>
      <c r="G69">
        <v>0.27151325000000004</v>
      </c>
      <c r="I69" s="84">
        <f t="shared" si="0"/>
        <v>2.5867451928527276</v>
      </c>
    </row>
    <row r="70" spans="1:9" x14ac:dyDescent="0.25">
      <c r="A70" t="s">
        <v>184</v>
      </c>
      <c r="B70">
        <v>1.9863387428527273</v>
      </c>
      <c r="C70">
        <v>0.14869054093636364</v>
      </c>
      <c r="D70" s="84"/>
      <c r="E70" s="84"/>
      <c r="G70">
        <v>0.46740010916322916</v>
      </c>
      <c r="I70" s="84">
        <f t="shared" si="0"/>
        <v>1.5189386336894981</v>
      </c>
    </row>
    <row r="71" spans="1:9" x14ac:dyDescent="0.25">
      <c r="A71" t="s">
        <v>185</v>
      </c>
      <c r="B71">
        <v>1.8115580428527276</v>
      </c>
      <c r="C71">
        <v>0.11774619093636364</v>
      </c>
      <c r="D71" s="84"/>
      <c r="E71" s="84"/>
      <c r="G71">
        <v>0.57342443160190337</v>
      </c>
      <c r="I71" s="84">
        <f t="shared" si="0"/>
        <v>1.2381336112508241</v>
      </c>
    </row>
    <row r="72" spans="1:9" x14ac:dyDescent="0.25">
      <c r="A72" t="s">
        <v>186</v>
      </c>
      <c r="B72">
        <v>2.2588309428527276</v>
      </c>
      <c r="C72">
        <v>0.16425355093636362</v>
      </c>
      <c r="D72" s="84"/>
      <c r="E72" s="84"/>
      <c r="G72">
        <v>0.51522582485029944</v>
      </c>
      <c r="I72" s="84">
        <f t="shared" si="0"/>
        <v>1.7436051180024281</v>
      </c>
    </row>
    <row r="73" spans="1:9" x14ac:dyDescent="0.25">
      <c r="A73" t="s">
        <v>187</v>
      </c>
      <c r="B73">
        <v>1.8262823428527275</v>
      </c>
      <c r="C73">
        <v>0.11872132093636364</v>
      </c>
      <c r="D73" s="84"/>
      <c r="E73" s="84"/>
      <c r="G73">
        <v>0.57258432306390605</v>
      </c>
      <c r="I73" s="84">
        <f t="shared" si="0"/>
        <v>1.2536980197888214</v>
      </c>
    </row>
    <row r="74" spans="1:9" x14ac:dyDescent="0.25">
      <c r="A74" t="s">
        <v>188</v>
      </c>
      <c r="B74">
        <v>1.8661945428527273</v>
      </c>
      <c r="C74">
        <v>0.13710335093636364</v>
      </c>
      <c r="D74" s="84"/>
      <c r="E74" s="84"/>
      <c r="G74">
        <v>0.40225362512339585</v>
      </c>
      <c r="I74" s="84">
        <f t="shared" si="0"/>
        <v>1.4639409177293314</v>
      </c>
    </row>
    <row r="75" spans="1:9" x14ac:dyDescent="0.25">
      <c r="A75" t="s">
        <v>189</v>
      </c>
      <c r="B75">
        <v>1.9212910428527274</v>
      </c>
      <c r="C75">
        <v>0.13530983093636365</v>
      </c>
      <c r="D75" s="84"/>
      <c r="E75" s="84"/>
      <c r="G75">
        <v>0.56543114557592666</v>
      </c>
      <c r="I75" s="84">
        <f t="shared" si="0"/>
        <v>1.3558598972768008</v>
      </c>
    </row>
    <row r="76" spans="1:9" x14ac:dyDescent="0.25">
      <c r="A76" t="s">
        <v>190</v>
      </c>
      <c r="B76">
        <v>1.6192958428527275</v>
      </c>
      <c r="C76">
        <v>0.11429914093636365</v>
      </c>
      <c r="D76" s="84"/>
      <c r="E76" s="84"/>
      <c r="G76">
        <v>0.40621161196564121</v>
      </c>
      <c r="I76" s="84">
        <f t="shared" si="0"/>
        <v>1.2130842308870864</v>
      </c>
    </row>
    <row r="77" spans="1:9" x14ac:dyDescent="0.25">
      <c r="A77" t="s">
        <v>191</v>
      </c>
      <c r="B77">
        <v>1.9870518428527275</v>
      </c>
      <c r="C77">
        <v>0.14430797093636363</v>
      </c>
      <c r="D77" s="84"/>
      <c r="E77" s="84"/>
      <c r="G77">
        <v>0.44220442059528564</v>
      </c>
      <c r="I77" s="84">
        <f t="shared" si="0"/>
        <v>1.5448474222574418</v>
      </c>
    </row>
    <row r="78" spans="1:9" x14ac:dyDescent="0.25">
      <c r="A78" t="s">
        <v>192</v>
      </c>
      <c r="B78">
        <v>1.9516989428527276</v>
      </c>
      <c r="C78">
        <v>0.14553930093636364</v>
      </c>
      <c r="D78" s="84"/>
      <c r="E78" s="84"/>
      <c r="G78">
        <v>0.37640924999999992</v>
      </c>
      <c r="I78" s="84">
        <f t="shared" si="0"/>
        <v>1.5752896928527278</v>
      </c>
    </row>
    <row r="79" spans="1:9" x14ac:dyDescent="0.25">
      <c r="A79" t="s">
        <v>193</v>
      </c>
      <c r="B79">
        <v>1.7898562428527276</v>
      </c>
      <c r="C79">
        <v>0.12849046093636365</v>
      </c>
      <c r="D79" s="84"/>
      <c r="E79" s="84"/>
      <c r="G79">
        <v>0.52198283589260952</v>
      </c>
      <c r="I79" s="84">
        <f t="shared" si="0"/>
        <v>1.2678734069601181</v>
      </c>
    </row>
    <row r="80" spans="1:9" x14ac:dyDescent="0.25">
      <c r="A80" t="s">
        <v>194</v>
      </c>
      <c r="B80">
        <v>2.0985657428527276</v>
      </c>
      <c r="C80">
        <v>0.14700706093636365</v>
      </c>
      <c r="D80" s="84"/>
      <c r="E80" s="84"/>
      <c r="G80">
        <v>0.51073143907060248</v>
      </c>
      <c r="I80" s="84">
        <f t="shared" ref="I80:I82" si="1">B80-G80</f>
        <v>1.5878343037821252</v>
      </c>
    </row>
    <row r="81" spans="1:9" x14ac:dyDescent="0.25">
      <c r="A81" t="s">
        <v>195</v>
      </c>
      <c r="B81">
        <v>1.6977540428527276</v>
      </c>
      <c r="C81">
        <v>0.11505460093636365</v>
      </c>
      <c r="D81" s="84"/>
      <c r="E81" s="84"/>
      <c r="G81">
        <v>0.52079114934354476</v>
      </c>
      <c r="I81" s="84">
        <f t="shared" si="1"/>
        <v>1.1769628935091827</v>
      </c>
    </row>
    <row r="82" spans="1:9" x14ac:dyDescent="0.25">
      <c r="A82" t="s">
        <v>196</v>
      </c>
      <c r="B82">
        <v>1.6350890428527274</v>
      </c>
      <c r="C82">
        <v>0.10650251093636365</v>
      </c>
      <c r="D82" s="84"/>
      <c r="E82" s="84"/>
      <c r="G82">
        <v>0.57572554491994465</v>
      </c>
      <c r="I82" s="84">
        <f t="shared" si="1"/>
        <v>1.0593634979327828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70E00-F3E3-4647-870A-8B7F83DB2B03}">
  <dimension ref="G1:L132"/>
  <sheetViews>
    <sheetView topLeftCell="G22" workbookViewId="0">
      <selection activeCell="H50" sqref="H50"/>
    </sheetView>
  </sheetViews>
  <sheetFormatPr defaultRowHeight="12.5" x14ac:dyDescent="0.25"/>
  <cols>
    <col min="7" max="7" width="15.81640625" customWidth="1"/>
    <col min="10" max="10" width="34.08984375" customWidth="1"/>
    <col min="11" max="11" width="59.36328125" customWidth="1"/>
  </cols>
  <sheetData>
    <row r="1" spans="7:12" ht="13" x14ac:dyDescent="0.3">
      <c r="G1" s="111" t="str">
        <f>Cleaned_Data!A1</f>
        <v>Sample_ID</v>
      </c>
      <c r="H1" s="116" t="str">
        <f>Cleaned_Data!N1</f>
        <v>H2O</v>
      </c>
      <c r="I1" s="117" t="str">
        <f>Cleaned_Data!R1</f>
        <v>Porosity</v>
      </c>
      <c r="J1" t="str">
        <f>Cleaned_Data!S1</f>
        <v>BulkDensity</v>
      </c>
      <c r="K1" t="s">
        <v>528</v>
      </c>
      <c r="L1" t="s">
        <v>527</v>
      </c>
    </row>
    <row r="2" spans="7:12" ht="13" x14ac:dyDescent="0.3">
      <c r="G2" s="111" t="str">
        <f>Cleaned_Data!A2</f>
        <v>A11</v>
      </c>
      <c r="H2" s="116">
        <f>Cleaned_Data!N2</f>
        <v>35.62176165803109</v>
      </c>
      <c r="I2" s="117">
        <f>Cleaned_Data!R2</f>
        <v>0.50976040260901923</v>
      </c>
      <c r="J2">
        <f>Cleaned_Data!S2</f>
        <v>1.2991349330860991</v>
      </c>
      <c r="K2">
        <f>H2*J2/100</f>
        <v>0.4627747494801519</v>
      </c>
      <c r="L2">
        <f>K2/I2</f>
        <v>0.90782796606329419</v>
      </c>
    </row>
    <row r="3" spans="7:12" ht="13" x14ac:dyDescent="0.3">
      <c r="G3" s="111" t="str">
        <f>Cleaned_Data!A3</f>
        <v>A12</v>
      </c>
      <c r="H3" s="116">
        <f>Cleaned_Data!N3</f>
        <v>36.283185840707958</v>
      </c>
      <c r="I3" s="117">
        <f>Cleaned_Data!R3</f>
        <v>0.55227188284800288</v>
      </c>
      <c r="J3">
        <f>Cleaned_Data!S3</f>
        <v>1.1864795104527925</v>
      </c>
      <c r="K3">
        <f t="shared" ref="K3:K66" si="0">H3*J3/100</f>
        <v>0.43049256573950873</v>
      </c>
      <c r="L3">
        <f t="shared" ref="L3:L66" si="1">K3/I3</f>
        <v>0.77949390347288339</v>
      </c>
    </row>
    <row r="4" spans="7:12" ht="13" x14ac:dyDescent="0.3">
      <c r="G4" s="111" t="str">
        <f>Cleaned_Data!A4</f>
        <v>B11</v>
      </c>
      <c r="H4" s="116">
        <f>Cleaned_Data!N4</f>
        <v>35.367372353673723</v>
      </c>
      <c r="I4" s="117">
        <f>Cleaned_Data!R4</f>
        <v>0.5027175448697736</v>
      </c>
      <c r="J4">
        <f>Cleaned_Data!S4</f>
        <v>1.3177985060951001</v>
      </c>
      <c r="K4">
        <f t="shared" si="0"/>
        <v>0.46607070452180371</v>
      </c>
      <c r="L4">
        <f t="shared" si="1"/>
        <v>0.92710252362991818</v>
      </c>
    </row>
    <row r="5" spans="7:12" ht="13" x14ac:dyDescent="0.3">
      <c r="G5" s="111" t="str">
        <f>Cleaned_Data!A5</f>
        <v>B12</v>
      </c>
      <c r="H5" s="116">
        <f>Cleaned_Data!N5</f>
        <v>40.976933514246952</v>
      </c>
      <c r="I5" s="117">
        <f>Cleaned_Data!R5</f>
        <v>0.55874945328587711</v>
      </c>
      <c r="J5">
        <f>Cleaned_Data!S5</f>
        <v>1.1693139487924256</v>
      </c>
      <c r="K5">
        <f t="shared" si="0"/>
        <v>0.47914899936948785</v>
      </c>
      <c r="L5">
        <f t="shared" si="1"/>
        <v>0.8575381981167457</v>
      </c>
    </row>
    <row r="6" spans="7:12" ht="13" x14ac:dyDescent="0.3">
      <c r="G6" s="111" t="str">
        <f>Cleaned_Data!A6</f>
        <v>C11</v>
      </c>
      <c r="H6" s="116">
        <f>Cleaned_Data!N6</f>
        <v>38.095238095238081</v>
      </c>
      <c r="I6" s="117">
        <f>Cleaned_Data!R6</f>
        <v>0.50599621721402821</v>
      </c>
      <c r="J6">
        <f>Cleaned_Data!S6</f>
        <v>1.3091100243828251</v>
      </c>
      <c r="K6">
        <f t="shared" si="0"/>
        <v>0.49870858071726654</v>
      </c>
      <c r="L6">
        <f t="shared" si="1"/>
        <v>0.98559744865902998</v>
      </c>
    </row>
    <row r="7" spans="7:12" ht="13" x14ac:dyDescent="0.3">
      <c r="G7" s="111" t="str">
        <f>Cleaned_Data!A7</f>
        <v>C12</v>
      </c>
      <c r="H7" s="116">
        <f>Cleaned_Data!N7</f>
        <v>36.585365853658544</v>
      </c>
      <c r="I7" s="117">
        <f>Cleaned_Data!R7</f>
        <v>0.54441116619884156</v>
      </c>
      <c r="J7">
        <f>Cleaned_Data!S7</f>
        <v>1.20731040957307</v>
      </c>
      <c r="K7">
        <f t="shared" si="0"/>
        <v>0.44169893033161112</v>
      </c>
      <c r="L7">
        <f t="shared" si="1"/>
        <v>0.81133334096656706</v>
      </c>
    </row>
    <row r="8" spans="7:12" ht="13" x14ac:dyDescent="0.3">
      <c r="G8" s="111" t="str">
        <f>Cleaned_Data!A8</f>
        <v>D11</v>
      </c>
      <c r="H8" s="116">
        <f>Cleaned_Data!N8</f>
        <v>39.860139860139853</v>
      </c>
      <c r="I8" s="117">
        <f>Cleaned_Data!R8</f>
        <v>0.52553281282729725</v>
      </c>
      <c r="J8">
        <f>Cleaned_Data!S8</f>
        <v>1.2573380460076622</v>
      </c>
      <c r="K8">
        <f t="shared" si="0"/>
        <v>0.50117670365340372</v>
      </c>
      <c r="L8">
        <f t="shared" si="1"/>
        <v>0.95365444634586971</v>
      </c>
    </row>
    <row r="9" spans="7:12" ht="13" x14ac:dyDescent="0.3">
      <c r="G9" s="111" t="str">
        <f>Cleaned_Data!A9</f>
        <v>D12</v>
      </c>
      <c r="H9" s="116">
        <f>Cleaned_Data!N9</f>
        <v>36.458333333333343</v>
      </c>
      <c r="I9" s="117">
        <f>Cleaned_Data!R9</f>
        <v>0.55828399912267668</v>
      </c>
      <c r="J9">
        <f>Cleaned_Data!S9</f>
        <v>1.1705474023249069</v>
      </c>
      <c r="K9">
        <f t="shared" si="0"/>
        <v>0.42676207376428915</v>
      </c>
      <c r="L9">
        <f t="shared" si="1"/>
        <v>0.76441752662610873</v>
      </c>
    </row>
    <row r="10" spans="7:12" ht="13" x14ac:dyDescent="0.3">
      <c r="G10" s="111" t="str">
        <f>Cleaned_Data!A10</f>
        <v>E11</v>
      </c>
      <c r="H10" s="116">
        <f>Cleaned_Data!N10</f>
        <v>32.418952618453837</v>
      </c>
      <c r="I10" s="117">
        <f>Cleaned_Data!R10</f>
        <v>0.52857250837170811</v>
      </c>
      <c r="J10">
        <f>Cleaned_Data!S10</f>
        <v>1.2492828528149735</v>
      </c>
      <c r="K10">
        <f t="shared" si="0"/>
        <v>0.40500441612455468</v>
      </c>
      <c r="L10">
        <f t="shared" si="1"/>
        <v>0.76622300575599245</v>
      </c>
    </row>
    <row r="11" spans="7:12" ht="13" x14ac:dyDescent="0.3">
      <c r="G11" s="111" t="str">
        <f>Cleaned_Data!A11</f>
        <v>E12</v>
      </c>
      <c r="H11" s="116">
        <f>Cleaned_Data!N11</f>
        <v>21.675977653631275</v>
      </c>
      <c r="I11" s="117">
        <f>Cleaned_Data!R11</f>
        <v>0.49662826482871081</v>
      </c>
      <c r="J11">
        <f>Cleaned_Data!S11</f>
        <v>1.3339350982039164</v>
      </c>
      <c r="K11">
        <f t="shared" si="0"/>
        <v>0.28914347380062533</v>
      </c>
      <c r="L11">
        <f t="shared" si="1"/>
        <v>0.5822130842680735</v>
      </c>
    </row>
    <row r="12" spans="7:12" ht="13" x14ac:dyDescent="0.3">
      <c r="G12" s="111" t="str">
        <f>Cleaned_Data!A12</f>
        <v>F11</v>
      </c>
      <c r="H12" s="116">
        <f>Cleaned_Data!N12</f>
        <v>21.615201900237533</v>
      </c>
      <c r="I12" s="117">
        <f>Cleaned_Data!R12</f>
        <v>0.5027010144671441</v>
      </c>
      <c r="J12">
        <f>Cleaned_Data!S12</f>
        <v>1.3178423116620681</v>
      </c>
      <c r="K12">
        <f t="shared" si="0"/>
        <v>0.28485427639251359</v>
      </c>
      <c r="L12">
        <f t="shared" si="1"/>
        <v>0.56664750655905294</v>
      </c>
    </row>
    <row r="13" spans="7:12" ht="13" x14ac:dyDescent="0.3">
      <c r="G13" s="111" t="str">
        <f>Cleaned_Data!A13</f>
        <v>F12</v>
      </c>
      <c r="H13" s="116">
        <f>Cleaned_Data!N13</f>
        <v>20.648259303721499</v>
      </c>
      <c r="I13" s="117">
        <f>Cleaned_Data!R13</f>
        <v>0.51507433763889199</v>
      </c>
      <c r="J13">
        <f>Cleaned_Data!S13</f>
        <v>1.285053005256936</v>
      </c>
      <c r="K13">
        <f t="shared" si="0"/>
        <v>0.26534107671571799</v>
      </c>
      <c r="L13">
        <f t="shared" si="1"/>
        <v>0.51515103224137548</v>
      </c>
    </row>
    <row r="14" spans="7:12" ht="13" x14ac:dyDescent="0.3">
      <c r="G14" s="111" t="str">
        <f>Cleaned_Data!A14</f>
        <v>G11</v>
      </c>
      <c r="H14" s="116">
        <f>Cleaned_Data!N14</f>
        <v>32.23767383059419</v>
      </c>
      <c r="I14" s="117">
        <f>Cleaned_Data!R14</f>
        <v>0.50273637062436438</v>
      </c>
      <c r="J14">
        <f>Cleaned_Data!S14</f>
        <v>1.3177486178454345</v>
      </c>
      <c r="K14">
        <f t="shared" si="0"/>
        <v>0.42481150132817425</v>
      </c>
      <c r="L14">
        <f t="shared" si="1"/>
        <v>0.84499854426801713</v>
      </c>
    </row>
    <row r="15" spans="7:12" ht="13" x14ac:dyDescent="0.3">
      <c r="G15" s="111" t="str">
        <f>Cleaned_Data!A15</f>
        <v>G12</v>
      </c>
      <c r="H15" s="116">
        <f>Cleaned_Data!N15</f>
        <v>34.172185430463578</v>
      </c>
      <c r="I15" s="117">
        <f>Cleaned_Data!R15</f>
        <v>0.50196354100705243</v>
      </c>
      <c r="J15">
        <f>Cleaned_Data!S15</f>
        <v>1.3197966163313111</v>
      </c>
      <c r="K15">
        <f t="shared" si="0"/>
        <v>0.45100334703771955</v>
      </c>
      <c r="L15">
        <f t="shared" si="1"/>
        <v>0.89847829611868779</v>
      </c>
    </row>
    <row r="16" spans="7:12" ht="13" x14ac:dyDescent="0.3">
      <c r="G16" s="111" t="str">
        <f>Cleaned_Data!A16</f>
        <v>H11</v>
      </c>
      <c r="H16" s="116">
        <f>Cleaned_Data!N16</f>
        <v>31.757575757575747</v>
      </c>
      <c r="I16" s="117">
        <f>Cleaned_Data!R16</f>
        <v>0.4890274895033272</v>
      </c>
      <c r="J16">
        <f>Cleaned_Data!S16</f>
        <v>1.354077152816183</v>
      </c>
      <c r="K16">
        <f t="shared" si="0"/>
        <v>0.43002207762162409</v>
      </c>
      <c r="L16">
        <f t="shared" si="1"/>
        <v>0.87934131894787548</v>
      </c>
    </row>
    <row r="17" spans="7:12" ht="13" x14ac:dyDescent="0.3">
      <c r="G17" s="111" t="str">
        <f>Cleaned_Data!A17</f>
        <v>H12</v>
      </c>
      <c r="H17" s="116">
        <f>Cleaned_Data!N17</f>
        <v>32.945736434108511</v>
      </c>
      <c r="I17" s="117">
        <f>Cleaned_Data!R17</f>
        <v>0.51881802865504567</v>
      </c>
      <c r="J17">
        <f>Cleaned_Data!S17</f>
        <v>1.2751322240641287</v>
      </c>
      <c r="K17">
        <f t="shared" si="0"/>
        <v>0.42010170172655387</v>
      </c>
      <c r="L17">
        <f t="shared" si="1"/>
        <v>0.80972841829649134</v>
      </c>
    </row>
    <row r="18" spans="7:12" ht="13" x14ac:dyDescent="0.3">
      <c r="G18" s="111" t="str">
        <f>Cleaned_Data!A18</f>
        <v>A21</v>
      </c>
      <c r="H18" s="116">
        <f>Cleaned_Data!N18</f>
        <v>35.769230769230766</v>
      </c>
      <c r="I18" s="117">
        <f>Cleaned_Data!R18</f>
        <v>0</v>
      </c>
      <c r="J18">
        <f>Cleaned_Data!S18</f>
        <v>0</v>
      </c>
      <c r="K18">
        <f t="shared" si="0"/>
        <v>0</v>
      </c>
    </row>
    <row r="19" spans="7:12" ht="13" x14ac:dyDescent="0.3">
      <c r="G19" s="111" t="str">
        <f>Cleaned_Data!A19</f>
        <v>A22</v>
      </c>
      <c r="H19" s="116">
        <f>Cleaned_Data!N19</f>
        <v>33.505821474773605</v>
      </c>
      <c r="I19" s="117">
        <f>Cleaned_Data!R19</f>
        <v>0</v>
      </c>
      <c r="J19">
        <f>Cleaned_Data!S19</f>
        <v>0</v>
      </c>
      <c r="K19">
        <f t="shared" si="0"/>
        <v>0</v>
      </c>
    </row>
    <row r="20" spans="7:12" ht="13" x14ac:dyDescent="0.3">
      <c r="G20" s="111" t="str">
        <f>Cleaned_Data!A20</f>
        <v>B21</v>
      </c>
      <c r="H20" s="116">
        <f>Cleaned_Data!N20</f>
        <v>35.398230088495588</v>
      </c>
      <c r="I20" s="117">
        <f>Cleaned_Data!R20</f>
        <v>0</v>
      </c>
      <c r="J20">
        <f>Cleaned_Data!S20</f>
        <v>0</v>
      </c>
      <c r="K20">
        <f t="shared" si="0"/>
        <v>0</v>
      </c>
    </row>
    <row r="21" spans="7:12" ht="13" x14ac:dyDescent="0.3">
      <c r="G21" s="111" t="str">
        <f>Cleaned_Data!A21</f>
        <v>B22</v>
      </c>
      <c r="H21" s="116">
        <f>Cleaned_Data!N21</f>
        <v>36.538461538461533</v>
      </c>
      <c r="I21" s="117">
        <f>Cleaned_Data!R21</f>
        <v>0</v>
      </c>
      <c r="J21">
        <f>Cleaned_Data!S21</f>
        <v>0</v>
      </c>
      <c r="K21">
        <f t="shared" si="0"/>
        <v>0</v>
      </c>
    </row>
    <row r="22" spans="7:12" ht="13" x14ac:dyDescent="0.3">
      <c r="G22" s="111" t="str">
        <f>Cleaned_Data!A22</f>
        <v>C21</v>
      </c>
      <c r="H22" s="116">
        <f>Cleaned_Data!N22</f>
        <v>39.113428943937414</v>
      </c>
      <c r="I22" s="117">
        <f>Cleaned_Data!R22</f>
        <v>0</v>
      </c>
      <c r="J22">
        <f>Cleaned_Data!S22</f>
        <v>0</v>
      </c>
      <c r="K22">
        <f t="shared" si="0"/>
        <v>0</v>
      </c>
    </row>
    <row r="23" spans="7:12" ht="13" x14ac:dyDescent="0.3">
      <c r="G23" s="111" t="str">
        <f>Cleaned_Data!A23</f>
        <v>C22</v>
      </c>
      <c r="H23" s="116">
        <f>Cleaned_Data!N23</f>
        <v>36.202531645569614</v>
      </c>
      <c r="I23" s="117">
        <f>Cleaned_Data!R23</f>
        <v>0</v>
      </c>
      <c r="J23">
        <f>Cleaned_Data!S23</f>
        <v>0</v>
      </c>
      <c r="K23">
        <f t="shared" si="0"/>
        <v>0</v>
      </c>
    </row>
    <row r="24" spans="7:12" ht="13" x14ac:dyDescent="0.3">
      <c r="G24" s="111" t="str">
        <f>Cleaned_Data!A24</f>
        <v>D21</v>
      </c>
      <c r="H24" s="116">
        <f>Cleaned_Data!N24</f>
        <v>35.025380710659917</v>
      </c>
      <c r="I24" s="117">
        <f>Cleaned_Data!R24</f>
        <v>0</v>
      </c>
      <c r="J24">
        <f>Cleaned_Data!S24</f>
        <v>0</v>
      </c>
      <c r="K24">
        <f t="shared" si="0"/>
        <v>0</v>
      </c>
    </row>
    <row r="25" spans="7:12" ht="13" x14ac:dyDescent="0.3">
      <c r="G25" s="111" t="str">
        <f>Cleaned_Data!A25</f>
        <v>D22</v>
      </c>
      <c r="H25" s="116">
        <f>Cleaned_Data!N25</f>
        <v>32.233502538071065</v>
      </c>
      <c r="I25" s="117">
        <f>Cleaned_Data!R25</f>
        <v>0</v>
      </c>
      <c r="J25">
        <f>Cleaned_Data!S25</f>
        <v>0</v>
      </c>
      <c r="K25">
        <f t="shared" si="0"/>
        <v>0</v>
      </c>
    </row>
    <row r="26" spans="7:12" ht="13" x14ac:dyDescent="0.3">
      <c r="G26" s="111" t="str">
        <f>Cleaned_Data!A26</f>
        <v>E21</v>
      </c>
      <c r="H26" s="116">
        <f>Cleaned_Data!N26</f>
        <v>39.6505376344086</v>
      </c>
      <c r="I26" s="117">
        <f>Cleaned_Data!R26</f>
        <v>0</v>
      </c>
      <c r="J26">
        <f>Cleaned_Data!S26</f>
        <v>0</v>
      </c>
      <c r="K26">
        <f t="shared" si="0"/>
        <v>0</v>
      </c>
    </row>
    <row r="27" spans="7:12" ht="13" x14ac:dyDescent="0.3">
      <c r="G27" s="111" t="str">
        <f>Cleaned_Data!A27</f>
        <v>E22</v>
      </c>
      <c r="H27" s="116">
        <f>Cleaned_Data!N27</f>
        <v>31.692677070828339</v>
      </c>
      <c r="I27" s="117">
        <f>Cleaned_Data!R27</f>
        <v>0</v>
      </c>
      <c r="J27">
        <f>Cleaned_Data!S27</f>
        <v>0</v>
      </c>
      <c r="K27">
        <f t="shared" si="0"/>
        <v>0</v>
      </c>
    </row>
    <row r="28" spans="7:12" ht="13" x14ac:dyDescent="0.3">
      <c r="G28" s="111" t="str">
        <f>Cleaned_Data!A28</f>
        <v>F21</v>
      </c>
      <c r="H28" s="116">
        <f>Cleaned_Data!N28</f>
        <v>33.075933075933087</v>
      </c>
      <c r="I28" s="117">
        <f>Cleaned_Data!R28</f>
        <v>0</v>
      </c>
      <c r="J28">
        <f>Cleaned_Data!S28</f>
        <v>0</v>
      </c>
      <c r="K28">
        <f t="shared" si="0"/>
        <v>0</v>
      </c>
    </row>
    <row r="29" spans="7:12" ht="13" x14ac:dyDescent="0.3">
      <c r="G29" s="111" t="str">
        <f>Cleaned_Data!A29</f>
        <v>F22</v>
      </c>
      <c r="H29" s="116">
        <f>Cleaned_Data!N29</f>
        <v>32.342007434944229</v>
      </c>
      <c r="I29" s="117">
        <f>Cleaned_Data!R29</f>
        <v>0</v>
      </c>
      <c r="J29">
        <f>Cleaned_Data!S29</f>
        <v>0</v>
      </c>
      <c r="K29">
        <f t="shared" si="0"/>
        <v>0</v>
      </c>
    </row>
    <row r="30" spans="7:12" ht="13" x14ac:dyDescent="0.3">
      <c r="G30" s="111" t="str">
        <f>Cleaned_Data!A30</f>
        <v>G21</v>
      </c>
      <c r="H30" s="116">
        <f>Cleaned_Data!N30</f>
        <v>32.192648922686935</v>
      </c>
      <c r="I30" s="117">
        <f>Cleaned_Data!R30</f>
        <v>0</v>
      </c>
      <c r="J30">
        <f>Cleaned_Data!S30</f>
        <v>0</v>
      </c>
      <c r="K30">
        <f t="shared" si="0"/>
        <v>0</v>
      </c>
    </row>
    <row r="31" spans="7:12" ht="13" x14ac:dyDescent="0.3">
      <c r="G31" s="111" t="str">
        <f>Cleaned_Data!A31</f>
        <v>G22</v>
      </c>
      <c r="H31" s="116">
        <f>Cleaned_Data!N31</f>
        <v>31.531531531531549</v>
      </c>
      <c r="I31" s="117">
        <f>Cleaned_Data!R31</f>
        <v>0</v>
      </c>
      <c r="J31">
        <f>Cleaned_Data!S31</f>
        <v>0</v>
      </c>
      <c r="K31">
        <f t="shared" si="0"/>
        <v>0</v>
      </c>
    </row>
    <row r="32" spans="7:12" ht="13" x14ac:dyDescent="0.3">
      <c r="G32" s="111" t="str">
        <f>Cleaned_Data!A32</f>
        <v>H21</v>
      </c>
      <c r="H32" s="116">
        <f>Cleaned_Data!N32</f>
        <v>34.777070063694275</v>
      </c>
      <c r="I32" s="117">
        <f>Cleaned_Data!R32</f>
        <v>0</v>
      </c>
      <c r="J32">
        <f>Cleaned_Data!S32</f>
        <v>0</v>
      </c>
      <c r="K32">
        <f t="shared" si="0"/>
        <v>0</v>
      </c>
    </row>
    <row r="33" spans="7:12" ht="13" x14ac:dyDescent="0.3">
      <c r="G33" s="111" t="str">
        <f>Cleaned_Data!A33</f>
        <v>H22</v>
      </c>
      <c r="H33" s="116">
        <f>Cleaned_Data!N33</f>
        <v>34.620174346201757</v>
      </c>
      <c r="I33" s="117">
        <f>Cleaned_Data!R33</f>
        <v>0</v>
      </c>
      <c r="J33">
        <f>Cleaned_Data!S33</f>
        <v>0</v>
      </c>
      <c r="K33">
        <f t="shared" si="0"/>
        <v>0</v>
      </c>
    </row>
    <row r="34" spans="7:12" ht="13" x14ac:dyDescent="0.3">
      <c r="G34" s="111" t="str">
        <f>Cleaned_Data!A34</f>
        <v>A31</v>
      </c>
      <c r="H34" s="116">
        <f>Cleaned_Data!N34</f>
        <v>31.486146095717888</v>
      </c>
      <c r="I34" s="117">
        <f>Cleaned_Data!R34</f>
        <v>0.5493603013358197</v>
      </c>
      <c r="J34">
        <f>Cleaned_Data!S34</f>
        <v>1.1941952014600776</v>
      </c>
      <c r="K34">
        <f t="shared" si="0"/>
        <v>0.37600604579977259</v>
      </c>
      <c r="L34">
        <f t="shared" si="1"/>
        <v>0.68444342426178151</v>
      </c>
    </row>
    <row r="35" spans="7:12" ht="13" x14ac:dyDescent="0.3">
      <c r="G35" s="111" t="str">
        <f>Cleaned_Data!A35</f>
        <v>A32</v>
      </c>
      <c r="H35" s="116">
        <f>Cleaned_Data!N35</f>
        <v>30.759330759330766</v>
      </c>
      <c r="I35" s="117">
        <f>Cleaned_Data!R35</f>
        <v>0.53187425921007503</v>
      </c>
      <c r="J35">
        <f>Cleaned_Data!S35</f>
        <v>1.2405332130933011</v>
      </c>
      <c r="K35">
        <f t="shared" si="0"/>
        <v>0.38157971419472203</v>
      </c>
      <c r="L35">
        <f t="shared" si="1"/>
        <v>0.7174246686828456</v>
      </c>
    </row>
    <row r="36" spans="7:12" ht="13" x14ac:dyDescent="0.3">
      <c r="G36" s="111" t="str">
        <f>Cleaned_Data!A36</f>
        <v>B31</v>
      </c>
      <c r="H36" s="116">
        <f>Cleaned_Data!N36</f>
        <v>32.908163265306122</v>
      </c>
      <c r="I36" s="117">
        <f>Cleaned_Data!R36</f>
        <v>0.52341372472956871</v>
      </c>
      <c r="J36">
        <f>Cleaned_Data!S36</f>
        <v>1.262953629466643</v>
      </c>
      <c r="K36">
        <f t="shared" si="0"/>
        <v>0.41561484234999219</v>
      </c>
      <c r="L36">
        <f t="shared" si="1"/>
        <v>0.79404651180044472</v>
      </c>
    </row>
    <row r="37" spans="7:12" ht="13" x14ac:dyDescent="0.3">
      <c r="G37" s="111" t="str">
        <f>Cleaned_Data!A37</f>
        <v>B32</v>
      </c>
      <c r="H37" s="116">
        <f>Cleaned_Data!N37</f>
        <v>34.296028880866416</v>
      </c>
      <c r="I37" s="117">
        <f>Cleaned_Data!R37</f>
        <v>0.54183795202292373</v>
      </c>
      <c r="J37">
        <f>Cleaned_Data!S37</f>
        <v>1.214129427139252</v>
      </c>
      <c r="K37">
        <f t="shared" si="0"/>
        <v>0.41639817898277587</v>
      </c>
      <c r="L37">
        <f t="shared" si="1"/>
        <v>0.76849208776936906</v>
      </c>
    </row>
    <row r="38" spans="7:12" ht="13" x14ac:dyDescent="0.3">
      <c r="G38" s="111" t="str">
        <f>Cleaned_Data!A38</f>
        <v>C31</v>
      </c>
      <c r="H38" s="116">
        <f>Cleaned_Data!N38</f>
        <v>32.266325224071693</v>
      </c>
      <c r="I38" s="117">
        <f>Cleaned_Data!R38</f>
        <v>0.52593493478023823</v>
      </c>
      <c r="J38">
        <f>Cleaned_Data!S38</f>
        <v>1.2562724228323685</v>
      </c>
      <c r="K38">
        <f t="shared" si="0"/>
        <v>0.40535294565141711</v>
      </c>
      <c r="L38">
        <f t="shared" si="1"/>
        <v>0.77072831417976395</v>
      </c>
    </row>
    <row r="39" spans="7:12" ht="13" x14ac:dyDescent="0.3">
      <c r="G39" s="111" t="str">
        <f>Cleaned_Data!A39</f>
        <v>C32</v>
      </c>
      <c r="H39" s="116">
        <f>Cleaned_Data!N39</f>
        <v>31.648616125150408</v>
      </c>
      <c r="I39" s="117">
        <f>Cleaned_Data!R39</f>
        <v>0.50460161896687972</v>
      </c>
      <c r="J39">
        <f>Cleaned_Data!S39</f>
        <v>1.3128057097377688</v>
      </c>
      <c r="K39">
        <f t="shared" si="0"/>
        <v>0.41548483954396276</v>
      </c>
      <c r="L39">
        <f t="shared" si="1"/>
        <v>0.82339180836285375</v>
      </c>
    </row>
    <row r="40" spans="7:12" ht="13" x14ac:dyDescent="0.3">
      <c r="G40" s="111" t="str">
        <f>Cleaned_Data!A40</f>
        <v>D31</v>
      </c>
      <c r="H40" s="116">
        <f>Cleaned_Data!N40</f>
        <v>32.046332046332047</v>
      </c>
      <c r="I40" s="117">
        <f>Cleaned_Data!R40</f>
        <v>0.55165127729706875</v>
      </c>
      <c r="J40">
        <f>Cleaned_Data!S40</f>
        <v>1.1881241151627677</v>
      </c>
      <c r="K40">
        <f t="shared" si="0"/>
        <v>0.3807501990676051</v>
      </c>
      <c r="L40">
        <f t="shared" si="1"/>
        <v>0.69020088366906474</v>
      </c>
    </row>
    <row r="41" spans="7:12" ht="13" x14ac:dyDescent="0.3">
      <c r="G41" s="111" t="str">
        <f>Cleaned_Data!A41</f>
        <v>D32</v>
      </c>
      <c r="H41" s="116">
        <f>Cleaned_Data!N41</f>
        <v>32.023809523809518</v>
      </c>
      <c r="I41" s="117">
        <f>Cleaned_Data!R41</f>
        <v>0.55235234565749369</v>
      </c>
      <c r="J41">
        <f>Cleaned_Data!S41</f>
        <v>1.1862662840076419</v>
      </c>
      <c r="K41">
        <f t="shared" si="0"/>
        <v>0.37988765523578055</v>
      </c>
      <c r="L41">
        <f t="shared" si="1"/>
        <v>0.68776326962743417</v>
      </c>
    </row>
    <row r="42" spans="7:12" ht="13" x14ac:dyDescent="0.3">
      <c r="G42" s="111" t="str">
        <f>Cleaned_Data!A42</f>
        <v>E31</v>
      </c>
      <c r="H42" s="116">
        <f>Cleaned_Data!N42</f>
        <v>33.552631578947363</v>
      </c>
      <c r="I42" s="117">
        <f>Cleaned_Data!R42</f>
        <v>0.54572135256606491</v>
      </c>
      <c r="J42">
        <f>Cleaned_Data!S42</f>
        <v>1.203838415699928</v>
      </c>
      <c r="K42">
        <f t="shared" si="0"/>
        <v>0.40391946842563364</v>
      </c>
      <c r="L42">
        <f t="shared" si="1"/>
        <v>0.74015698034600041</v>
      </c>
    </row>
    <row r="43" spans="7:12" ht="13" x14ac:dyDescent="0.3">
      <c r="G43" s="111" t="str">
        <f>Cleaned_Data!A43</f>
        <v>E32</v>
      </c>
      <c r="H43" s="116">
        <f>Cleaned_Data!N43</f>
        <v>32.782719186785251</v>
      </c>
      <c r="I43" s="117">
        <f>Cleaned_Data!R43</f>
        <v>0.54633627129543672</v>
      </c>
      <c r="J43">
        <f>Cleaned_Data!S43</f>
        <v>1.2022088810670926</v>
      </c>
      <c r="K43">
        <f t="shared" si="0"/>
        <v>0.39411676151881797</v>
      </c>
      <c r="L43">
        <f t="shared" si="1"/>
        <v>0.72138128516401478</v>
      </c>
    </row>
    <row r="44" spans="7:12" ht="13" x14ac:dyDescent="0.3">
      <c r="G44" s="111" t="str">
        <f>Cleaned_Data!A44</f>
        <v>F31</v>
      </c>
      <c r="H44" s="116">
        <f>Cleaned_Data!N44</f>
        <v>29.752066115702476</v>
      </c>
      <c r="I44" s="117">
        <f>Cleaned_Data!R44</f>
        <v>0.54551142229220217</v>
      </c>
      <c r="J44">
        <f>Cleaned_Data!S44</f>
        <v>1.2043947309256644</v>
      </c>
      <c r="K44">
        <f t="shared" si="0"/>
        <v>0.35833231663904058</v>
      </c>
      <c r="L44">
        <f t="shared" si="1"/>
        <v>0.65687408548358595</v>
      </c>
    </row>
    <row r="45" spans="7:12" ht="13" x14ac:dyDescent="0.3">
      <c r="G45" s="111" t="str">
        <f>Cleaned_Data!A45</f>
        <v>F32</v>
      </c>
      <c r="H45" s="116">
        <f>Cleaned_Data!N45</f>
        <v>31.392405063291147</v>
      </c>
      <c r="I45" s="117">
        <f>Cleaned_Data!R45</f>
        <v>0.52092060827182129</v>
      </c>
      <c r="J45">
        <f>Cleaned_Data!S45</f>
        <v>1.2695603880796735</v>
      </c>
      <c r="K45">
        <f t="shared" si="0"/>
        <v>0.39854553954906213</v>
      </c>
      <c r="L45">
        <f t="shared" si="1"/>
        <v>0.76507923322760407</v>
      </c>
    </row>
    <row r="46" spans="7:12" ht="13" x14ac:dyDescent="0.3">
      <c r="G46" s="111" t="str">
        <f>Cleaned_Data!A46</f>
        <v>G31</v>
      </c>
      <c r="H46" s="116">
        <f>Cleaned_Data!N46</f>
        <v>30.203045685279189</v>
      </c>
      <c r="I46" s="117">
        <f>Cleaned_Data!R46</f>
        <v>0.51541966655198423</v>
      </c>
      <c r="J46">
        <f>Cleaned_Data!S46</f>
        <v>1.2841378836372417</v>
      </c>
      <c r="K46">
        <f t="shared" si="0"/>
        <v>0.38784875165693344</v>
      </c>
      <c r="L46">
        <f t="shared" si="1"/>
        <v>0.75249117724113024</v>
      </c>
    </row>
    <row r="47" spans="7:12" ht="13" x14ac:dyDescent="0.3">
      <c r="G47" s="111" t="str">
        <f>Cleaned_Data!A47</f>
        <v>G32</v>
      </c>
      <c r="H47" s="116">
        <f>Cleaned_Data!N47</f>
        <v>31.15384615384615</v>
      </c>
      <c r="I47" s="117">
        <f>Cleaned_Data!R47</f>
        <v>0.54731434598151529</v>
      </c>
      <c r="J47">
        <f>Cleaned_Data!S47</f>
        <v>1.1996169831489842</v>
      </c>
      <c r="K47">
        <f t="shared" si="0"/>
        <v>0.373726829365645</v>
      </c>
      <c r="L47">
        <f t="shared" si="1"/>
        <v>0.6828376272422193</v>
      </c>
    </row>
    <row r="48" spans="7:12" ht="13" x14ac:dyDescent="0.3">
      <c r="G48" s="111" t="str">
        <f>Cleaned_Data!A48</f>
        <v>H31</v>
      </c>
      <c r="H48" s="116">
        <f>Cleaned_Data!N48</f>
        <v>29.522613065326652</v>
      </c>
      <c r="I48" s="117">
        <f>Cleaned_Data!R48</f>
        <v>0.52630604018827865</v>
      </c>
      <c r="J48">
        <f>Cleaned_Data!S48</f>
        <v>1.2552889935010616</v>
      </c>
      <c r="K48">
        <f t="shared" si="0"/>
        <v>0.37059411240295181</v>
      </c>
      <c r="L48">
        <f t="shared" si="1"/>
        <v>0.70414185683747221</v>
      </c>
    </row>
    <row r="49" spans="7:12" ht="13" x14ac:dyDescent="0.3">
      <c r="G49" s="111" t="str">
        <f>Cleaned_Data!A49</f>
        <v>H32</v>
      </c>
      <c r="H49" s="116">
        <f>Cleaned_Data!N49</f>
        <v>30.769230769230749</v>
      </c>
      <c r="I49" s="117">
        <f>Cleaned_Data!R49</f>
        <v>0.52566830309079537</v>
      </c>
      <c r="J49">
        <f>Cleaned_Data!S49</f>
        <v>1.2569789968093923</v>
      </c>
      <c r="K49">
        <f t="shared" si="0"/>
        <v>0.38676276824904349</v>
      </c>
      <c r="L49">
        <f t="shared" si="1"/>
        <v>0.73575440249103319</v>
      </c>
    </row>
    <row r="50" spans="7:12" ht="13" x14ac:dyDescent="0.3">
      <c r="G50" s="111" t="str">
        <f>Cleaned_Data!A50</f>
        <v>A41</v>
      </c>
      <c r="H50" s="116">
        <v>30.580500000000001</v>
      </c>
      <c r="I50" s="117">
        <f>Cleaned_Data!R50</f>
        <v>0.53567455806862818</v>
      </c>
      <c r="J50">
        <f>Cleaned_Data!S50</f>
        <v>1.2304624211181352</v>
      </c>
      <c r="K50">
        <f t="shared" si="0"/>
        <v>0.37628156069003132</v>
      </c>
      <c r="L50">
        <f t="shared" si="1"/>
        <v>0.70244433867965006</v>
      </c>
    </row>
    <row r="51" spans="7:12" ht="13" x14ac:dyDescent="0.3">
      <c r="G51" s="111" t="str">
        <f>Cleaned_Data!A51</f>
        <v>A42</v>
      </c>
      <c r="H51" s="116">
        <f>Cleaned_Data!N51</f>
        <v>30.16241299303946</v>
      </c>
      <c r="I51" s="117">
        <f>Cleaned_Data!R51</f>
        <v>0.51752013617705284</v>
      </c>
      <c r="J51">
        <f>Cleaned_Data!S51</f>
        <v>1.27857163913081</v>
      </c>
      <c r="K51">
        <f t="shared" si="0"/>
        <v>0.38564805820650905</v>
      </c>
      <c r="L51">
        <f t="shared" si="1"/>
        <v>0.74518464354896519</v>
      </c>
    </row>
    <row r="52" spans="7:12" ht="13" x14ac:dyDescent="0.3">
      <c r="G52" s="111" t="str">
        <f>Cleaned_Data!A52</f>
        <v>B41</v>
      </c>
      <c r="H52" s="116">
        <f>Cleaned_Data!N52</f>
        <v>29.654403567447048</v>
      </c>
      <c r="I52" s="117">
        <f>Cleaned_Data!R52</f>
        <v>0.51786756089813046</v>
      </c>
      <c r="J52">
        <f>Cleaned_Data!S52</f>
        <v>1.2776509636199544</v>
      </c>
      <c r="K52">
        <f t="shared" si="0"/>
        <v>0.37887977293523734</v>
      </c>
      <c r="L52">
        <f t="shared" si="1"/>
        <v>0.73161518801863445</v>
      </c>
    </row>
    <row r="53" spans="7:12" ht="13" x14ac:dyDescent="0.3">
      <c r="G53" s="111" t="str">
        <f>Cleaned_Data!A53</f>
        <v>B42</v>
      </c>
      <c r="H53" s="116">
        <f>Cleaned_Data!N53</f>
        <v>30.76009501187648</v>
      </c>
      <c r="I53" s="117">
        <f>Cleaned_Data!R53</f>
        <v>0.51980645496476441</v>
      </c>
      <c r="J53">
        <f>Cleaned_Data!S53</f>
        <v>1.2725128943433743</v>
      </c>
      <c r="K53">
        <f t="shared" si="0"/>
        <v>0.39142617533840129</v>
      </c>
      <c r="L53">
        <f t="shared" si="1"/>
        <v>0.75302292151207417</v>
      </c>
    </row>
    <row r="54" spans="7:12" ht="13" x14ac:dyDescent="0.3">
      <c r="G54" s="111" t="str">
        <f>Cleaned_Data!A54</f>
        <v>C41</v>
      </c>
      <c r="H54" s="116">
        <f>Cleaned_Data!N54</f>
        <v>33.333333333333329</v>
      </c>
      <c r="I54" s="117">
        <f>Cleaned_Data!R54</f>
        <v>0.52822703006508909</v>
      </c>
      <c r="J54">
        <f>Cleaned_Data!S54</f>
        <v>1.2501983703275137</v>
      </c>
      <c r="K54">
        <f t="shared" si="0"/>
        <v>0.41673279010917114</v>
      </c>
      <c r="L54">
        <f t="shared" si="1"/>
        <v>0.78892742398627458</v>
      </c>
    </row>
    <row r="55" spans="7:12" ht="13" x14ac:dyDescent="0.3">
      <c r="G55" s="111" t="str">
        <f>Cleaned_Data!A55</f>
        <v>C42</v>
      </c>
      <c r="H55" s="116">
        <f>Cleaned_Data!N55</f>
        <v>34.040047114252062</v>
      </c>
      <c r="I55" s="117">
        <f>Cleaned_Data!R55</f>
        <v>0.55992948292514289</v>
      </c>
      <c r="J55">
        <f>Cleaned_Data!S55</f>
        <v>1.1661868702483715</v>
      </c>
      <c r="K55">
        <f t="shared" si="0"/>
        <v>0.39697056007276721</v>
      </c>
      <c r="L55">
        <f t="shared" si="1"/>
        <v>0.70896527541100796</v>
      </c>
    </row>
    <row r="56" spans="7:12" ht="13" x14ac:dyDescent="0.3">
      <c r="G56" s="111" t="str">
        <f>Cleaned_Data!A56</f>
        <v>D41</v>
      </c>
      <c r="H56" s="116">
        <f>Cleaned_Data!N56</f>
        <v>29.223744292237448</v>
      </c>
      <c r="I56" s="117">
        <f>Cleaned_Data!R56</f>
        <v>0.50090533456374842</v>
      </c>
      <c r="J56">
        <f>Cleaned_Data!S56</f>
        <v>1.3226008634060669</v>
      </c>
      <c r="K56">
        <f t="shared" si="0"/>
        <v>0.38651349432871368</v>
      </c>
      <c r="L56">
        <f t="shared" si="1"/>
        <v>0.77162982236022382</v>
      </c>
    </row>
    <row r="57" spans="7:12" ht="13" x14ac:dyDescent="0.3">
      <c r="G57" s="111" t="str">
        <f>Cleaned_Data!A57</f>
        <v>D42</v>
      </c>
      <c r="H57" s="116">
        <f>Cleaned_Data!N57</f>
        <v>30.229885057471279</v>
      </c>
      <c r="I57" s="117">
        <f>Cleaned_Data!R57</f>
        <v>0.53755484197240744</v>
      </c>
      <c r="J57">
        <f>Cleaned_Data!S57</f>
        <v>1.2254796687731204</v>
      </c>
      <c r="K57">
        <f t="shared" si="0"/>
        <v>0.37046109527279403</v>
      </c>
      <c r="L57">
        <f t="shared" si="1"/>
        <v>0.68915962865014935</v>
      </c>
    </row>
    <row r="58" spans="7:12" ht="13" x14ac:dyDescent="0.3">
      <c r="G58" s="111" t="str">
        <f>Cleaned_Data!A58</f>
        <v>E41</v>
      </c>
      <c r="H58" s="116">
        <f>Cleaned_Data!N58</f>
        <v>30.558722919042186</v>
      </c>
      <c r="I58" s="117">
        <f>Cleaned_Data!R58</f>
        <v>0.51683900777281733</v>
      </c>
      <c r="J58">
        <f>Cleaned_Data!S58</f>
        <v>1.280376629402034</v>
      </c>
      <c r="K58">
        <f t="shared" si="0"/>
        <v>0.39126674649913923</v>
      </c>
      <c r="L58">
        <f t="shared" si="1"/>
        <v>0.75703795691660547</v>
      </c>
    </row>
    <row r="59" spans="7:12" ht="13" x14ac:dyDescent="0.3">
      <c r="G59" s="111" t="str">
        <f>Cleaned_Data!A59</f>
        <v>E42</v>
      </c>
      <c r="H59" s="116">
        <f>Cleaned_Data!N59</f>
        <v>28.993435448577664</v>
      </c>
      <c r="I59" s="117">
        <f>Cleaned_Data!R59</f>
        <v>0.50006177534438356</v>
      </c>
      <c r="J59">
        <f>Cleaned_Data!S59</f>
        <v>1.3248362953373836</v>
      </c>
      <c r="K59">
        <f t="shared" si="0"/>
        <v>0.38411555608797199</v>
      </c>
      <c r="L59">
        <f t="shared" si="1"/>
        <v>0.76813620841832697</v>
      </c>
    </row>
    <row r="60" spans="7:12" ht="13" x14ac:dyDescent="0.3">
      <c r="G60" s="111" t="str">
        <f>Cleaned_Data!A60</f>
        <v>F41</v>
      </c>
      <c r="H60" s="116">
        <f>Cleaned_Data!N60</f>
        <v>28.358208955223862</v>
      </c>
      <c r="I60" s="117">
        <f>Cleaned_Data!R60</f>
        <v>0.51168281111900837</v>
      </c>
      <c r="J60">
        <f>Cleaned_Data!S60</f>
        <v>1.2940405505346277</v>
      </c>
      <c r="K60">
        <f t="shared" si="0"/>
        <v>0.36696672328593899</v>
      </c>
      <c r="L60">
        <f t="shared" si="1"/>
        <v>0.71717617889765117</v>
      </c>
    </row>
    <row r="61" spans="7:12" ht="13" x14ac:dyDescent="0.3">
      <c r="G61" s="111" t="str">
        <f>Cleaned_Data!A61</f>
        <v>F42</v>
      </c>
      <c r="H61" s="116">
        <f>Cleaned_Data!N61</f>
        <v>29.663962920046334</v>
      </c>
      <c r="I61" s="117">
        <f>Cleaned_Data!R61</f>
        <v>0.53802157312445487</v>
      </c>
      <c r="J61">
        <f>Cleaned_Data!S61</f>
        <v>1.2242428312201947</v>
      </c>
      <c r="K61">
        <f t="shared" si="0"/>
        <v>0.36315893950448397</v>
      </c>
      <c r="L61">
        <f t="shared" si="1"/>
        <v>0.67498954994594285</v>
      </c>
    </row>
    <row r="62" spans="7:12" ht="13" x14ac:dyDescent="0.3">
      <c r="G62" s="111" t="str">
        <f>Cleaned_Data!A62</f>
        <v>G41</v>
      </c>
      <c r="H62" s="116">
        <f>Cleaned_Data!N62</f>
        <v>28.190899001109887</v>
      </c>
      <c r="I62" s="117">
        <f>Cleaned_Data!R62</f>
        <v>0.54430572308196012</v>
      </c>
      <c r="J62">
        <f>Cleaned_Data!S62</f>
        <v>1.2075898338328055</v>
      </c>
      <c r="K62">
        <f t="shared" si="0"/>
        <v>0.34043043040347692</v>
      </c>
      <c r="L62">
        <f t="shared" si="1"/>
        <v>0.62543974087925547</v>
      </c>
    </row>
    <row r="63" spans="7:12" ht="13" x14ac:dyDescent="0.3">
      <c r="G63" s="111" t="str">
        <f>Cleaned_Data!A63</f>
        <v>G42</v>
      </c>
      <c r="H63" s="116">
        <f>Cleaned_Data!N63</f>
        <v>29.871645274212373</v>
      </c>
      <c r="I63" s="117">
        <f>Cleaned_Data!R63</f>
        <v>0.54836543548377326</v>
      </c>
      <c r="J63">
        <f>Cleaned_Data!S63</f>
        <v>1.1968315959680009</v>
      </c>
      <c r="K63">
        <f t="shared" si="0"/>
        <v>0.35751328887725586</v>
      </c>
      <c r="L63">
        <f t="shared" si="1"/>
        <v>0.65196174985364319</v>
      </c>
    </row>
    <row r="64" spans="7:12" ht="13" x14ac:dyDescent="0.3">
      <c r="G64" s="111" t="str">
        <f>Cleaned_Data!A64</f>
        <v>H41</v>
      </c>
      <c r="H64" s="116">
        <f>Cleaned_Data!N64</f>
        <v>31.242873432155076</v>
      </c>
      <c r="I64" s="117">
        <f>Cleaned_Data!R64</f>
        <v>0.52197857439303363</v>
      </c>
      <c r="J64">
        <f>Cleaned_Data!S64</f>
        <v>1.266756777858461</v>
      </c>
      <c r="K64">
        <f t="shared" si="0"/>
        <v>0.39577121679956478</v>
      </c>
      <c r="L64">
        <f t="shared" si="1"/>
        <v>0.75821352870618286</v>
      </c>
    </row>
    <row r="65" spans="7:12" ht="13" x14ac:dyDescent="0.3">
      <c r="G65" s="111" t="str">
        <f>Cleaned_Data!A65</f>
        <v>H42</v>
      </c>
      <c r="H65" s="116">
        <f>Cleaned_Data!N65</f>
        <v>30.635838150289018</v>
      </c>
      <c r="I65" s="117">
        <f>Cleaned_Data!R65</f>
        <v>0.55103887655965855</v>
      </c>
      <c r="J65">
        <f>Cleaned_Data!S65</f>
        <v>1.1897469771169047</v>
      </c>
      <c r="K65">
        <f t="shared" si="0"/>
        <v>0.36448895830749101</v>
      </c>
      <c r="L65">
        <f t="shared" si="1"/>
        <v>0.66145779147767514</v>
      </c>
    </row>
    <row r="66" spans="7:12" ht="13" x14ac:dyDescent="0.3">
      <c r="G66" s="111" t="str">
        <f>Cleaned_Data!A66</f>
        <v>A51</v>
      </c>
      <c r="H66" s="116">
        <f>Cleaned_Data!N66</f>
        <v>33.709273182957403</v>
      </c>
      <c r="I66" s="117">
        <f>Cleaned_Data!R66</f>
        <v>0.52659432817810581</v>
      </c>
      <c r="J66">
        <f>Cleaned_Data!S66</f>
        <v>1.2545250303280198</v>
      </c>
      <c r="K66">
        <f t="shared" si="0"/>
        <v>0.42289126962185136</v>
      </c>
      <c r="L66">
        <f t="shared" si="1"/>
        <v>0.80306840957622361</v>
      </c>
    </row>
    <row r="67" spans="7:12" ht="13" x14ac:dyDescent="0.3">
      <c r="G67" s="111" t="str">
        <f>Cleaned_Data!A67</f>
        <v>A52</v>
      </c>
      <c r="H67" s="116">
        <f>Cleaned_Data!N67</f>
        <v>33.458177278401998</v>
      </c>
      <c r="I67" s="117">
        <f>Cleaned_Data!R67</f>
        <v>0.54889734016479885</v>
      </c>
      <c r="J67">
        <f>Cleaned_Data!S67</f>
        <v>1.1954220485632829</v>
      </c>
      <c r="K67">
        <f t="shared" ref="K67:K129" si="2">H67*J67/100</f>
        <v>0.399966428233408</v>
      </c>
      <c r="L67">
        <f t="shared" ref="L67:L129" si="3">K67/I67</f>
        <v>0.72867255671766162</v>
      </c>
    </row>
    <row r="68" spans="7:12" ht="13" x14ac:dyDescent="0.3">
      <c r="G68" s="111" t="str">
        <f>Cleaned_Data!A68</f>
        <v>B51</v>
      </c>
      <c r="H68" s="116">
        <f>Cleaned_Data!N68</f>
        <v>33.580246913580226</v>
      </c>
      <c r="I68" s="117">
        <f>Cleaned_Data!R68</f>
        <v>0.49618465618233643</v>
      </c>
      <c r="J68">
        <f>Cleaned_Data!S68</f>
        <v>1.3351106611168084</v>
      </c>
      <c r="K68">
        <f t="shared" si="2"/>
        <v>0.44833345657255763</v>
      </c>
      <c r="L68">
        <f t="shared" si="3"/>
        <v>0.90356171031577692</v>
      </c>
    </row>
    <row r="69" spans="7:12" ht="13" x14ac:dyDescent="0.3">
      <c r="G69" s="111" t="str">
        <f>Cleaned_Data!A69</f>
        <v>B52</v>
      </c>
      <c r="H69" s="116">
        <f>Cleaned_Data!N69</f>
        <v>35.152284263959402</v>
      </c>
      <c r="I69" s="117">
        <f>Cleaned_Data!R69</f>
        <v>0.54486340408372735</v>
      </c>
      <c r="J69">
        <f>Cleaned_Data!S69</f>
        <v>1.2061119791781225</v>
      </c>
      <c r="K69">
        <f t="shared" si="2"/>
        <v>0.42397591146236047</v>
      </c>
      <c r="L69">
        <f t="shared" si="3"/>
        <v>0.77813247923182138</v>
      </c>
    </row>
    <row r="70" spans="7:12" ht="13" x14ac:dyDescent="0.3">
      <c r="G70" s="111" t="str">
        <f>Cleaned_Data!A70</f>
        <v>C51</v>
      </c>
      <c r="H70" s="116">
        <f>Cleaned_Data!N70</f>
        <v>30.372148859543806</v>
      </c>
      <c r="I70" s="117">
        <f>Cleaned_Data!R70</f>
        <v>0.50320307523400032</v>
      </c>
      <c r="J70">
        <f>Cleaned_Data!S70</f>
        <v>1.3165118506298992</v>
      </c>
      <c r="K70">
        <f t="shared" si="2"/>
        <v>0.39985293902684793</v>
      </c>
      <c r="L70">
        <f t="shared" si="3"/>
        <v>0.7946154519045967</v>
      </c>
    </row>
    <row r="71" spans="7:12" ht="13" x14ac:dyDescent="0.3">
      <c r="G71" s="111" t="str">
        <f>Cleaned_Data!A71</f>
        <v>C52</v>
      </c>
      <c r="H71" s="116">
        <f>Cleaned_Data!N71</f>
        <v>34.324659231722421</v>
      </c>
      <c r="I71" s="117">
        <f>Cleaned_Data!R71</f>
        <v>0.52849493267784131</v>
      </c>
      <c r="J71">
        <f>Cleaned_Data!S71</f>
        <v>1.2494884284037204</v>
      </c>
      <c r="K71">
        <f t="shared" si="2"/>
        <v>0.42888264518938102</v>
      </c>
      <c r="L71">
        <f t="shared" si="3"/>
        <v>0.81151704334470565</v>
      </c>
    </row>
    <row r="72" spans="7:12" ht="13" x14ac:dyDescent="0.3">
      <c r="G72" s="111" t="str">
        <f>Cleaned_Data!A72</f>
        <v>D51</v>
      </c>
      <c r="H72" s="116">
        <f>Cleaned_Data!N72</f>
        <v>31.296758104738124</v>
      </c>
      <c r="I72" s="117">
        <f>Cleaned_Data!R72</f>
        <v>0.52919311392264212</v>
      </c>
      <c r="J72">
        <f>Cleaned_Data!S72</f>
        <v>1.2476382481049983</v>
      </c>
      <c r="K72">
        <f t="shared" si="2"/>
        <v>0.39047032453161384</v>
      </c>
      <c r="L72">
        <f t="shared" si="3"/>
        <v>0.73785979873633256</v>
      </c>
    </row>
    <row r="73" spans="7:12" ht="13" x14ac:dyDescent="0.3">
      <c r="G73" s="111" t="str">
        <f>Cleaned_Data!A73</f>
        <v>D52</v>
      </c>
      <c r="H73" s="116">
        <f>Cleaned_Data!N73</f>
        <v>33.54922279792747</v>
      </c>
      <c r="I73" s="117">
        <f>Cleaned_Data!R73</f>
        <v>0.53865734857438663</v>
      </c>
      <c r="J73">
        <f>Cleaned_Data!S73</f>
        <v>1.2225580262778752</v>
      </c>
      <c r="K73">
        <f t="shared" si="2"/>
        <v>0.41015871606990906</v>
      </c>
      <c r="L73">
        <f t="shared" si="3"/>
        <v>0.76144643186515004</v>
      </c>
    </row>
    <row r="74" spans="7:12" ht="13" x14ac:dyDescent="0.3">
      <c r="G74" s="111" t="str">
        <f>Cleaned_Data!A74</f>
        <v>E51</v>
      </c>
      <c r="H74" s="116">
        <f>Cleaned_Data!N74</f>
        <v>36.01583113456465</v>
      </c>
      <c r="I74" s="117">
        <f>Cleaned_Data!R74</f>
        <v>0.47233013031830806</v>
      </c>
      <c r="J74">
        <f>Cleaned_Data!S74</f>
        <v>1.3983251546564837</v>
      </c>
      <c r="K74">
        <f t="shared" si="2"/>
        <v>0.50361842641321919</v>
      </c>
      <c r="L74">
        <f t="shared" si="3"/>
        <v>1.0662424310594492</v>
      </c>
    </row>
    <row r="75" spans="7:12" ht="13" x14ac:dyDescent="0.3">
      <c r="G75" s="111" t="str">
        <f>Cleaned_Data!A75</f>
        <v>E52</v>
      </c>
      <c r="H75" s="116">
        <f>Cleaned_Data!N75</f>
        <v>32.496863237139266</v>
      </c>
      <c r="I75" s="117">
        <f>Cleaned_Data!R75</f>
        <v>0.52380160319890257</v>
      </c>
      <c r="J75">
        <f>Cleaned_Data!S75</f>
        <v>1.2619257515229083</v>
      </c>
      <c r="K75">
        <f t="shared" si="2"/>
        <v>0.41008628562664134</v>
      </c>
      <c r="L75">
        <f t="shared" si="3"/>
        <v>0.78290383825136889</v>
      </c>
    </row>
    <row r="76" spans="7:12" ht="13" x14ac:dyDescent="0.3">
      <c r="G76" s="111" t="str">
        <f>Cleaned_Data!A76</f>
        <v>F51</v>
      </c>
      <c r="H76" s="116">
        <f>Cleaned_Data!N76</f>
        <v>32.631578947368425</v>
      </c>
      <c r="I76" s="117">
        <f>Cleaned_Data!R76</f>
        <v>0.52411935784333163</v>
      </c>
      <c r="J76">
        <f>Cleaned_Data!S76</f>
        <v>1.2610837017151713</v>
      </c>
      <c r="K76">
        <f t="shared" si="2"/>
        <v>0.41151152371758221</v>
      </c>
      <c r="L76">
        <f t="shared" si="3"/>
        <v>0.7851484925320964</v>
      </c>
    </row>
    <row r="77" spans="7:12" ht="13" x14ac:dyDescent="0.3">
      <c r="G77" s="111" t="str">
        <f>Cleaned_Data!A77</f>
        <v>F52</v>
      </c>
      <c r="H77" s="116">
        <f>Cleaned_Data!N77</f>
        <v>34.11458333333335</v>
      </c>
      <c r="I77" s="117">
        <f>Cleaned_Data!R77</f>
        <v>0.54409022116220396</v>
      </c>
      <c r="J77">
        <f>Cleaned_Data!S77</f>
        <v>1.2081609139201595</v>
      </c>
      <c r="K77">
        <f t="shared" si="2"/>
        <v>0.41215906178005463</v>
      </c>
      <c r="L77">
        <f t="shared" si="3"/>
        <v>0.75751970123569257</v>
      </c>
    </row>
    <row r="78" spans="7:12" ht="13" x14ac:dyDescent="0.3">
      <c r="G78" s="111" t="str">
        <f>Cleaned_Data!A78</f>
        <v>G51</v>
      </c>
      <c r="H78" s="116">
        <f>Cleaned_Data!N78</f>
        <v>32.460732984293188</v>
      </c>
      <c r="I78" s="117">
        <f>Cleaned_Data!R78</f>
        <v>0.51592767027142639</v>
      </c>
      <c r="J78">
        <f>Cleaned_Data!S78</f>
        <v>1.2827916737807199</v>
      </c>
      <c r="K78">
        <f t="shared" si="2"/>
        <v>0.41640357997070482</v>
      </c>
      <c r="L78">
        <f t="shared" si="3"/>
        <v>0.80709681601616257</v>
      </c>
    </row>
    <row r="79" spans="7:12" ht="13" x14ac:dyDescent="0.3">
      <c r="G79" s="111" t="str">
        <f>Cleaned_Data!A79</f>
        <v>G52</v>
      </c>
      <c r="H79" s="116">
        <f>Cleaned_Data!N79</f>
        <v>33.496932515337456</v>
      </c>
      <c r="I79" s="117">
        <f>Cleaned_Data!R79</f>
        <v>0.52170705946449991</v>
      </c>
      <c r="J79">
        <f>Cleaned_Data!S79</f>
        <v>1.267476292419075</v>
      </c>
      <c r="K79">
        <f t="shared" si="2"/>
        <v>0.4245656783195188</v>
      </c>
      <c r="L79">
        <f t="shared" si="3"/>
        <v>0.81380090726644427</v>
      </c>
    </row>
    <row r="80" spans="7:12" ht="13" x14ac:dyDescent="0.3">
      <c r="G80" s="111" t="str">
        <f>Cleaned_Data!A80</f>
        <v>H51</v>
      </c>
      <c r="H80" s="116">
        <f>Cleaned_Data!N80</f>
        <v>35.805626598465473</v>
      </c>
      <c r="I80" s="117">
        <f>Cleaned_Data!R80</f>
        <v>0.51201009773115513</v>
      </c>
      <c r="J80">
        <f>Cleaned_Data!S80</f>
        <v>1.2931732410124388</v>
      </c>
      <c r="K80">
        <f t="shared" si="2"/>
        <v>0.46302878194818781</v>
      </c>
      <c r="L80">
        <f t="shared" si="3"/>
        <v>0.90433525432405382</v>
      </c>
    </row>
    <row r="81" spans="7:12" ht="13" x14ac:dyDescent="0.3">
      <c r="G81" s="111" t="str">
        <f>Cleaned_Data!A81</f>
        <v>H52</v>
      </c>
      <c r="H81" s="116">
        <f>Cleaned_Data!N81</f>
        <v>32.057416267942557</v>
      </c>
      <c r="I81" s="117">
        <f>Cleaned_Data!R81</f>
        <v>0.52153306245355413</v>
      </c>
      <c r="J81">
        <f>Cleaned_Data!S81</f>
        <v>1.2679373844980815</v>
      </c>
      <c r="K81">
        <f t="shared" si="2"/>
        <v>0.4064679653654133</v>
      </c>
      <c r="L81">
        <f t="shared" si="3"/>
        <v>0.77937142365084833</v>
      </c>
    </row>
    <row r="82" spans="7:12" ht="13" x14ac:dyDescent="0.3">
      <c r="G82" s="111" t="str">
        <f>Cleaned_Data!A82</f>
        <v>A61</v>
      </c>
      <c r="H82" s="116">
        <f>Cleaned_Data!N82</f>
        <v>31.51041666666665</v>
      </c>
      <c r="I82" s="117">
        <f>Cleaned_Data!R82</f>
        <v>0.49482851204441058</v>
      </c>
      <c r="J82">
        <f>Cleaned_Data!S82</f>
        <v>1.3387044430823118</v>
      </c>
      <c r="K82">
        <f t="shared" si="2"/>
        <v>0.42183134795041577</v>
      </c>
      <c r="L82">
        <f t="shared" si="3"/>
        <v>0.85247987470971887</v>
      </c>
    </row>
    <row r="83" spans="7:12" ht="13" x14ac:dyDescent="0.3">
      <c r="G83" s="111" t="str">
        <f>Cleaned_Data!A83</f>
        <v>A62</v>
      </c>
      <c r="H83" s="116">
        <f>Cleaned_Data!N83</f>
        <v>31.73575129533678</v>
      </c>
      <c r="I83" s="117">
        <f>Cleaned_Data!R83</f>
        <v>0.52802947851464088</v>
      </c>
      <c r="J83">
        <f>Cleaned_Data!S83</f>
        <v>1.2507218819362016</v>
      </c>
      <c r="K83">
        <f t="shared" si="2"/>
        <v>0.39692598584762862</v>
      </c>
      <c r="L83">
        <f t="shared" si="3"/>
        <v>0.75171179261466725</v>
      </c>
    </row>
    <row r="84" spans="7:12" ht="13" x14ac:dyDescent="0.3">
      <c r="G84" s="111" t="str">
        <f>Cleaned_Data!A84</f>
        <v>B61</v>
      </c>
      <c r="H84" s="116">
        <f>Cleaned_Data!N84</f>
        <v>29.898074745186872</v>
      </c>
      <c r="I84" s="117">
        <f>Cleaned_Data!R84</f>
        <v>0.52634333489199736</v>
      </c>
      <c r="J84">
        <f>Cleaned_Data!S84</f>
        <v>1.255190162536207</v>
      </c>
      <c r="K84">
        <f t="shared" si="2"/>
        <v>0.37527769298930769</v>
      </c>
      <c r="L84">
        <f t="shared" si="3"/>
        <v>0.71299030140908415</v>
      </c>
    </row>
    <row r="85" spans="7:12" ht="13" x14ac:dyDescent="0.3">
      <c r="G85" s="111" t="str">
        <f>Cleaned_Data!A85</f>
        <v>B62</v>
      </c>
      <c r="H85" s="116">
        <f>Cleaned_Data!N85</f>
        <v>34.120734908136477</v>
      </c>
      <c r="I85" s="117">
        <f>Cleaned_Data!R85</f>
        <v>0.54104079579818753</v>
      </c>
      <c r="J85">
        <f>Cleaned_Data!S85</f>
        <v>1.216241891134803</v>
      </c>
      <c r="K85">
        <f t="shared" si="2"/>
        <v>0.41499067151581193</v>
      </c>
      <c r="L85">
        <f t="shared" si="3"/>
        <v>0.76702288392797413</v>
      </c>
    </row>
    <row r="86" spans="7:12" ht="13" x14ac:dyDescent="0.3">
      <c r="G86" s="111" t="str">
        <f>Cleaned_Data!A86</f>
        <v>C61</v>
      </c>
      <c r="H86" s="116">
        <f>Cleaned_Data!N86</f>
        <v>34.270414993306552</v>
      </c>
      <c r="I86" s="117">
        <f>Cleaned_Data!R86</f>
        <v>0.55413369950080504</v>
      </c>
      <c r="J86">
        <f>Cleaned_Data!S86</f>
        <v>1.1815456963228665</v>
      </c>
      <c r="K86">
        <f t="shared" si="2"/>
        <v>0.40492061346539998</v>
      </c>
      <c r="L86">
        <f t="shared" si="3"/>
        <v>0.73072728446253199</v>
      </c>
    </row>
    <row r="87" spans="7:12" ht="13" x14ac:dyDescent="0.3">
      <c r="G87" s="111" t="str">
        <f>Cleaned_Data!A87</f>
        <v>C62</v>
      </c>
      <c r="H87" s="116">
        <f>Cleaned_Data!N87</f>
        <v>33.032258064516149</v>
      </c>
      <c r="I87" s="117">
        <f>Cleaned_Data!R87</f>
        <v>0.53503575932642566</v>
      </c>
      <c r="J87">
        <f>Cleaned_Data!S87</f>
        <v>1.2321552377849718</v>
      </c>
      <c r="K87">
        <f t="shared" si="2"/>
        <v>0.40700869790058447</v>
      </c>
      <c r="L87">
        <f t="shared" si="3"/>
        <v>0.76071307535216204</v>
      </c>
    </row>
    <row r="88" spans="7:12" ht="13" x14ac:dyDescent="0.3">
      <c r="G88" s="111" t="str">
        <f>Cleaned_Data!A88</f>
        <v>D61</v>
      </c>
      <c r="H88" s="116">
        <f>Cleaned_Data!N88</f>
        <v>31.295843520782373</v>
      </c>
      <c r="I88" s="117">
        <f>Cleaned_Data!R88</f>
        <v>0.49310891421544034</v>
      </c>
      <c r="J88">
        <f>Cleaned_Data!S88</f>
        <v>1.3432613773290831</v>
      </c>
      <c r="K88">
        <f t="shared" si="2"/>
        <v>0.42038497872401592</v>
      </c>
      <c r="L88">
        <f t="shared" si="3"/>
        <v>0.8525195278468416</v>
      </c>
    </row>
    <row r="89" spans="7:12" ht="13" x14ac:dyDescent="0.3">
      <c r="G89" s="111" t="str">
        <f>Cleaned_Data!A89</f>
        <v>D62</v>
      </c>
      <c r="H89" s="116">
        <f>Cleaned_Data!N89</f>
        <v>32.608695652173914</v>
      </c>
      <c r="I89" s="117">
        <f>Cleaned_Data!R89</f>
        <v>0.52438342090290313</v>
      </c>
      <c r="J89">
        <f>Cleaned_Data!S89</f>
        <v>1.2603839346073067</v>
      </c>
      <c r="K89">
        <f t="shared" si="2"/>
        <v>0.41099476128499135</v>
      </c>
      <c r="L89">
        <f t="shared" si="3"/>
        <v>0.7837676495899224</v>
      </c>
    </row>
    <row r="90" spans="7:12" ht="13" x14ac:dyDescent="0.3">
      <c r="G90" s="111" t="str">
        <f>Cleaned_Data!A90</f>
        <v>E61</v>
      </c>
      <c r="H90" s="116">
        <f>Cleaned_Data!N90</f>
        <v>32.741116751269033</v>
      </c>
      <c r="I90" s="117">
        <f>Cleaned_Data!R90</f>
        <v>0.53717644754885618</v>
      </c>
      <c r="J90">
        <f>Cleaned_Data!S90</f>
        <v>1.226482413995531</v>
      </c>
      <c r="K90">
        <f t="shared" si="2"/>
        <v>0.40156403910005961</v>
      </c>
      <c r="L90">
        <f t="shared" si="3"/>
        <v>0.74754587795574823</v>
      </c>
    </row>
    <row r="91" spans="7:12" ht="13" x14ac:dyDescent="0.3">
      <c r="G91" s="111" t="str">
        <f>Cleaned_Data!A91</f>
        <v>E62</v>
      </c>
      <c r="H91" s="116">
        <f>Cleaned_Data!N91</f>
        <v>31.604938271604944</v>
      </c>
      <c r="I91" s="117">
        <f>Cleaned_Data!R91</f>
        <v>0.48576193627054387</v>
      </c>
      <c r="J91">
        <f>Cleaned_Data!S91</f>
        <v>1.3627308688830586</v>
      </c>
      <c r="K91">
        <f t="shared" si="2"/>
        <v>0.43069024991859634</v>
      </c>
      <c r="L91">
        <f t="shared" si="3"/>
        <v>0.8866282385673061</v>
      </c>
    </row>
    <row r="92" spans="7:12" ht="13" x14ac:dyDescent="0.3">
      <c r="G92" s="111" t="str">
        <f>Cleaned_Data!A92</f>
        <v>F61</v>
      </c>
      <c r="H92" s="116">
        <f>Cleaned_Data!N92</f>
        <v>31.203007518796994</v>
      </c>
      <c r="I92" s="117">
        <f>Cleaned_Data!R92</f>
        <v>0.51639227326668413</v>
      </c>
      <c r="J92">
        <f>Cleaned_Data!S92</f>
        <v>1.2815604758432868</v>
      </c>
      <c r="K92">
        <f t="shared" si="2"/>
        <v>0.39988541163531133</v>
      </c>
      <c r="L92">
        <f t="shared" si="3"/>
        <v>0.77438302689086846</v>
      </c>
    </row>
    <row r="93" spans="7:12" ht="13" x14ac:dyDescent="0.3">
      <c r="G93" s="111" t="str">
        <f>Cleaned_Data!A93</f>
        <v>F62</v>
      </c>
      <c r="H93" s="116">
        <f>Cleaned_Data!N93</f>
        <v>30.982367758186413</v>
      </c>
      <c r="I93" s="117">
        <f>Cleaned_Data!R93</f>
        <v>0.49419366668158526</v>
      </c>
      <c r="J93">
        <f>Cleaned_Data!S93</f>
        <v>1.340386783293799</v>
      </c>
      <c r="K93">
        <f t="shared" si="2"/>
        <v>0.41528356258220994</v>
      </c>
      <c r="L93">
        <f t="shared" si="3"/>
        <v>0.84032554559178918</v>
      </c>
    </row>
    <row r="94" spans="7:12" ht="13" x14ac:dyDescent="0.3">
      <c r="G94" s="111" t="str">
        <f>Cleaned_Data!A94</f>
        <v>G61</v>
      </c>
      <c r="H94" s="116">
        <f>Cleaned_Data!N94</f>
        <v>31.585677749360595</v>
      </c>
      <c r="I94" s="117">
        <f>Cleaned_Data!R94</f>
        <v>0.49474950584580124</v>
      </c>
      <c r="J94">
        <f>Cleaned_Data!S94</f>
        <v>1.3389138095086266</v>
      </c>
      <c r="K94">
        <f t="shared" si="2"/>
        <v>0.42290500121308255</v>
      </c>
      <c r="L94">
        <f t="shared" si="3"/>
        <v>0.85478610128190713</v>
      </c>
    </row>
    <row r="95" spans="7:12" ht="13" x14ac:dyDescent="0.3">
      <c r="G95" s="111" t="str">
        <f>Cleaned_Data!A95</f>
        <v>G62</v>
      </c>
      <c r="H95" s="116">
        <f>Cleaned_Data!N95</f>
        <v>31.038647342995144</v>
      </c>
      <c r="I95" s="117">
        <f>Cleaned_Data!R95</f>
        <v>0.54906021969002006</v>
      </c>
      <c r="J95">
        <f>Cleaned_Data!S95</f>
        <v>1.1949904178214468</v>
      </c>
      <c r="K95">
        <f t="shared" si="2"/>
        <v>0.37090886157018305</v>
      </c>
      <c r="L95">
        <f t="shared" si="3"/>
        <v>0.67553402754179681</v>
      </c>
    </row>
    <row r="96" spans="7:12" ht="13" x14ac:dyDescent="0.3">
      <c r="G96" s="111" t="str">
        <f>Cleaned_Data!A96</f>
        <v>H61</v>
      </c>
      <c r="H96" s="116">
        <f>Cleaned_Data!N96</f>
        <v>30.393801037237751</v>
      </c>
      <c r="I96" s="117">
        <f>Cleaned_Data!R96</f>
        <v>0.50797616165008375</v>
      </c>
      <c r="J96">
        <f>Cleaned_Data!S96</f>
        <v>1.3038631716272782</v>
      </c>
      <c r="K96">
        <f t="shared" si="2"/>
        <v>0.39629357818221272</v>
      </c>
      <c r="L96">
        <f t="shared" si="3"/>
        <v>0.78014207772056265</v>
      </c>
    </row>
    <row r="97" spans="7:12" ht="13" x14ac:dyDescent="0.3">
      <c r="G97" s="111" t="str">
        <f>Cleaned_Data!A97</f>
        <v>H62</v>
      </c>
      <c r="H97" s="116">
        <f>Cleaned_Data!N97</f>
        <v>30.769230769230777</v>
      </c>
      <c r="I97" s="117">
        <f>Cleaned_Data!R97</f>
        <v>0.49868191044507504</v>
      </c>
      <c r="J97">
        <f>Cleaned_Data!S97</f>
        <v>1.3284929373205512</v>
      </c>
      <c r="K97">
        <f t="shared" si="2"/>
        <v>0.40876705763709276</v>
      </c>
      <c r="L97">
        <f t="shared" si="3"/>
        <v>0.81969497805177449</v>
      </c>
    </row>
    <row r="98" spans="7:12" ht="13" x14ac:dyDescent="0.3">
      <c r="G98" s="111" t="str">
        <f>Cleaned_Data!A98</f>
        <v>A71</v>
      </c>
      <c r="H98" s="116">
        <f>Cleaned_Data!N98</f>
        <v>29.405034324942797</v>
      </c>
      <c r="I98" s="117">
        <f>Cleaned_Data!R98</f>
        <v>0.57355629825693488</v>
      </c>
      <c r="J98">
        <f>Cleaned_Data!S98</f>
        <v>1.1300758096191226</v>
      </c>
      <c r="K98">
        <f t="shared" si="2"/>
        <v>0.33229917971637818</v>
      </c>
      <c r="L98">
        <f t="shared" si="3"/>
        <v>0.57936628143784896</v>
      </c>
    </row>
    <row r="99" spans="7:12" ht="13" x14ac:dyDescent="0.3">
      <c r="G99" s="111" t="str">
        <f>Cleaned_Data!A99</f>
        <v>A72</v>
      </c>
      <c r="H99" s="116">
        <f>Cleaned_Data!N99</f>
        <v>32.598607888631072</v>
      </c>
      <c r="I99" s="117">
        <f>Cleaned_Data!R99</f>
        <v>0.56252573290597374</v>
      </c>
      <c r="J99">
        <f>Cleaned_Data!S99</f>
        <v>1.1593068077991695</v>
      </c>
      <c r="K99">
        <f t="shared" si="2"/>
        <v>0.37791788050065711</v>
      </c>
      <c r="L99">
        <f t="shared" si="3"/>
        <v>0.67182327561862154</v>
      </c>
    </row>
    <row r="100" spans="7:12" ht="13" x14ac:dyDescent="0.3">
      <c r="G100" s="111" t="str">
        <f>Cleaned_Data!A100</f>
        <v>B71</v>
      </c>
      <c r="H100" s="116">
        <f>Cleaned_Data!N100</f>
        <v>30.208333333333325</v>
      </c>
      <c r="I100" s="117">
        <f>Cleaned_Data!R100</f>
        <v>0.57423499952284907</v>
      </c>
      <c r="J100">
        <f>Cleaned_Data!S100</f>
        <v>1.1282772512644499</v>
      </c>
      <c r="K100">
        <f t="shared" si="2"/>
        <v>0.34083375298613583</v>
      </c>
      <c r="L100">
        <f t="shared" si="3"/>
        <v>0.59354402512794568</v>
      </c>
    </row>
    <row r="101" spans="7:12" ht="13" x14ac:dyDescent="0.3">
      <c r="G101" s="111" t="str">
        <f>Cleaned_Data!A101</f>
        <v>B72</v>
      </c>
      <c r="H101" s="116">
        <f>Cleaned_Data!N101</f>
        <v>32.224770642201847</v>
      </c>
      <c r="I101" s="117">
        <f>Cleaned_Data!R101</f>
        <v>0.54194760582641743</v>
      </c>
      <c r="J101">
        <f>Cleaned_Data!S101</f>
        <v>1.2138388445599939</v>
      </c>
      <c r="K101">
        <f t="shared" si="2"/>
        <v>0.39115678362541106</v>
      </c>
      <c r="L101">
        <f t="shared" si="3"/>
        <v>0.72176125407719993</v>
      </c>
    </row>
    <row r="102" spans="7:12" ht="13" x14ac:dyDescent="0.3">
      <c r="G102" s="111" t="str">
        <f>Cleaned_Data!A102</f>
        <v>C71</v>
      </c>
      <c r="H102" s="116">
        <f>Cleaned_Data!N102</f>
        <v>28.852838933951336</v>
      </c>
      <c r="I102" s="117">
        <f>Cleaned_Data!R102</f>
        <v>0.55679824193213401</v>
      </c>
      <c r="J102">
        <f>Cleaned_Data!S102</f>
        <v>1.1744846588798448</v>
      </c>
      <c r="K102">
        <f t="shared" si="2"/>
        <v>0.33887216693056943</v>
      </c>
      <c r="L102">
        <f t="shared" si="3"/>
        <v>0.6086085432932693</v>
      </c>
    </row>
    <row r="103" spans="7:12" ht="13" x14ac:dyDescent="0.3">
      <c r="G103" s="111" t="str">
        <f>Cleaned_Data!A103</f>
        <v>C72</v>
      </c>
      <c r="H103" s="116">
        <f>Cleaned_Data!N103</f>
        <v>31.381733021077302</v>
      </c>
      <c r="I103" s="117">
        <f>Cleaned_Data!R103</f>
        <v>0.56883363715949264</v>
      </c>
      <c r="J103">
        <f>Cleaned_Data!S103</f>
        <v>1.1425908615273446</v>
      </c>
      <c r="K103">
        <f t="shared" si="2"/>
        <v>0.35856481368773835</v>
      </c>
      <c r="L103">
        <f t="shared" si="3"/>
        <v>0.63035093261758357</v>
      </c>
    </row>
    <row r="104" spans="7:12" ht="13" x14ac:dyDescent="0.3">
      <c r="G104" s="111" t="str">
        <f>Cleaned_Data!A104</f>
        <v>D71</v>
      </c>
      <c r="H104" s="116">
        <f>Cleaned_Data!N104</f>
        <v>31.572904707233089</v>
      </c>
      <c r="I104" s="117">
        <f>Cleaned_Data!R104</f>
        <v>0.53160970761231052</v>
      </c>
      <c r="J104">
        <f>Cleaned_Data!S104</f>
        <v>1.241234274827377</v>
      </c>
      <c r="K104">
        <f t="shared" si="2"/>
        <v>0.39189371478476337</v>
      </c>
      <c r="L104">
        <f t="shared" si="3"/>
        <v>0.73718314239393368</v>
      </c>
    </row>
    <row r="105" spans="7:12" ht="13" x14ac:dyDescent="0.3">
      <c r="G105" s="111" t="str">
        <f>Cleaned_Data!A105</f>
        <v>D72</v>
      </c>
      <c r="H105" s="116">
        <f>Cleaned_Data!N105</f>
        <v>28.968713789107785</v>
      </c>
      <c r="I105" s="117">
        <f>Cleaned_Data!R105</f>
        <v>0.53217197297381968</v>
      </c>
      <c r="J105">
        <f>Cleaned_Data!S105</f>
        <v>1.2397442716193776</v>
      </c>
      <c r="K105">
        <f t="shared" si="2"/>
        <v>0.35913796976227652</v>
      </c>
      <c r="L105">
        <f t="shared" si="3"/>
        <v>0.67485322038923756</v>
      </c>
    </row>
    <row r="106" spans="7:12" ht="13" x14ac:dyDescent="0.3">
      <c r="G106" s="111" t="str">
        <f>Cleaned_Data!A106</f>
        <v>E71</v>
      </c>
      <c r="H106" s="116">
        <f>Cleaned_Data!N106</f>
        <v>28.998849252013827</v>
      </c>
      <c r="I106" s="117">
        <f>Cleaned_Data!R106</f>
        <v>0.54401441315640708</v>
      </c>
      <c r="J106">
        <f>Cleaned_Data!S106</f>
        <v>1.2083618051355212</v>
      </c>
      <c r="K106">
        <f t="shared" si="2"/>
        <v>0.35041101829016286</v>
      </c>
      <c r="L106">
        <f t="shared" si="3"/>
        <v>0.64412083543348653</v>
      </c>
    </row>
    <row r="107" spans="7:12" ht="13" x14ac:dyDescent="0.3">
      <c r="G107" s="111" t="str">
        <f>Cleaned_Data!A107</f>
        <v>E72</v>
      </c>
      <c r="H107" s="116">
        <f>Cleaned_Data!N107</f>
        <v>30.22170361726954</v>
      </c>
      <c r="I107" s="117">
        <f>Cleaned_Data!R107</f>
        <v>0.52559137558245728</v>
      </c>
      <c r="J107">
        <f>Cleaned_Data!S107</f>
        <v>1.2571828547064883</v>
      </c>
      <c r="K107">
        <f t="shared" si="2"/>
        <v>0.37994207627652321</v>
      </c>
      <c r="L107">
        <f t="shared" si="3"/>
        <v>0.72288491388480958</v>
      </c>
    </row>
    <row r="108" spans="7:12" ht="13" x14ac:dyDescent="0.3">
      <c r="G108" s="111" t="str">
        <f>Cleaned_Data!A108</f>
        <v>F71</v>
      </c>
      <c r="H108" s="116">
        <f>Cleaned_Data!N108</f>
        <v>30.272108843537417</v>
      </c>
      <c r="I108" s="117">
        <f>Cleaned_Data!R108</f>
        <v>0.54920764294026592</v>
      </c>
      <c r="J108">
        <f>Cleaned_Data!S108</f>
        <v>1.1945997462082953</v>
      </c>
      <c r="K108">
        <f t="shared" si="2"/>
        <v>0.36163053541679696</v>
      </c>
      <c r="L108">
        <f t="shared" si="3"/>
        <v>0.65845867235341693</v>
      </c>
    </row>
    <row r="109" spans="7:12" ht="13" x14ac:dyDescent="0.3">
      <c r="G109" s="111" t="str">
        <f>Cleaned_Data!A109</f>
        <v>F72</v>
      </c>
      <c r="H109" s="116">
        <f>Cleaned_Data!N109</f>
        <v>31.775700934579426</v>
      </c>
      <c r="I109" s="117">
        <f>Cleaned_Data!R109</f>
        <v>0.54018005720644058</v>
      </c>
      <c r="J109">
        <f>Cleaned_Data!S109</f>
        <v>1.2185228484029322</v>
      </c>
      <c r="K109">
        <f t="shared" si="2"/>
        <v>0.38719417612803442</v>
      </c>
      <c r="L109">
        <f t="shared" si="3"/>
        <v>0.71678724707169339</v>
      </c>
    </row>
    <row r="110" spans="7:12" ht="13" x14ac:dyDescent="0.3">
      <c r="G110" s="111" t="str">
        <f>Cleaned_Data!A110</f>
        <v>G71</v>
      </c>
      <c r="H110" s="116">
        <f>Cleaned_Data!N110</f>
        <v>31.030444964871201</v>
      </c>
      <c r="I110" s="117">
        <f>Cleaned_Data!R110</f>
        <v>0.54866461308319847</v>
      </c>
      <c r="J110">
        <f>Cleaned_Data!S110</f>
        <v>1.1960387753295239</v>
      </c>
      <c r="K110">
        <f t="shared" si="2"/>
        <v>0.37113615393714738</v>
      </c>
      <c r="L110">
        <f t="shared" si="3"/>
        <v>0.67643537616097171</v>
      </c>
    </row>
    <row r="111" spans="7:12" ht="13" x14ac:dyDescent="0.3">
      <c r="G111" s="111" t="str">
        <f>Cleaned_Data!A111</f>
        <v>G72</v>
      </c>
      <c r="H111" s="116">
        <f>Cleaned_Data!N111</f>
        <v>29.028697571743916</v>
      </c>
      <c r="I111" s="117">
        <f>Cleaned_Data!R111</f>
        <v>0.54194489846089189</v>
      </c>
      <c r="J111">
        <f>Cleaned_Data!S111</f>
        <v>1.2138460190786364</v>
      </c>
      <c r="K111">
        <f t="shared" si="2"/>
        <v>0.35236368986499028</v>
      </c>
      <c r="L111">
        <f t="shared" si="3"/>
        <v>0.65018360882387338</v>
      </c>
    </row>
    <row r="112" spans="7:12" ht="13" x14ac:dyDescent="0.3">
      <c r="G112" s="111" t="str">
        <f>Cleaned_Data!A112</f>
        <v>H71</v>
      </c>
      <c r="H112" s="116">
        <f>Cleaned_Data!N112</f>
        <v>31.498829039812666</v>
      </c>
      <c r="I112" s="117">
        <f>Cleaned_Data!R112</f>
        <v>0.53117699396520091</v>
      </c>
      <c r="J112">
        <f>Cleaned_Data!S112</f>
        <v>1.2423809659922174</v>
      </c>
      <c r="K112">
        <f t="shared" si="2"/>
        <v>0.39133545650106172</v>
      </c>
      <c r="L112">
        <f t="shared" si="3"/>
        <v>0.7367326916396898</v>
      </c>
    </row>
    <row r="113" spans="7:12" ht="13" x14ac:dyDescent="0.3">
      <c r="G113" s="111" t="str">
        <f>Cleaned_Data!A113</f>
        <v>H72</v>
      </c>
      <c r="H113" s="116">
        <f>Cleaned_Data!N113</f>
        <v>30.324074074074066</v>
      </c>
      <c r="I113" s="117">
        <f>Cleaned_Data!R113</f>
        <v>0.53523561829095168</v>
      </c>
      <c r="J113">
        <f>Cleaned_Data!S113</f>
        <v>1.2316256115289781</v>
      </c>
      <c r="K113">
        <f t="shared" si="2"/>
        <v>0.37347906275531501</v>
      </c>
      <c r="L113">
        <f t="shared" si="3"/>
        <v>0.69778439624003774</v>
      </c>
    </row>
    <row r="114" spans="7:12" ht="13" x14ac:dyDescent="0.3">
      <c r="G114" s="111" t="str">
        <f>Cleaned_Data!A114</f>
        <v>A81</v>
      </c>
      <c r="H114" s="116">
        <f>Cleaned_Data!N114</f>
        <v>31.548311990686855</v>
      </c>
      <c r="I114" s="117">
        <f>Cleaned_Data!R114</f>
        <v>0.56138032751349121</v>
      </c>
      <c r="J114">
        <f>Cleaned_Data!S114</f>
        <v>1.1623421320892484</v>
      </c>
      <c r="K114">
        <f t="shared" si="2"/>
        <v>0.36669932223071761</v>
      </c>
      <c r="L114">
        <f t="shared" si="3"/>
        <v>0.65321013982611464</v>
      </c>
    </row>
    <row r="115" spans="7:12" ht="13" x14ac:dyDescent="0.3">
      <c r="G115" s="111" t="str">
        <f>Cleaned_Data!A115</f>
        <v>A82</v>
      </c>
      <c r="H115" s="116">
        <f>Cleaned_Data!N115</f>
        <v>32.784958871915407</v>
      </c>
      <c r="I115" s="117">
        <f>Cleaned_Data!R115</f>
        <v>0.58733609647577767</v>
      </c>
      <c r="J115">
        <f>Cleaned_Data!S115</f>
        <v>1.0935593443391891</v>
      </c>
      <c r="K115">
        <f t="shared" si="2"/>
        <v>0.35852298128159094</v>
      </c>
      <c r="L115">
        <f t="shared" si="3"/>
        <v>0.61042218149515148</v>
      </c>
    </row>
    <row r="116" spans="7:12" ht="13" x14ac:dyDescent="0.3">
      <c r="G116" s="111" t="str">
        <f>Cleaned_Data!A116</f>
        <v>B81</v>
      </c>
      <c r="H116" s="116">
        <f>Cleaned_Data!N116</f>
        <v>27.318932655654393</v>
      </c>
      <c r="I116" s="117">
        <f>Cleaned_Data!R116</f>
        <v>0.51207822419213422</v>
      </c>
      <c r="J116">
        <f>Cleaned_Data!S116</f>
        <v>1.2929927058908444</v>
      </c>
      <c r="K116">
        <f t="shared" si="2"/>
        <v>0.35323180656484326</v>
      </c>
      <c r="L116">
        <f t="shared" si="3"/>
        <v>0.68980048335800548</v>
      </c>
    </row>
    <row r="117" spans="7:12" ht="13" x14ac:dyDescent="0.3">
      <c r="G117" s="111" t="str">
        <f>Cleaned_Data!A117</f>
        <v>B82</v>
      </c>
      <c r="H117" s="116">
        <f>Cleaned_Data!N117</f>
        <v>30.327868852459041</v>
      </c>
      <c r="I117" s="117">
        <f>Cleaned_Data!R117</f>
        <v>0.56428691801063424</v>
      </c>
      <c r="J117">
        <f>Cleaned_Data!S117</f>
        <v>1.1546396672718191</v>
      </c>
      <c r="K117">
        <f t="shared" si="2"/>
        <v>0.35017760400866671</v>
      </c>
      <c r="L117">
        <f t="shared" si="3"/>
        <v>0.62056658205581061</v>
      </c>
    </row>
    <row r="118" spans="7:12" ht="13" x14ac:dyDescent="0.3">
      <c r="G118" s="111" t="str">
        <f>Cleaned_Data!A118</f>
        <v>C81</v>
      </c>
      <c r="H118" s="116">
        <f>Cleaned_Data!N118</f>
        <v>26.12612612612611</v>
      </c>
      <c r="I118" s="117">
        <f>Cleaned_Data!R118</f>
        <v>0.50843818569369037</v>
      </c>
      <c r="J118">
        <f>Cleaned_Data!S118</f>
        <v>1.3026388079117206</v>
      </c>
      <c r="K118">
        <f t="shared" si="2"/>
        <v>0.34032905792288176</v>
      </c>
      <c r="L118">
        <f t="shared" si="3"/>
        <v>0.66936171888535867</v>
      </c>
    </row>
    <row r="119" spans="7:12" ht="13" x14ac:dyDescent="0.3">
      <c r="G119" s="111" t="str">
        <f>Cleaned_Data!A119</f>
        <v>C82</v>
      </c>
      <c r="H119" s="116">
        <f>Cleaned_Data!N119</f>
        <v>31.082802547770694</v>
      </c>
      <c r="I119" s="117">
        <f>Cleaned_Data!R119</f>
        <v>0.55560760750239013</v>
      </c>
      <c r="J119">
        <f>Cleaned_Data!S119</f>
        <v>1.1776398401186661</v>
      </c>
      <c r="K119">
        <f t="shared" si="2"/>
        <v>0.36604346622796746</v>
      </c>
      <c r="L119">
        <f t="shared" si="3"/>
        <v>0.65881651238260408</v>
      </c>
    </row>
    <row r="120" spans="7:12" ht="13" x14ac:dyDescent="0.3">
      <c r="G120" s="111" t="str">
        <f>Cleaned_Data!A120</f>
        <v>D81</v>
      </c>
      <c r="H120" s="116">
        <f>Cleaned_Data!N120</f>
        <v>31.725888324873093</v>
      </c>
      <c r="I120" s="117">
        <f>Cleaned_Data!R120</f>
        <v>0.52650232833261601</v>
      </c>
      <c r="J120">
        <f>Cleaned_Data!S120</f>
        <v>1.2547688299185675</v>
      </c>
      <c r="K120">
        <f t="shared" si="2"/>
        <v>0.39808655771528151</v>
      </c>
      <c r="L120">
        <f t="shared" si="3"/>
        <v>0.75609648104688287</v>
      </c>
    </row>
    <row r="121" spans="7:12" ht="13" x14ac:dyDescent="0.3">
      <c r="G121" s="111" t="str">
        <f>Cleaned_Data!A121</f>
        <v>D82</v>
      </c>
      <c r="H121" s="116">
        <f>Cleaned_Data!N121</f>
        <v>28.817733990147804</v>
      </c>
      <c r="I121" s="117">
        <f>Cleaned_Data!R121</f>
        <v>0.53478705238717172</v>
      </c>
      <c r="J121">
        <f>Cleaned_Data!S121</f>
        <v>1.2328143111739949</v>
      </c>
      <c r="K121">
        <f t="shared" si="2"/>
        <v>0.35526914878659482</v>
      </c>
      <c r="L121">
        <f t="shared" si="3"/>
        <v>0.66431890450741382</v>
      </c>
    </row>
    <row r="122" spans="7:12" ht="13" x14ac:dyDescent="0.3">
      <c r="G122" s="111" t="str">
        <f>Cleaned_Data!A122</f>
        <v>E81</v>
      </c>
      <c r="H122" s="116">
        <f>Cleaned_Data!N122</f>
        <v>29.115479115479133</v>
      </c>
      <c r="I122" s="117">
        <f>Cleaned_Data!R122</f>
        <v>0.50334507764671343</v>
      </c>
      <c r="J122">
        <f>Cleaned_Data!S122</f>
        <v>1.3161355442362095</v>
      </c>
      <c r="K122">
        <f t="shared" si="2"/>
        <v>0.3831991695134912</v>
      </c>
      <c r="L122">
        <f t="shared" si="3"/>
        <v>0.76130508975087274</v>
      </c>
    </row>
    <row r="123" spans="7:12" ht="13" x14ac:dyDescent="0.3">
      <c r="G123" s="111" t="str">
        <f>Cleaned_Data!A123</f>
        <v>E82</v>
      </c>
      <c r="H123" s="116">
        <f>Cleaned_Data!N123</f>
        <v>30.235439900867402</v>
      </c>
      <c r="I123" s="117">
        <f>Cleaned_Data!R123</f>
        <v>0.51014654475336862</v>
      </c>
      <c r="J123">
        <f>Cleaned_Data!S123</f>
        <v>1.2981116564035731</v>
      </c>
      <c r="K123">
        <f t="shared" si="2"/>
        <v>0.39248976971805666</v>
      </c>
      <c r="L123">
        <f t="shared" si="3"/>
        <v>0.76936671188826067</v>
      </c>
    </row>
    <row r="124" spans="7:12" ht="13" x14ac:dyDescent="0.3">
      <c r="G124" s="111" t="str">
        <f>Cleaned_Data!A124</f>
        <v>F81</v>
      </c>
      <c r="H124" s="116">
        <f>Cleaned_Data!N124</f>
        <v>31.637717121588071</v>
      </c>
      <c r="I124" s="117">
        <f>Cleaned_Data!R124</f>
        <v>0.52545859626237612</v>
      </c>
      <c r="J124">
        <f>Cleaned_Data!S124</f>
        <v>1.2575347199047031</v>
      </c>
      <c r="K124">
        <f t="shared" si="2"/>
        <v>0.39785527738920484</v>
      </c>
      <c r="L124">
        <f t="shared" si="3"/>
        <v>0.75715818566710558</v>
      </c>
    </row>
    <row r="125" spans="7:12" ht="13" x14ac:dyDescent="0.3">
      <c r="G125" s="111" t="str">
        <f>Cleaned_Data!A125</f>
        <v>F82</v>
      </c>
      <c r="H125" s="116">
        <f>Cleaned_Data!N125</f>
        <v>29.016189290161897</v>
      </c>
      <c r="I125" s="117">
        <f>Cleaned_Data!R125</f>
        <v>0.55987684883858191</v>
      </c>
      <c r="J125">
        <f>Cleaned_Data!S125</f>
        <v>1.1663263505777579</v>
      </c>
      <c r="K125">
        <f t="shared" si="2"/>
        <v>0.33842346162467946</v>
      </c>
      <c r="L125">
        <f t="shared" si="3"/>
        <v>0.60446053864650928</v>
      </c>
    </row>
    <row r="126" spans="7:12" ht="13" x14ac:dyDescent="0.3">
      <c r="G126" s="111" t="str">
        <f>Cleaned_Data!A126</f>
        <v>G81</v>
      </c>
      <c r="H126" s="116">
        <f>Cleaned_Data!N126</f>
        <v>29.879518072289134</v>
      </c>
      <c r="I126" s="117">
        <f>Cleaned_Data!R126</f>
        <v>0.53291674722824667</v>
      </c>
      <c r="J126">
        <f>Cleaned_Data!S126</f>
        <v>1.2377706198451464</v>
      </c>
      <c r="K126">
        <f t="shared" si="2"/>
        <v>0.36983989605011575</v>
      </c>
      <c r="L126">
        <f t="shared" si="3"/>
        <v>0.69399188142179813</v>
      </c>
    </row>
    <row r="127" spans="7:12" ht="13" x14ac:dyDescent="0.3">
      <c r="G127" s="111" t="str">
        <f>Cleaned_Data!A127</f>
        <v>G82</v>
      </c>
      <c r="H127" s="116">
        <f>Cleaned_Data!N127</f>
        <v>30.79667063020214</v>
      </c>
      <c r="I127" s="117">
        <f>Cleaned_Data!R127</f>
        <v>0.52784950347903636</v>
      </c>
      <c r="J127">
        <f>Cleaned_Data!S127</f>
        <v>1.2511988157805536</v>
      </c>
      <c r="K127">
        <f t="shared" si="2"/>
        <v>0.38532757822492669</v>
      </c>
      <c r="L127">
        <f t="shared" si="3"/>
        <v>0.72999515143094196</v>
      </c>
    </row>
    <row r="128" spans="7:12" ht="13" x14ac:dyDescent="0.3">
      <c r="G128" s="111" t="str">
        <f>Cleaned_Data!A128</f>
        <v>H81</v>
      </c>
      <c r="H128" s="116">
        <f>Cleaned_Data!N128</f>
        <v>33.24840764331212</v>
      </c>
      <c r="I128" s="117">
        <f>Cleaned_Data!R128</f>
        <v>0.55238824638880302</v>
      </c>
      <c r="J128">
        <f>Cleaned_Data!S128</f>
        <v>1.1861711470696721</v>
      </c>
      <c r="K128">
        <f t="shared" si="2"/>
        <v>0.39438301832507588</v>
      </c>
      <c r="L128">
        <f t="shared" si="3"/>
        <v>0.71395982970913208</v>
      </c>
    </row>
    <row r="129" spans="7:12" ht="13" x14ac:dyDescent="0.3">
      <c r="G129" s="111" t="str">
        <f>Cleaned_Data!A129</f>
        <v>H82</v>
      </c>
      <c r="H129" s="116">
        <f>Cleaned_Data!N129</f>
        <v>31.406044678055199</v>
      </c>
      <c r="I129" s="117">
        <f>Cleaned_Data!R129</f>
        <v>0.53392284319534977</v>
      </c>
      <c r="J129">
        <f>Cleaned_Data!S129</f>
        <v>1.2351044655323231</v>
      </c>
      <c r="K129">
        <f t="shared" si="2"/>
        <v>0.38789746026573624</v>
      </c>
      <c r="L129">
        <f t="shared" si="3"/>
        <v>0.72650470982717197</v>
      </c>
    </row>
    <row r="130" spans="7:12" ht="13" x14ac:dyDescent="0.3">
      <c r="G130" s="111">
        <f>Cleaned_Data!A130</f>
        <v>0</v>
      </c>
      <c r="H130" s="116">
        <f>Cleaned_Data!N130</f>
        <v>0</v>
      </c>
      <c r="I130" s="117">
        <f>Cleaned_Data!R130</f>
        <v>0</v>
      </c>
      <c r="J130">
        <f>Cleaned_Data!S130</f>
        <v>0</v>
      </c>
    </row>
    <row r="131" spans="7:12" ht="13" x14ac:dyDescent="0.3">
      <c r="G131" s="111">
        <f>Cleaned_Data!A131</f>
        <v>0</v>
      </c>
      <c r="H131" s="116">
        <f>Cleaned_Data!N131</f>
        <v>0</v>
      </c>
      <c r="I131" s="117">
        <f>Cleaned_Data!R131</f>
        <v>0</v>
      </c>
      <c r="K131">
        <f t="shared" ref="K131:K132" si="4">H131*J131</f>
        <v>0</v>
      </c>
    </row>
    <row r="132" spans="7:12" x14ac:dyDescent="0.25">
      <c r="K132">
        <f t="shared" si="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900D5-4804-4E00-BEA1-3FEACD7DCB05}">
  <dimension ref="A1:J255"/>
  <sheetViews>
    <sheetView topLeftCell="D1" zoomScale="99" zoomScaleNormal="140" workbookViewId="0">
      <selection activeCell="G1" sqref="G1:G1048576"/>
    </sheetView>
  </sheetViews>
  <sheetFormatPr defaultColWidth="8.81640625" defaultRowHeight="12.5" x14ac:dyDescent="0.25"/>
  <cols>
    <col min="1" max="1" width="12.36328125" customWidth="1"/>
    <col min="2" max="2" width="12.26953125" customWidth="1"/>
    <col min="3" max="3" width="20.90625" customWidth="1"/>
    <col min="4" max="4" width="24.36328125" customWidth="1"/>
    <col min="5" max="5" width="16.453125" customWidth="1"/>
    <col min="6" max="6" width="13.81640625" customWidth="1"/>
    <col min="7" max="7" width="21.1796875" customWidth="1"/>
    <col min="9" max="9" width="22.7265625" customWidth="1"/>
    <col min="10" max="10" width="18.54296875" customWidth="1"/>
  </cols>
  <sheetData>
    <row r="1" spans="1:10" s="35" customFormat="1" ht="38.5" customHeight="1" x14ac:dyDescent="0.3">
      <c r="A1" s="35" t="s">
        <v>48</v>
      </c>
      <c r="B1" s="35" t="s">
        <v>45</v>
      </c>
      <c r="C1" s="35" t="s">
        <v>49</v>
      </c>
      <c r="D1" s="35" t="s">
        <v>46</v>
      </c>
      <c r="E1" s="35" t="s">
        <v>50</v>
      </c>
      <c r="F1" s="35" t="s">
        <v>47</v>
      </c>
      <c r="G1" s="35" t="s">
        <v>51</v>
      </c>
      <c r="I1" s="35" t="s">
        <v>52</v>
      </c>
    </row>
    <row r="2" spans="1:10" x14ac:dyDescent="0.25">
      <c r="A2" s="68" t="str">
        <f>'Sample ID &amp; weight entry'!C3</f>
        <v>BLANK</v>
      </c>
      <c r="D2">
        <f>C2-B2</f>
        <v>0</v>
      </c>
      <c r="F2">
        <f>E2/2.56</f>
        <v>0</v>
      </c>
      <c r="G2">
        <f>(D2-E2)/($J$12-F2)</f>
        <v>0</v>
      </c>
    </row>
    <row r="3" spans="1:10" x14ac:dyDescent="0.25">
      <c r="A3" s="68" t="str">
        <f>'Sample ID &amp; weight entry'!C4</f>
        <v>A11 DUP</v>
      </c>
      <c r="D3">
        <f t="shared" ref="D3:D66" si="0">C3-B3</f>
        <v>0</v>
      </c>
      <c r="F3">
        <f t="shared" ref="F3:F66" si="1">E3/2.56</f>
        <v>0</v>
      </c>
      <c r="G3">
        <f t="shared" ref="G3:G66" si="2">(D3-E3)/($J$12-F3)</f>
        <v>0</v>
      </c>
    </row>
    <row r="4" spans="1:10" x14ac:dyDescent="0.25">
      <c r="A4" s="68" t="str">
        <f>'Sample ID &amp; weight entry'!C5</f>
        <v>A11</v>
      </c>
      <c r="B4">
        <v>8.4600000000000009</v>
      </c>
      <c r="C4">
        <v>134.85</v>
      </c>
      <c r="D4">
        <f>C4-B4</f>
        <v>126.38999999999999</v>
      </c>
      <c r="F4">
        <f t="shared" si="1"/>
        <v>0</v>
      </c>
      <c r="G4">
        <f t="shared" si="2"/>
        <v>1.2991349330860991</v>
      </c>
      <c r="I4" t="s">
        <v>248</v>
      </c>
      <c r="J4">
        <f>3.141592*1.016^2</f>
        <v>3.2429271915520004</v>
      </c>
    </row>
    <row r="5" spans="1:10" x14ac:dyDescent="0.25">
      <c r="A5" s="68" t="str">
        <f>'Sample ID &amp; weight entry'!C6</f>
        <v>A12</v>
      </c>
      <c r="B5">
        <v>8.35</v>
      </c>
      <c r="C5">
        <v>123.78</v>
      </c>
      <c r="D5">
        <f t="shared" si="0"/>
        <v>115.43</v>
      </c>
      <c r="F5">
        <f t="shared" si="1"/>
        <v>0</v>
      </c>
      <c r="G5">
        <f t="shared" si="2"/>
        <v>1.1864795104527925</v>
      </c>
    </row>
    <row r="6" spans="1:10" x14ac:dyDescent="0.25">
      <c r="A6" s="68" t="str">
        <f>'Sample ID &amp; weight entry'!C7</f>
        <v>B11</v>
      </c>
      <c r="B6">
        <v>8.27</v>
      </c>
      <c r="C6">
        <v>136.5</v>
      </c>
      <c r="D6">
        <f t="shared" si="0"/>
        <v>128.22999999999999</v>
      </c>
      <c r="E6">
        <v>0.05</v>
      </c>
      <c r="F6">
        <f>E6/2.56</f>
        <v>1.953125E-2</v>
      </c>
      <c r="G6">
        <f t="shared" si="2"/>
        <v>1.3177985060951001</v>
      </c>
      <c r="I6" t="s">
        <v>249</v>
      </c>
      <c r="J6">
        <v>10</v>
      </c>
    </row>
    <row r="7" spans="1:10" x14ac:dyDescent="0.25">
      <c r="A7" s="68" t="str">
        <f>'Sample ID &amp; weight entry'!C8</f>
        <v>B12</v>
      </c>
      <c r="B7">
        <v>8.2799999999999994</v>
      </c>
      <c r="C7">
        <v>122.04</v>
      </c>
      <c r="D7">
        <f t="shared" si="0"/>
        <v>113.76</v>
      </c>
      <c r="F7">
        <f t="shared" si="1"/>
        <v>0</v>
      </c>
      <c r="G7">
        <f t="shared" si="2"/>
        <v>1.1693139487924256</v>
      </c>
    </row>
    <row r="8" spans="1:10" x14ac:dyDescent="0.25">
      <c r="A8" s="68" t="str">
        <f>'Sample ID &amp; weight entry'!C9</f>
        <v>C11</v>
      </c>
      <c r="B8">
        <v>8.3000000000000007</v>
      </c>
      <c r="C8">
        <v>135.68</v>
      </c>
      <c r="D8">
        <f t="shared" si="0"/>
        <v>127.38000000000001</v>
      </c>
      <c r="E8">
        <v>0.04</v>
      </c>
      <c r="F8">
        <f t="shared" si="1"/>
        <v>1.5625E-2</v>
      </c>
      <c r="G8">
        <f t="shared" si="2"/>
        <v>1.3091100243828251</v>
      </c>
      <c r="I8" t="s">
        <v>246</v>
      </c>
      <c r="J8">
        <f>J6*J4</f>
        <v>32.429271915520005</v>
      </c>
    </row>
    <row r="9" spans="1:10" x14ac:dyDescent="0.25">
      <c r="A9" s="68" t="str">
        <f>'Sample ID &amp; weight entry'!C10</f>
        <v>C12</v>
      </c>
      <c r="B9">
        <v>8.32</v>
      </c>
      <c r="C9">
        <v>125.84</v>
      </c>
      <c r="D9">
        <f t="shared" si="0"/>
        <v>117.52000000000001</v>
      </c>
      <c r="E9">
        <v>0.12</v>
      </c>
      <c r="F9">
        <f t="shared" si="1"/>
        <v>4.6875E-2</v>
      </c>
      <c r="G9">
        <f t="shared" si="2"/>
        <v>1.20731040957307</v>
      </c>
    </row>
    <row r="10" spans="1:10" x14ac:dyDescent="0.25">
      <c r="A10" s="68" t="str">
        <f>'Sample ID &amp; weight entry'!C11</f>
        <v>D11</v>
      </c>
      <c r="B10">
        <v>8.3000000000000007</v>
      </c>
      <c r="C10">
        <v>130.69999999999999</v>
      </c>
      <c r="D10">
        <f t="shared" si="0"/>
        <v>122.39999999999999</v>
      </c>
      <c r="E10">
        <v>0.15</v>
      </c>
      <c r="F10">
        <f t="shared" si="1"/>
        <v>5.859375E-2</v>
      </c>
      <c r="G10">
        <f t="shared" si="2"/>
        <v>1.2573380460076622</v>
      </c>
      <c r="I10" t="s">
        <v>247</v>
      </c>
      <c r="J10">
        <v>3</v>
      </c>
    </row>
    <row r="11" spans="1:10" x14ac:dyDescent="0.25">
      <c r="A11" s="68" t="str">
        <f>'Sample ID &amp; weight entry'!C12</f>
        <v>D12</v>
      </c>
      <c r="B11">
        <v>8.1300000000000008</v>
      </c>
      <c r="C11">
        <v>122.01</v>
      </c>
      <c r="D11">
        <f t="shared" si="0"/>
        <v>113.88000000000001</v>
      </c>
      <c r="F11">
        <f t="shared" si="1"/>
        <v>0</v>
      </c>
      <c r="G11">
        <f t="shared" si="2"/>
        <v>1.1705474023249069</v>
      </c>
    </row>
    <row r="12" spans="1:10" x14ac:dyDescent="0.25">
      <c r="A12" s="68" t="str">
        <f>'Sample ID &amp; weight entry'!C13</f>
        <v>E11</v>
      </c>
      <c r="B12">
        <v>8.3000000000000007</v>
      </c>
      <c r="C12">
        <v>129.84</v>
      </c>
      <c r="D12">
        <f t="shared" si="0"/>
        <v>121.54</v>
      </c>
      <c r="F12">
        <f t="shared" si="1"/>
        <v>0</v>
      </c>
      <c r="G12">
        <f t="shared" si="2"/>
        <v>1.2492828528149735</v>
      </c>
      <c r="I12" t="s">
        <v>250</v>
      </c>
      <c r="J12">
        <f>J10*J8</f>
        <v>97.287815746560014</v>
      </c>
    </row>
    <row r="13" spans="1:10" x14ac:dyDescent="0.25">
      <c r="A13" s="68" t="str">
        <f>'Sample ID &amp; weight entry'!C14</f>
        <v>E12</v>
      </c>
      <c r="B13">
        <v>8.35</v>
      </c>
      <c r="C13">
        <v>138.13999999999999</v>
      </c>
      <c r="D13">
        <f t="shared" si="0"/>
        <v>129.79</v>
      </c>
      <c r="E13">
        <v>0.03</v>
      </c>
      <c r="F13">
        <f t="shared" si="1"/>
        <v>1.171875E-2</v>
      </c>
      <c r="G13">
        <f t="shared" si="2"/>
        <v>1.3339350982039164</v>
      </c>
    </row>
    <row r="14" spans="1:10" x14ac:dyDescent="0.25">
      <c r="A14" s="68" t="str">
        <f>'Sample ID &amp; weight entry'!C15</f>
        <v>F11</v>
      </c>
      <c r="B14">
        <v>8.26</v>
      </c>
      <c r="C14">
        <v>136.47</v>
      </c>
      <c r="D14">
        <f t="shared" si="0"/>
        <v>128.21</v>
      </c>
      <c r="F14">
        <f t="shared" si="1"/>
        <v>0</v>
      </c>
      <c r="G14">
        <f t="shared" si="2"/>
        <v>1.3178423116620681</v>
      </c>
    </row>
    <row r="15" spans="1:10" x14ac:dyDescent="0.25">
      <c r="A15" s="68" t="str">
        <f>'Sample ID &amp; weight entry'!C16</f>
        <v>F12</v>
      </c>
      <c r="B15">
        <v>8.24</v>
      </c>
      <c r="C15">
        <v>133.26</v>
      </c>
      <c r="D15">
        <f t="shared" si="0"/>
        <v>125.02</v>
      </c>
      <c r="F15">
        <f t="shared" si="1"/>
        <v>0</v>
      </c>
      <c r="G15">
        <f t="shared" si="2"/>
        <v>1.285053005256936</v>
      </c>
    </row>
    <row r="16" spans="1:10" x14ac:dyDescent="0.25">
      <c r="A16" s="68" t="str">
        <f>'Sample ID &amp; weight entry'!C17</f>
        <v>G11</v>
      </c>
      <c r="B16">
        <v>8.32</v>
      </c>
      <c r="C16">
        <v>136.55000000000001</v>
      </c>
      <c r="D16">
        <f t="shared" si="0"/>
        <v>128.23000000000002</v>
      </c>
      <c r="E16">
        <v>0.06</v>
      </c>
      <c r="F16">
        <f t="shared" si="1"/>
        <v>2.34375E-2</v>
      </c>
      <c r="G16">
        <f t="shared" si="2"/>
        <v>1.3177486178454345</v>
      </c>
    </row>
    <row r="17" spans="1:7" x14ac:dyDescent="0.25">
      <c r="A17" s="68" t="str">
        <f>'Sample ID &amp; weight entry'!C18</f>
        <v>G12</v>
      </c>
      <c r="B17">
        <v>8.86</v>
      </c>
      <c r="C17">
        <v>137.41999999999999</v>
      </c>
      <c r="D17">
        <f t="shared" si="0"/>
        <v>128.56</v>
      </c>
      <c r="E17">
        <v>0.33</v>
      </c>
      <c r="F17">
        <f t="shared" si="1"/>
        <v>0.12890625</v>
      </c>
      <c r="G17">
        <f t="shared" si="2"/>
        <v>1.3197966163313111</v>
      </c>
    </row>
    <row r="18" spans="1:7" x14ac:dyDescent="0.25">
      <c r="A18" s="68" t="str">
        <f>'Sample ID &amp; weight entry'!C19</f>
        <v>H11</v>
      </c>
      <c r="B18">
        <v>8.26</v>
      </c>
      <c r="C18">
        <v>140.08000000000001</v>
      </c>
      <c r="D18">
        <f t="shared" si="0"/>
        <v>131.82000000000002</v>
      </c>
      <c r="E18">
        <v>0.18</v>
      </c>
      <c r="F18">
        <f t="shared" si="1"/>
        <v>7.03125E-2</v>
      </c>
      <c r="G18">
        <f t="shared" si="2"/>
        <v>1.354077152816183</v>
      </c>
    </row>
    <row r="19" spans="1:7" x14ac:dyDescent="0.25">
      <c r="A19" s="68" t="str">
        <f>'Sample ID &amp; weight entry'!C20</f>
        <v>H12</v>
      </c>
      <c r="B19">
        <v>8.3800000000000008</v>
      </c>
      <c r="C19">
        <v>132.47999999999999</v>
      </c>
      <c r="D19">
        <f t="shared" si="0"/>
        <v>124.1</v>
      </c>
      <c r="E19">
        <v>0.09</v>
      </c>
      <c r="F19">
        <f t="shared" si="1"/>
        <v>3.515625E-2</v>
      </c>
      <c r="G19">
        <f t="shared" si="2"/>
        <v>1.2751322240641287</v>
      </c>
    </row>
    <row r="20" spans="1:7" x14ac:dyDescent="0.25">
      <c r="A20" s="68" t="str">
        <f>'Sample ID &amp; weight entry'!C21</f>
        <v>BLANK</v>
      </c>
      <c r="D20">
        <f t="shared" si="0"/>
        <v>0</v>
      </c>
      <c r="F20">
        <f t="shared" si="1"/>
        <v>0</v>
      </c>
      <c r="G20">
        <f t="shared" si="2"/>
        <v>0</v>
      </c>
    </row>
    <row r="21" spans="1:7" x14ac:dyDescent="0.25">
      <c r="A21" s="68" t="str">
        <f>'Sample ID &amp; weight entry'!C22</f>
        <v>A21 DUP</v>
      </c>
      <c r="D21">
        <f t="shared" si="0"/>
        <v>0</v>
      </c>
      <c r="F21">
        <f t="shared" si="1"/>
        <v>0</v>
      </c>
      <c r="G21">
        <f t="shared" si="2"/>
        <v>0</v>
      </c>
    </row>
    <row r="22" spans="1:7" x14ac:dyDescent="0.25">
      <c r="A22" s="68" t="str">
        <f>'Sample ID &amp; weight entry'!C23</f>
        <v>A21</v>
      </c>
      <c r="B22">
        <v>8.31</v>
      </c>
      <c r="C22" t="s">
        <v>201</v>
      </c>
      <c r="E22">
        <v>0.06</v>
      </c>
      <c r="F22">
        <f t="shared" si="1"/>
        <v>2.34375E-2</v>
      </c>
    </row>
    <row r="23" spans="1:7" x14ac:dyDescent="0.25">
      <c r="A23" s="68" t="str">
        <f>'Sample ID &amp; weight entry'!C24</f>
        <v>A22</v>
      </c>
      <c r="B23">
        <v>8.3000000000000007</v>
      </c>
      <c r="F23">
        <f t="shared" si="1"/>
        <v>0</v>
      </c>
    </row>
    <row r="24" spans="1:7" x14ac:dyDescent="0.25">
      <c r="A24" s="68" t="str">
        <f>'Sample ID &amp; weight entry'!C25</f>
        <v>B21</v>
      </c>
      <c r="B24">
        <v>8.27</v>
      </c>
      <c r="F24">
        <f t="shared" si="1"/>
        <v>0</v>
      </c>
    </row>
    <row r="25" spans="1:7" x14ac:dyDescent="0.25">
      <c r="A25" s="68" t="str">
        <f>'Sample ID &amp; weight entry'!C26</f>
        <v>B22</v>
      </c>
      <c r="B25">
        <v>8.16</v>
      </c>
      <c r="F25">
        <f t="shared" si="1"/>
        <v>0</v>
      </c>
    </row>
    <row r="26" spans="1:7" x14ac:dyDescent="0.25">
      <c r="A26" s="68" t="str">
        <f>'Sample ID &amp; weight entry'!C27</f>
        <v>C21</v>
      </c>
      <c r="B26">
        <v>8.35</v>
      </c>
      <c r="F26">
        <f t="shared" si="1"/>
        <v>0</v>
      </c>
    </row>
    <row r="27" spans="1:7" x14ac:dyDescent="0.25">
      <c r="A27" s="68" t="str">
        <f>'Sample ID &amp; weight entry'!C28</f>
        <v>C22</v>
      </c>
      <c r="B27">
        <v>8.44</v>
      </c>
      <c r="E27">
        <v>0.2</v>
      </c>
      <c r="F27">
        <f t="shared" si="1"/>
        <v>7.8125E-2</v>
      </c>
    </row>
    <row r="28" spans="1:7" x14ac:dyDescent="0.25">
      <c r="A28" s="68" t="str">
        <f>'Sample ID &amp; weight entry'!C29</f>
        <v>D21</v>
      </c>
      <c r="B28">
        <v>9.24</v>
      </c>
      <c r="E28">
        <v>0.02</v>
      </c>
      <c r="F28">
        <f t="shared" si="1"/>
        <v>7.8125E-3</v>
      </c>
    </row>
    <row r="29" spans="1:7" x14ac:dyDescent="0.25">
      <c r="A29" s="68" t="str">
        <f>'Sample ID &amp; weight entry'!C30</f>
        <v>D22</v>
      </c>
      <c r="B29">
        <v>8.35</v>
      </c>
      <c r="E29">
        <v>0.48</v>
      </c>
      <c r="F29">
        <f t="shared" si="1"/>
        <v>0.1875</v>
      </c>
    </row>
    <row r="30" spans="1:7" x14ac:dyDescent="0.25">
      <c r="A30" s="68" t="str">
        <f>'Sample ID &amp; weight entry'!C31</f>
        <v>E21</v>
      </c>
      <c r="B30">
        <v>8.42</v>
      </c>
      <c r="E30">
        <v>0.43</v>
      </c>
      <c r="F30">
        <f t="shared" si="1"/>
        <v>0.16796875</v>
      </c>
    </row>
    <row r="31" spans="1:7" x14ac:dyDescent="0.25">
      <c r="A31" s="68" t="str">
        <f>'Sample ID &amp; weight entry'!C32</f>
        <v>E22</v>
      </c>
      <c r="B31">
        <v>8.5500000000000007</v>
      </c>
      <c r="E31">
        <v>0.16</v>
      </c>
      <c r="F31">
        <f t="shared" si="1"/>
        <v>6.25E-2</v>
      </c>
    </row>
    <row r="32" spans="1:7" x14ac:dyDescent="0.25">
      <c r="A32" s="68" t="str">
        <f>'Sample ID &amp; weight entry'!C33</f>
        <v>F21</v>
      </c>
      <c r="B32">
        <v>8.35</v>
      </c>
      <c r="E32">
        <v>0.74</v>
      </c>
      <c r="F32">
        <f t="shared" si="1"/>
        <v>0.2890625</v>
      </c>
    </row>
    <row r="33" spans="1:7" x14ac:dyDescent="0.25">
      <c r="A33" s="68" t="str">
        <f>'Sample ID &amp; weight entry'!C34</f>
        <v>F22</v>
      </c>
      <c r="B33">
        <v>8.64</v>
      </c>
      <c r="E33">
        <v>0.23</v>
      </c>
      <c r="F33">
        <f t="shared" si="1"/>
        <v>8.984375E-2</v>
      </c>
    </row>
    <row r="34" spans="1:7" x14ac:dyDescent="0.25">
      <c r="A34" s="68" t="str">
        <f>'Sample ID &amp; weight entry'!C35</f>
        <v>G21</v>
      </c>
      <c r="B34">
        <v>8.33</v>
      </c>
      <c r="E34">
        <v>0.15</v>
      </c>
      <c r="F34">
        <f t="shared" si="1"/>
        <v>5.859375E-2</v>
      </c>
    </row>
    <row r="35" spans="1:7" x14ac:dyDescent="0.25">
      <c r="A35" s="68" t="str">
        <f>'Sample ID &amp; weight entry'!C36</f>
        <v>G22</v>
      </c>
      <c r="B35">
        <v>8.59</v>
      </c>
      <c r="E35">
        <v>0.05</v>
      </c>
      <c r="F35">
        <f t="shared" si="1"/>
        <v>1.953125E-2</v>
      </c>
    </row>
    <row r="36" spans="1:7" x14ac:dyDescent="0.25">
      <c r="A36" s="68" t="str">
        <f>'Sample ID &amp; weight entry'!C37</f>
        <v>H21</v>
      </c>
      <c r="B36">
        <v>8.35</v>
      </c>
      <c r="E36">
        <v>7.0000000000000007E-2</v>
      </c>
      <c r="F36">
        <f t="shared" si="1"/>
        <v>2.7343750000000003E-2</v>
      </c>
    </row>
    <row r="37" spans="1:7" x14ac:dyDescent="0.25">
      <c r="A37" s="68" t="str">
        <f>'Sample ID &amp; weight entry'!C38</f>
        <v>H22</v>
      </c>
      <c r="B37">
        <v>8.65</v>
      </c>
      <c r="E37">
        <v>0.09</v>
      </c>
      <c r="F37">
        <f t="shared" si="1"/>
        <v>3.515625E-2</v>
      </c>
    </row>
    <row r="38" spans="1:7" x14ac:dyDescent="0.25">
      <c r="A38" s="68" t="str">
        <f>'Sample ID &amp; weight entry'!C39</f>
        <v>blank</v>
      </c>
      <c r="D38">
        <f t="shared" si="0"/>
        <v>0</v>
      </c>
      <c r="F38">
        <f t="shared" si="1"/>
        <v>0</v>
      </c>
    </row>
    <row r="39" spans="1:7" x14ac:dyDescent="0.25">
      <c r="A39" s="68" t="str">
        <f>'Sample ID &amp; weight entry'!C40</f>
        <v>A31 dup</v>
      </c>
      <c r="D39">
        <f t="shared" si="0"/>
        <v>0</v>
      </c>
      <c r="F39">
        <f>E39/2.56</f>
        <v>0</v>
      </c>
      <c r="G39">
        <f t="shared" si="2"/>
        <v>0</v>
      </c>
    </row>
    <row r="40" spans="1:7" x14ac:dyDescent="0.25">
      <c r="A40" s="68" t="str">
        <f>'Sample ID &amp; weight entry'!C41</f>
        <v>A31</v>
      </c>
      <c r="B40">
        <v>8.48</v>
      </c>
      <c r="C40">
        <v>124.73</v>
      </c>
      <c r="D40">
        <f t="shared" si="0"/>
        <v>116.25</v>
      </c>
      <c r="E40">
        <v>0.13</v>
      </c>
      <c r="F40">
        <f>E40/2.56</f>
        <v>5.078125E-2</v>
      </c>
      <c r="G40">
        <f t="shared" si="2"/>
        <v>1.1941952014600776</v>
      </c>
    </row>
    <row r="41" spans="1:7" x14ac:dyDescent="0.25">
      <c r="A41" s="68" t="str">
        <f>'Sample ID &amp; weight entry'!C42</f>
        <v>A32</v>
      </c>
      <c r="B41">
        <v>8.59</v>
      </c>
      <c r="C41">
        <v>129.32</v>
      </c>
      <c r="D41">
        <f t="shared" si="0"/>
        <v>120.72999999999999</v>
      </c>
      <c r="E41">
        <v>0.08</v>
      </c>
      <c r="F41">
        <f>E41/2.56</f>
        <v>3.125E-2</v>
      </c>
      <c r="G41">
        <f t="shared" si="2"/>
        <v>1.2405332130933011</v>
      </c>
    </row>
    <row r="42" spans="1:7" x14ac:dyDescent="0.25">
      <c r="A42" s="68" t="str">
        <f>'Sample ID &amp; weight entry'!C43</f>
        <v>B31</v>
      </c>
      <c r="B42">
        <v>8.0500000000000007</v>
      </c>
      <c r="C42">
        <v>130.91999999999999</v>
      </c>
      <c r="D42">
        <f t="shared" si="0"/>
        <v>122.86999999999999</v>
      </c>
      <c r="F42">
        <f t="shared" si="1"/>
        <v>0</v>
      </c>
      <c r="G42">
        <f t="shared" si="2"/>
        <v>1.262953629466643</v>
      </c>
    </row>
    <row r="43" spans="1:7" x14ac:dyDescent="0.25">
      <c r="A43" s="68" t="str">
        <f>'Sample ID &amp; weight entry'!C44</f>
        <v>B32</v>
      </c>
      <c r="B43">
        <v>8.4700000000000006</v>
      </c>
      <c r="C43">
        <v>126.59</v>
      </c>
      <c r="D43">
        <f t="shared" si="0"/>
        <v>118.12</v>
      </c>
      <c r="F43">
        <f t="shared" si="1"/>
        <v>0</v>
      </c>
      <c r="G43">
        <f t="shared" si="2"/>
        <v>1.214129427139252</v>
      </c>
    </row>
    <row r="44" spans="1:7" x14ac:dyDescent="0.25">
      <c r="A44" s="68" t="str">
        <f>'Sample ID &amp; weight entry'!C45</f>
        <v>C31</v>
      </c>
      <c r="B44">
        <v>8.25</v>
      </c>
      <c r="C44">
        <v>130.47</v>
      </c>
      <c r="D44">
        <f t="shared" si="0"/>
        <v>122.22</v>
      </c>
      <c r="F44">
        <f t="shared" si="1"/>
        <v>0</v>
      </c>
      <c r="G44">
        <f t="shared" si="2"/>
        <v>1.2562724228323685</v>
      </c>
    </row>
    <row r="45" spans="1:7" x14ac:dyDescent="0.25">
      <c r="A45" s="68" t="str">
        <f>'Sample ID &amp; weight entry'!C46</f>
        <v>C32</v>
      </c>
      <c r="B45">
        <v>8.32</v>
      </c>
      <c r="C45">
        <v>136.04</v>
      </c>
      <c r="D45">
        <f t="shared" si="0"/>
        <v>127.72</v>
      </c>
      <c r="F45">
        <f t="shared" si="1"/>
        <v>0</v>
      </c>
      <c r="G45">
        <f t="shared" si="2"/>
        <v>1.3128057097377688</v>
      </c>
    </row>
    <row r="46" spans="1:7" x14ac:dyDescent="0.25">
      <c r="A46" s="68" t="str">
        <f>'Sample ID &amp; weight entry'!C47</f>
        <v>D31</v>
      </c>
      <c r="B46">
        <v>8.32</v>
      </c>
      <c r="C46">
        <v>123.91</v>
      </c>
      <c r="D46">
        <f t="shared" si="0"/>
        <v>115.59</v>
      </c>
      <c r="F46">
        <f t="shared" si="1"/>
        <v>0</v>
      </c>
      <c r="G46">
        <f t="shared" si="2"/>
        <v>1.1881241151627677</v>
      </c>
    </row>
    <row r="47" spans="1:7" x14ac:dyDescent="0.25">
      <c r="A47" s="68" t="str">
        <f>'Sample ID &amp; weight entry'!C48</f>
        <v>D32</v>
      </c>
      <c r="B47">
        <v>8.1300000000000008</v>
      </c>
      <c r="C47">
        <v>123.77</v>
      </c>
      <c r="D47">
        <f>C47-B47</f>
        <v>115.64</v>
      </c>
      <c r="E47">
        <v>0.43</v>
      </c>
      <c r="F47">
        <f t="shared" si="1"/>
        <v>0.16796875</v>
      </c>
      <c r="G47">
        <f t="shared" si="2"/>
        <v>1.1862662840076419</v>
      </c>
    </row>
    <row r="48" spans="1:7" x14ac:dyDescent="0.25">
      <c r="A48" s="68" t="str">
        <f>'Sample ID &amp; weight entry'!C49</f>
        <v>E31</v>
      </c>
      <c r="B48">
        <v>8.5</v>
      </c>
      <c r="C48">
        <v>125.64</v>
      </c>
      <c r="D48">
        <f>C48-B48</f>
        <v>117.14</v>
      </c>
      <c r="E48">
        <v>0.04</v>
      </c>
      <c r="F48">
        <f t="shared" si="1"/>
        <v>1.5625E-2</v>
      </c>
      <c r="G48">
        <f t="shared" si="2"/>
        <v>1.203838415699928</v>
      </c>
    </row>
    <row r="49" spans="1:7" x14ac:dyDescent="0.25">
      <c r="A49" s="68" t="str">
        <f>'Sample ID &amp; weight entry'!C50</f>
        <v>E32</v>
      </c>
      <c r="B49">
        <v>8.51</v>
      </c>
      <c r="C49">
        <v>125.64</v>
      </c>
      <c r="D49">
        <f>C49-B49</f>
        <v>117.13</v>
      </c>
      <c r="E49">
        <v>0.32</v>
      </c>
      <c r="F49">
        <f t="shared" si="1"/>
        <v>0.125</v>
      </c>
      <c r="G49">
        <f t="shared" si="2"/>
        <v>1.2022088810670926</v>
      </c>
    </row>
    <row r="50" spans="1:7" x14ac:dyDescent="0.25">
      <c r="A50" s="68" t="str">
        <f>'Sample ID &amp; weight entry'!C51</f>
        <v>F31</v>
      </c>
      <c r="B50">
        <v>8.4700000000000006</v>
      </c>
      <c r="C50">
        <v>125.68</v>
      </c>
      <c r="D50">
        <f>C50-B50</f>
        <v>117.21000000000001</v>
      </c>
      <c r="E50">
        <v>7.0000000000000007E-2</v>
      </c>
      <c r="F50">
        <f t="shared" si="1"/>
        <v>2.7343750000000003E-2</v>
      </c>
      <c r="G50">
        <f t="shared" si="2"/>
        <v>1.2043947309256644</v>
      </c>
    </row>
    <row r="51" spans="1:7" x14ac:dyDescent="0.25">
      <c r="A51" s="68" t="str">
        <f>'Sample ID &amp; weight entry'!C52</f>
        <v>F32</v>
      </c>
      <c r="B51">
        <v>8.3000000000000007</v>
      </c>
      <c r="C51">
        <v>132.09</v>
      </c>
      <c r="D51">
        <f>C51-B51</f>
        <v>123.79</v>
      </c>
      <c r="E51">
        <v>0.55000000000000004</v>
      </c>
      <c r="F51">
        <f t="shared" si="1"/>
        <v>0.21484375</v>
      </c>
      <c r="G51">
        <f t="shared" si="2"/>
        <v>1.2695603880796735</v>
      </c>
    </row>
    <row r="52" spans="1:7" x14ac:dyDescent="0.25">
      <c r="A52" s="68" t="str">
        <f>'Sample ID &amp; weight entry'!C53</f>
        <v>G31</v>
      </c>
      <c r="B52">
        <v>8.4499999999999993</v>
      </c>
      <c r="C52">
        <v>133.68</v>
      </c>
      <c r="D52">
        <f t="shared" si="0"/>
        <v>125.23</v>
      </c>
      <c r="E52">
        <v>0.6</v>
      </c>
      <c r="F52">
        <f t="shared" si="1"/>
        <v>0.234375</v>
      </c>
      <c r="G52">
        <f t="shared" si="2"/>
        <v>1.2841378836372417</v>
      </c>
    </row>
    <row r="53" spans="1:7" x14ac:dyDescent="0.25">
      <c r="A53" s="68" t="str">
        <f>'Sample ID &amp; weight entry'!C54</f>
        <v>G32</v>
      </c>
      <c r="B53">
        <v>8.32</v>
      </c>
      <c r="C53">
        <v>125.06</v>
      </c>
      <c r="D53">
        <f t="shared" si="0"/>
        <v>116.74000000000001</v>
      </c>
      <c r="E53">
        <v>0.06</v>
      </c>
      <c r="F53">
        <f t="shared" si="1"/>
        <v>2.34375E-2</v>
      </c>
      <c r="G53">
        <f t="shared" si="2"/>
        <v>1.1996169831489842</v>
      </c>
    </row>
    <row r="54" spans="1:7" x14ac:dyDescent="0.25">
      <c r="A54" s="68" t="str">
        <f>'Sample ID &amp; weight entry'!C55</f>
        <v>H31</v>
      </c>
      <c r="B54">
        <v>8.3000000000000007</v>
      </c>
      <c r="C54">
        <v>130.46</v>
      </c>
      <c r="D54">
        <f t="shared" si="0"/>
        <v>122.16000000000001</v>
      </c>
      <c r="E54">
        <v>7.0000000000000007E-2</v>
      </c>
      <c r="F54">
        <f t="shared" si="1"/>
        <v>2.7343750000000003E-2</v>
      </c>
      <c r="G54">
        <f t="shared" si="2"/>
        <v>1.2552889935010616</v>
      </c>
    </row>
    <row r="55" spans="1:7" x14ac:dyDescent="0.25">
      <c r="A55" s="68" t="str">
        <f>'Sample ID &amp; weight entry'!C56</f>
        <v>H32</v>
      </c>
      <c r="B55">
        <v>8.08</v>
      </c>
      <c r="C55">
        <v>130.44</v>
      </c>
      <c r="D55">
        <f t="shared" si="0"/>
        <v>122.36</v>
      </c>
      <c r="E55">
        <v>0.14000000000000001</v>
      </c>
      <c r="F55">
        <f t="shared" si="1"/>
        <v>5.4687500000000007E-2</v>
      </c>
      <c r="G55">
        <f t="shared" si="2"/>
        <v>1.2569789968093923</v>
      </c>
    </row>
    <row r="56" spans="1:7" x14ac:dyDescent="0.25">
      <c r="A56" s="68" t="str">
        <f>'Sample ID &amp; weight entry'!C57</f>
        <v>BLANK</v>
      </c>
      <c r="D56">
        <f t="shared" si="0"/>
        <v>0</v>
      </c>
      <c r="F56">
        <f t="shared" si="1"/>
        <v>0</v>
      </c>
      <c r="G56">
        <f t="shared" si="2"/>
        <v>0</v>
      </c>
    </row>
    <row r="57" spans="1:7" x14ac:dyDescent="0.25">
      <c r="A57" s="68" t="str">
        <f>'Sample ID &amp; weight entry'!C58</f>
        <v>A41 DUP</v>
      </c>
      <c r="D57">
        <f t="shared" si="0"/>
        <v>0</v>
      </c>
      <c r="F57">
        <f t="shared" si="1"/>
        <v>0</v>
      </c>
      <c r="G57">
        <f t="shared" si="2"/>
        <v>0</v>
      </c>
    </row>
    <row r="58" spans="1:7" x14ac:dyDescent="0.25">
      <c r="A58" s="68" t="str">
        <f>'Sample ID &amp; weight entry'!C59</f>
        <v>A41</v>
      </c>
      <c r="B58">
        <v>8.3800000000000008</v>
      </c>
      <c r="C58">
        <v>128.25</v>
      </c>
      <c r="D58">
        <f t="shared" si="0"/>
        <v>119.87</v>
      </c>
      <c r="E58">
        <v>0.31</v>
      </c>
      <c r="F58">
        <f t="shared" si="1"/>
        <v>0.12109375</v>
      </c>
      <c r="G58">
        <f t="shared" si="2"/>
        <v>1.2304624211181352</v>
      </c>
    </row>
    <row r="59" spans="1:7" x14ac:dyDescent="0.25">
      <c r="A59" s="68" t="str">
        <f>'Sample ID &amp; weight entry'!C60</f>
        <v>A42</v>
      </c>
      <c r="B59">
        <v>8.3699999999999992</v>
      </c>
      <c r="C59">
        <v>133.26</v>
      </c>
      <c r="D59">
        <f t="shared" si="0"/>
        <v>124.88999999999999</v>
      </c>
      <c r="E59">
        <v>1</v>
      </c>
      <c r="F59">
        <f t="shared" si="1"/>
        <v>0.390625</v>
      </c>
      <c r="G59">
        <f t="shared" si="2"/>
        <v>1.27857163913081</v>
      </c>
    </row>
    <row r="60" spans="1:7" x14ac:dyDescent="0.25">
      <c r="A60" s="68" t="str">
        <f>'Sample ID &amp; weight entry'!C61</f>
        <v>B41</v>
      </c>
      <c r="B60">
        <v>8.34</v>
      </c>
      <c r="C60">
        <v>132.71</v>
      </c>
      <c r="D60">
        <f t="shared" si="0"/>
        <v>124.37</v>
      </c>
      <c r="E60">
        <v>0.14000000000000001</v>
      </c>
      <c r="F60">
        <f t="shared" si="1"/>
        <v>5.4687500000000007E-2</v>
      </c>
      <c r="G60">
        <f t="shared" si="2"/>
        <v>1.2776509636199544</v>
      </c>
    </row>
    <row r="61" spans="1:7" x14ac:dyDescent="0.25">
      <c r="A61" s="68" t="str">
        <f>'Sample ID &amp; weight entry'!C62</f>
        <v>B42</v>
      </c>
      <c r="B61">
        <v>8.3000000000000007</v>
      </c>
      <c r="C61">
        <v>132.1</v>
      </c>
      <c r="D61">
        <f t="shared" si="0"/>
        <v>123.8</v>
      </c>
      <c r="F61">
        <f t="shared" si="1"/>
        <v>0</v>
      </c>
      <c r="G61">
        <f t="shared" si="2"/>
        <v>1.2725128943433743</v>
      </c>
    </row>
    <row r="62" spans="1:7" x14ac:dyDescent="0.25">
      <c r="A62" s="68" t="str">
        <f>'Sample ID &amp; weight entry'!C63</f>
        <v>C41</v>
      </c>
      <c r="B62">
        <v>8.3800000000000008</v>
      </c>
      <c r="C62">
        <v>130.05000000000001</v>
      </c>
      <c r="D62">
        <f t="shared" si="0"/>
        <v>121.67000000000002</v>
      </c>
      <c r="E62">
        <v>0.08</v>
      </c>
      <c r="F62">
        <f t="shared" si="1"/>
        <v>3.125E-2</v>
      </c>
      <c r="G62">
        <f t="shared" si="2"/>
        <v>1.2501983703275137</v>
      </c>
    </row>
    <row r="63" spans="1:7" x14ac:dyDescent="0.25">
      <c r="A63" s="68" t="str">
        <f>'Sample ID &amp; weight entry'!C64</f>
        <v>C42</v>
      </c>
      <c r="B63">
        <v>8.35</v>
      </c>
      <c r="C63">
        <v>121.98</v>
      </c>
      <c r="D63">
        <f t="shared" si="0"/>
        <v>113.63000000000001</v>
      </c>
      <c r="E63">
        <v>0.32</v>
      </c>
      <c r="F63">
        <f t="shared" si="1"/>
        <v>0.125</v>
      </c>
      <c r="G63">
        <f t="shared" si="2"/>
        <v>1.1661868702483715</v>
      </c>
    </row>
    <row r="64" spans="1:7" x14ac:dyDescent="0.25">
      <c r="A64" s="68" t="str">
        <f>'Sample ID &amp; weight entry'!C65</f>
        <v>D41</v>
      </c>
      <c r="B64">
        <v>8.33</v>
      </c>
      <c r="C64">
        <v>137.96</v>
      </c>
      <c r="D64">
        <f t="shared" si="0"/>
        <v>129.63</v>
      </c>
      <c r="E64">
        <v>1.98</v>
      </c>
      <c r="F64">
        <f t="shared" si="1"/>
        <v>0.7734375</v>
      </c>
      <c r="G64">
        <f t="shared" si="2"/>
        <v>1.3226008634060669</v>
      </c>
    </row>
    <row r="65" spans="1:7" x14ac:dyDescent="0.25">
      <c r="A65" s="68" t="str">
        <f>'Sample ID &amp; weight entry'!C66</f>
        <v>D42</v>
      </c>
      <c r="B65">
        <v>8.35</v>
      </c>
      <c r="C65">
        <v>127.96</v>
      </c>
      <c r="D65">
        <f t="shared" si="0"/>
        <v>119.61</v>
      </c>
      <c r="E65">
        <v>0.74</v>
      </c>
      <c r="F65">
        <f t="shared" si="1"/>
        <v>0.2890625</v>
      </c>
      <c r="G65">
        <f t="shared" si="2"/>
        <v>1.2254796687731204</v>
      </c>
    </row>
    <row r="66" spans="1:7" x14ac:dyDescent="0.25">
      <c r="A66" s="68" t="str">
        <f>'Sample ID &amp; weight entry'!C67</f>
        <v>E41</v>
      </c>
      <c r="B66">
        <v>8.2799999999999994</v>
      </c>
      <c r="C66">
        <v>133</v>
      </c>
      <c r="D66">
        <f t="shared" si="0"/>
        <v>124.72</v>
      </c>
      <c r="E66">
        <v>0.31</v>
      </c>
      <c r="F66">
        <f t="shared" si="1"/>
        <v>0.12109375</v>
      </c>
      <c r="G66">
        <f t="shared" si="2"/>
        <v>1.280376629402034</v>
      </c>
    </row>
    <row r="67" spans="1:7" x14ac:dyDescent="0.25">
      <c r="A67" s="68" t="str">
        <f>'Sample ID &amp; weight entry'!C68</f>
        <v>E42</v>
      </c>
      <c r="B67">
        <v>8.32</v>
      </c>
      <c r="C67">
        <v>137.36000000000001</v>
      </c>
      <c r="D67">
        <f t="shared" ref="D67:D130" si="3">C67-B67</f>
        <v>129.04000000000002</v>
      </c>
      <c r="E67">
        <v>0.31</v>
      </c>
      <c r="F67">
        <f t="shared" ref="F67:F130" si="4">E67/2.56</f>
        <v>0.12109375</v>
      </c>
      <c r="G67">
        <f t="shared" ref="G67:G130" si="5">(D67-E67)/($J$12-F67)</f>
        <v>1.3248362953373836</v>
      </c>
    </row>
    <row r="68" spans="1:7" x14ac:dyDescent="0.25">
      <c r="A68" s="68" t="str">
        <f>'Sample ID &amp; weight entry'!C69</f>
        <v>F41</v>
      </c>
      <c r="B68">
        <v>8.34</v>
      </c>
      <c r="C68">
        <v>135.08000000000001</v>
      </c>
      <c r="D68">
        <f t="shared" si="3"/>
        <v>126.74000000000001</v>
      </c>
      <c r="E68">
        <v>1.71</v>
      </c>
      <c r="F68">
        <f t="shared" si="4"/>
        <v>0.66796875</v>
      </c>
      <c r="G68">
        <f t="shared" si="5"/>
        <v>1.2940405505346277</v>
      </c>
    </row>
    <row r="69" spans="1:7" x14ac:dyDescent="0.25">
      <c r="A69" s="68" t="str">
        <f>'Sample ID &amp; weight entry'!C70</f>
        <v>F42</v>
      </c>
      <c r="B69">
        <v>8.52</v>
      </c>
      <c r="C69">
        <v>127.65</v>
      </c>
      <c r="D69">
        <f t="shared" si="3"/>
        <v>119.13000000000001</v>
      </c>
      <c r="E69">
        <v>0.05</v>
      </c>
      <c r="F69">
        <f t="shared" si="4"/>
        <v>1.953125E-2</v>
      </c>
      <c r="G69">
        <f t="shared" si="5"/>
        <v>1.2242428312201947</v>
      </c>
    </row>
    <row r="70" spans="1:7" x14ac:dyDescent="0.25">
      <c r="A70" s="68" t="str">
        <f>'Sample ID &amp; weight entry'!C71</f>
        <v>G41</v>
      </c>
      <c r="B70">
        <v>8.5</v>
      </c>
      <c r="C70">
        <v>126.1</v>
      </c>
      <c r="D70">
        <f t="shared" si="3"/>
        <v>117.6</v>
      </c>
      <c r="E70">
        <v>0.22</v>
      </c>
      <c r="F70">
        <f t="shared" si="4"/>
        <v>8.59375E-2</v>
      </c>
      <c r="G70">
        <f t="shared" si="5"/>
        <v>1.2075898338328055</v>
      </c>
    </row>
    <row r="71" spans="1:7" x14ac:dyDescent="0.25">
      <c r="A71" s="68" t="str">
        <f>'Sample ID &amp; weight entry'!C72</f>
        <v>G42</v>
      </c>
      <c r="B71">
        <v>8.2899999999999991</v>
      </c>
      <c r="C71">
        <v>125.02</v>
      </c>
      <c r="D71">
        <f t="shared" si="3"/>
        <v>116.72999999999999</v>
      </c>
      <c r="E71">
        <v>0.55000000000000004</v>
      </c>
      <c r="F71">
        <f t="shared" si="4"/>
        <v>0.21484375</v>
      </c>
      <c r="G71">
        <f t="shared" si="5"/>
        <v>1.1968315959680009</v>
      </c>
    </row>
    <row r="72" spans="1:7" x14ac:dyDescent="0.25">
      <c r="A72" s="68" t="str">
        <f>'Sample ID &amp; weight entry'!C73</f>
        <v>H41</v>
      </c>
      <c r="B72">
        <v>8.42</v>
      </c>
      <c r="C72">
        <v>131.66</v>
      </c>
      <c r="D72">
        <f t="shared" si="3"/>
        <v>123.24</v>
      </c>
      <c r="F72">
        <f t="shared" si="4"/>
        <v>0</v>
      </c>
      <c r="G72">
        <f t="shared" si="5"/>
        <v>1.266756777858461</v>
      </c>
    </row>
    <row r="73" spans="1:7" x14ac:dyDescent="0.25">
      <c r="A73" s="68" t="str">
        <f>'Sample ID &amp; weight entry'!C74</f>
        <v>H42</v>
      </c>
      <c r="B73">
        <v>8.51</v>
      </c>
      <c r="C73">
        <v>124.29</v>
      </c>
      <c r="D73">
        <f t="shared" si="3"/>
        <v>115.78</v>
      </c>
      <c r="E73">
        <v>0.06</v>
      </c>
      <c r="F73">
        <f t="shared" si="4"/>
        <v>2.34375E-2</v>
      </c>
      <c r="G73">
        <f t="shared" si="5"/>
        <v>1.1897469771169047</v>
      </c>
    </row>
    <row r="74" spans="1:7" x14ac:dyDescent="0.25">
      <c r="A74" s="68" t="str">
        <f>'Sample ID &amp; weight entry'!C75</f>
        <v>BLANK</v>
      </c>
      <c r="D74">
        <f t="shared" si="3"/>
        <v>0</v>
      </c>
      <c r="F74">
        <f t="shared" si="4"/>
        <v>0</v>
      </c>
      <c r="G74">
        <f t="shared" si="5"/>
        <v>0</v>
      </c>
    </row>
    <row r="75" spans="1:7" x14ac:dyDescent="0.25">
      <c r="A75" s="68" t="str">
        <f>'Sample ID &amp; weight entry'!C76</f>
        <v>A51 DUP</v>
      </c>
      <c r="D75">
        <f t="shared" si="3"/>
        <v>0</v>
      </c>
      <c r="F75">
        <f t="shared" si="4"/>
        <v>0</v>
      </c>
      <c r="G75">
        <f t="shared" si="5"/>
        <v>0</v>
      </c>
    </row>
    <row r="76" spans="1:7" x14ac:dyDescent="0.25">
      <c r="A76" s="68" t="str">
        <f>'Sample ID &amp; weight entry'!C77</f>
        <v>A51</v>
      </c>
      <c r="B76">
        <v>9.02</v>
      </c>
      <c r="C76">
        <v>131.07</v>
      </c>
      <c r="D76">
        <f t="shared" si="3"/>
        <v>122.05</v>
      </c>
      <c r="E76">
        <v>0</v>
      </c>
      <c r="F76">
        <f t="shared" si="4"/>
        <v>0</v>
      </c>
      <c r="G76">
        <f t="shared" si="5"/>
        <v>1.2545250303280198</v>
      </c>
    </row>
    <row r="77" spans="1:7" x14ac:dyDescent="0.25">
      <c r="A77" s="68" t="str">
        <f>'Sample ID &amp; weight entry'!C78</f>
        <v>A52</v>
      </c>
      <c r="B77">
        <v>9.0500000000000007</v>
      </c>
      <c r="C77">
        <v>125.35</v>
      </c>
      <c r="D77">
        <f t="shared" si="3"/>
        <v>116.3</v>
      </c>
      <c r="E77">
        <v>0</v>
      </c>
      <c r="F77">
        <f t="shared" si="4"/>
        <v>0</v>
      </c>
      <c r="G77">
        <f t="shared" si="5"/>
        <v>1.1954220485632829</v>
      </c>
    </row>
    <row r="78" spans="1:7" x14ac:dyDescent="0.25">
      <c r="A78" s="68" t="str">
        <f>'Sample ID &amp; weight entry'!C79</f>
        <v>B51</v>
      </c>
      <c r="B78">
        <v>8.5500000000000007</v>
      </c>
      <c r="C78">
        <v>138.44</v>
      </c>
      <c r="D78">
        <f t="shared" si="3"/>
        <v>129.88999999999999</v>
      </c>
      <c r="E78">
        <v>0</v>
      </c>
      <c r="F78">
        <f t="shared" si="4"/>
        <v>0</v>
      </c>
      <c r="G78">
        <f t="shared" si="5"/>
        <v>1.3351106611168084</v>
      </c>
    </row>
    <row r="79" spans="1:7" x14ac:dyDescent="0.25">
      <c r="A79" s="68" t="str">
        <f>'Sample ID &amp; weight entry'!C80</f>
        <v>B52</v>
      </c>
      <c r="B79">
        <v>8.67</v>
      </c>
      <c r="C79">
        <v>126.01</v>
      </c>
      <c r="D79">
        <f t="shared" si="3"/>
        <v>117.34</v>
      </c>
      <c r="E79">
        <v>0</v>
      </c>
      <c r="F79">
        <f t="shared" si="4"/>
        <v>0</v>
      </c>
      <c r="G79">
        <f t="shared" si="5"/>
        <v>1.2061119791781225</v>
      </c>
    </row>
    <row r="80" spans="1:7" x14ac:dyDescent="0.25">
      <c r="A80" s="68" t="str">
        <f>'Sample ID &amp; weight entry'!C81</f>
        <v>C51</v>
      </c>
      <c r="B80">
        <v>8.6199999999999992</v>
      </c>
      <c r="C80">
        <v>136.88999999999999</v>
      </c>
      <c r="D80">
        <f t="shared" si="3"/>
        <v>128.26999999999998</v>
      </c>
      <c r="E80">
        <v>0.39</v>
      </c>
      <c r="F80">
        <f t="shared" si="4"/>
        <v>0.15234375</v>
      </c>
      <c r="G80">
        <f t="shared" si="5"/>
        <v>1.3165118506298992</v>
      </c>
    </row>
    <row r="81" spans="1:7" x14ac:dyDescent="0.25">
      <c r="A81" s="68" t="str">
        <f>'Sample ID &amp; weight entry'!C82</f>
        <v>C52</v>
      </c>
      <c r="B81">
        <v>8.25</v>
      </c>
      <c r="C81">
        <v>129.81</v>
      </c>
      <c r="D81">
        <f t="shared" si="3"/>
        <v>121.56</v>
      </c>
      <c r="E81">
        <v>0</v>
      </c>
      <c r="F81">
        <f t="shared" si="4"/>
        <v>0</v>
      </c>
      <c r="G81">
        <f t="shared" si="5"/>
        <v>1.2494884284037204</v>
      </c>
    </row>
    <row r="82" spans="1:7" x14ac:dyDescent="0.25">
      <c r="A82" s="68" t="str">
        <f>'Sample ID &amp; weight entry'!C83</f>
        <v>D51</v>
      </c>
      <c r="B82">
        <v>8.42</v>
      </c>
      <c r="C82">
        <v>129.80000000000001</v>
      </c>
      <c r="D82">
        <f t="shared" si="3"/>
        <v>121.38000000000001</v>
      </c>
      <c r="E82">
        <v>0</v>
      </c>
      <c r="F82">
        <f t="shared" si="4"/>
        <v>0</v>
      </c>
      <c r="G82">
        <f t="shared" si="5"/>
        <v>1.2476382481049983</v>
      </c>
    </row>
    <row r="83" spans="1:7" x14ac:dyDescent="0.25">
      <c r="A83" s="68" t="str">
        <f>'Sample ID &amp; weight entry'!C84</f>
        <v>D52</v>
      </c>
      <c r="B83">
        <v>8.51</v>
      </c>
      <c r="C83">
        <v>127.45</v>
      </c>
      <c r="D83">
        <f t="shared" si="3"/>
        <v>118.94</v>
      </c>
      <c r="E83">
        <v>0</v>
      </c>
      <c r="F83">
        <f t="shared" si="4"/>
        <v>0</v>
      </c>
      <c r="G83">
        <f t="shared" si="5"/>
        <v>1.2225580262778752</v>
      </c>
    </row>
    <row r="84" spans="1:7" x14ac:dyDescent="0.25">
      <c r="A84" s="68" t="str">
        <f>'Sample ID &amp; weight entry'!C85</f>
        <v>E51</v>
      </c>
      <c r="B84">
        <v>8.42</v>
      </c>
      <c r="C84">
        <v>144.46</v>
      </c>
      <c r="D84">
        <f t="shared" si="3"/>
        <v>136.04000000000002</v>
      </c>
      <c r="E84">
        <v>0</v>
      </c>
      <c r="F84">
        <f t="shared" si="4"/>
        <v>0</v>
      </c>
      <c r="G84">
        <f t="shared" si="5"/>
        <v>1.3983251546564837</v>
      </c>
    </row>
    <row r="85" spans="1:7" x14ac:dyDescent="0.25">
      <c r="A85" s="68" t="str">
        <f>'Sample ID &amp; weight entry'!C86</f>
        <v>E52</v>
      </c>
      <c r="B85">
        <v>8.3699999999999992</v>
      </c>
      <c r="C85">
        <v>131.13999999999999</v>
      </c>
      <c r="D85">
        <f t="shared" si="3"/>
        <v>122.76999999999998</v>
      </c>
      <c r="E85">
        <v>0</v>
      </c>
      <c r="F85">
        <f t="shared" si="4"/>
        <v>0</v>
      </c>
      <c r="G85">
        <f t="shared" si="5"/>
        <v>1.2619257515229083</v>
      </c>
    </row>
    <row r="86" spans="1:7" x14ac:dyDescent="0.25">
      <c r="A86" s="68" t="str">
        <f>'Sample ID &amp; weight entry'!C87</f>
        <v>F51</v>
      </c>
      <c r="B86">
        <v>8.5299999999999994</v>
      </c>
      <c r="C86">
        <v>131.35</v>
      </c>
      <c r="D86">
        <f t="shared" si="3"/>
        <v>122.82</v>
      </c>
      <c r="E86">
        <v>0.26</v>
      </c>
      <c r="F86">
        <f t="shared" si="4"/>
        <v>0.1015625</v>
      </c>
      <c r="G86">
        <f t="shared" si="5"/>
        <v>1.2610837017151713</v>
      </c>
    </row>
    <row r="87" spans="1:7" x14ac:dyDescent="0.25">
      <c r="A87" s="68" t="str">
        <f>'Sample ID &amp; weight entry'!C88</f>
        <v>F52</v>
      </c>
      <c r="B87">
        <v>8.51</v>
      </c>
      <c r="C87">
        <v>126.25</v>
      </c>
      <c r="D87">
        <f t="shared" si="3"/>
        <v>117.74</v>
      </c>
      <c r="E87">
        <v>0.38</v>
      </c>
      <c r="F87">
        <f t="shared" si="4"/>
        <v>0.1484375</v>
      </c>
      <c r="G87">
        <f t="shared" si="5"/>
        <v>1.2081609139201595</v>
      </c>
    </row>
    <row r="88" spans="1:7" x14ac:dyDescent="0.25">
      <c r="A88" s="68" t="str">
        <f>'Sample ID &amp; weight entry'!C89</f>
        <v>G51</v>
      </c>
      <c r="B88">
        <v>8.36</v>
      </c>
      <c r="C88">
        <v>133.16</v>
      </c>
      <c r="D88">
        <f t="shared" si="3"/>
        <v>124.8</v>
      </c>
      <c r="E88">
        <v>0</v>
      </c>
      <c r="F88">
        <f t="shared" si="4"/>
        <v>0</v>
      </c>
      <c r="G88">
        <f t="shared" si="5"/>
        <v>1.2827916737807199</v>
      </c>
    </row>
    <row r="89" spans="1:7" x14ac:dyDescent="0.25">
      <c r="A89" s="68" t="str">
        <f>'Sample ID &amp; weight entry'!C90</f>
        <v>G52</v>
      </c>
      <c r="B89">
        <v>8.42</v>
      </c>
      <c r="C89">
        <v>131.72999999999999</v>
      </c>
      <c r="D89">
        <f t="shared" si="3"/>
        <v>123.30999999999999</v>
      </c>
      <c r="E89">
        <v>0</v>
      </c>
      <c r="F89">
        <f t="shared" si="4"/>
        <v>0</v>
      </c>
      <c r="G89">
        <f t="shared" si="5"/>
        <v>1.267476292419075</v>
      </c>
    </row>
    <row r="90" spans="1:7" x14ac:dyDescent="0.25">
      <c r="A90" s="68" t="str">
        <f>'Sample ID &amp; weight entry'!C91</f>
        <v>H51</v>
      </c>
      <c r="B90">
        <v>9.19</v>
      </c>
      <c r="C90">
        <v>135</v>
      </c>
      <c r="D90">
        <f t="shared" si="3"/>
        <v>125.81</v>
      </c>
      <c r="E90">
        <v>0</v>
      </c>
      <c r="F90">
        <f t="shared" si="4"/>
        <v>0</v>
      </c>
      <c r="G90">
        <f t="shared" si="5"/>
        <v>1.2931732410124388</v>
      </c>
    </row>
    <row r="91" spans="1:7" x14ac:dyDescent="0.25">
      <c r="A91" s="68" t="str">
        <f>'Sample ID &amp; weight entry'!C92</f>
        <v>H52</v>
      </c>
      <c r="B91">
        <v>8.76</v>
      </c>
      <c r="C91">
        <v>132.13</v>
      </c>
      <c r="D91">
        <f t="shared" si="3"/>
        <v>123.36999999999999</v>
      </c>
      <c r="E91">
        <v>0.03</v>
      </c>
      <c r="F91">
        <f t="shared" si="4"/>
        <v>1.171875E-2</v>
      </c>
      <c r="G91">
        <f t="shared" si="5"/>
        <v>1.2679373844980815</v>
      </c>
    </row>
    <row r="92" spans="1:7" x14ac:dyDescent="0.25">
      <c r="A92" s="68" t="str">
        <f>'Sample ID &amp; weight entry'!C93</f>
        <v>BLANK</v>
      </c>
      <c r="D92">
        <f t="shared" si="3"/>
        <v>0</v>
      </c>
      <c r="F92">
        <f t="shared" si="4"/>
        <v>0</v>
      </c>
      <c r="G92">
        <f t="shared" si="5"/>
        <v>0</v>
      </c>
    </row>
    <row r="93" spans="1:7" x14ac:dyDescent="0.25">
      <c r="A93" s="68" t="str">
        <f>'Sample ID &amp; weight entry'!C94</f>
        <v>A61 DUP</v>
      </c>
      <c r="D93">
        <f t="shared" si="3"/>
        <v>0</v>
      </c>
      <c r="F93">
        <f t="shared" si="4"/>
        <v>0</v>
      </c>
      <c r="G93">
        <f t="shared" si="5"/>
        <v>0</v>
      </c>
    </row>
    <row r="94" spans="1:7" x14ac:dyDescent="0.25">
      <c r="A94" s="68" t="str">
        <f>'Sample ID &amp; weight entry'!C95</f>
        <v>A61</v>
      </c>
      <c r="B94">
        <v>8.3800000000000008</v>
      </c>
      <c r="C94">
        <v>138.82</v>
      </c>
      <c r="D94">
        <f t="shared" si="3"/>
        <v>130.44</v>
      </c>
      <c r="E94">
        <v>0.42</v>
      </c>
      <c r="F94">
        <f t="shared" si="4"/>
        <v>0.1640625</v>
      </c>
      <c r="G94">
        <f t="shared" si="5"/>
        <v>1.3387044430823118</v>
      </c>
    </row>
    <row r="95" spans="1:7" x14ac:dyDescent="0.25">
      <c r="A95" s="68" t="str">
        <f>'Sample ID &amp; weight entry'!C96</f>
        <v>A62</v>
      </c>
      <c r="B95">
        <v>8.4600000000000009</v>
      </c>
      <c r="C95">
        <v>130.13999999999999</v>
      </c>
      <c r="D95">
        <f t="shared" si="3"/>
        <v>121.67999999999998</v>
      </c>
      <c r="E95">
        <v>0</v>
      </c>
      <c r="F95">
        <f t="shared" si="4"/>
        <v>0</v>
      </c>
      <c r="G95">
        <f t="shared" si="5"/>
        <v>1.2507218819362016</v>
      </c>
    </row>
    <row r="96" spans="1:7" x14ac:dyDescent="0.25">
      <c r="A96" s="68" t="str">
        <f>'Sample ID &amp; weight entry'!C97</f>
        <v>B61</v>
      </c>
      <c r="B96">
        <v>8.56</v>
      </c>
      <c r="C96">
        <v>130.69</v>
      </c>
      <c r="D96">
        <f t="shared" si="3"/>
        <v>122.13</v>
      </c>
      <c r="E96">
        <v>0.03</v>
      </c>
      <c r="F96">
        <f t="shared" si="4"/>
        <v>1.171875E-2</v>
      </c>
      <c r="G96">
        <f t="shared" si="5"/>
        <v>1.255190162536207</v>
      </c>
    </row>
    <row r="97" spans="1:7" x14ac:dyDescent="0.25">
      <c r="A97" s="68" t="str">
        <f>'Sample ID &amp; weight entry'!C98</f>
        <v>B62</v>
      </c>
      <c r="B97">
        <v>8.77</v>
      </c>
      <c r="C97">
        <v>127.19</v>
      </c>
      <c r="D97">
        <f t="shared" si="3"/>
        <v>118.42</v>
      </c>
      <c r="E97">
        <v>0.18</v>
      </c>
      <c r="F97">
        <f t="shared" si="4"/>
        <v>7.03125E-2</v>
      </c>
      <c r="G97">
        <f t="shared" si="5"/>
        <v>1.216241891134803</v>
      </c>
    </row>
    <row r="98" spans="1:7" x14ac:dyDescent="0.25">
      <c r="A98" s="68" t="str">
        <f>'Sample ID &amp; weight entry'!C99</f>
        <v>C61</v>
      </c>
      <c r="B98">
        <v>8.27</v>
      </c>
      <c r="C98">
        <v>123.22</v>
      </c>
      <c r="D98">
        <f t="shared" si="3"/>
        <v>114.95</v>
      </c>
      <c r="E98">
        <v>0</v>
      </c>
      <c r="F98">
        <f t="shared" si="4"/>
        <v>0</v>
      </c>
      <c r="G98">
        <f t="shared" si="5"/>
        <v>1.1815456963228665</v>
      </c>
    </row>
    <row r="99" spans="1:7" x14ac:dyDescent="0.25">
      <c r="A99" s="68" t="str">
        <f>'Sample ID &amp; weight entry'!C100</f>
        <v>C62</v>
      </c>
      <c r="B99">
        <v>8.51</v>
      </c>
      <c r="C99">
        <v>128.41999999999999</v>
      </c>
      <c r="D99">
        <f t="shared" si="3"/>
        <v>119.90999999999998</v>
      </c>
      <c r="E99">
        <v>7.0000000000000007E-2</v>
      </c>
      <c r="F99">
        <f t="shared" si="4"/>
        <v>2.7343750000000003E-2</v>
      </c>
      <c r="G99">
        <f t="shared" si="5"/>
        <v>1.2321552377849718</v>
      </c>
    </row>
    <row r="100" spans="1:7" x14ac:dyDescent="0.25">
      <c r="A100" s="68" t="str">
        <f>'Sample ID &amp; weight entry'!C101</f>
        <v>D61</v>
      </c>
      <c r="B100">
        <v>8.8000000000000007</v>
      </c>
      <c r="C100">
        <v>139.54</v>
      </c>
      <c r="D100">
        <f t="shared" si="3"/>
        <v>130.73999999999998</v>
      </c>
      <c r="E100">
        <v>0.12</v>
      </c>
      <c r="F100">
        <f t="shared" si="4"/>
        <v>4.6875E-2</v>
      </c>
      <c r="G100">
        <f t="shared" si="5"/>
        <v>1.3432613773290831</v>
      </c>
    </row>
    <row r="101" spans="1:7" x14ac:dyDescent="0.25">
      <c r="A101" s="68" t="str">
        <f>'Sample ID &amp; weight entry'!C102</f>
        <v>D62</v>
      </c>
      <c r="B101">
        <v>8.1300000000000008</v>
      </c>
      <c r="C101">
        <v>130.75</v>
      </c>
      <c r="D101">
        <f t="shared" si="3"/>
        <v>122.62</v>
      </c>
      <c r="E101">
        <v>0</v>
      </c>
      <c r="F101">
        <f t="shared" si="4"/>
        <v>0</v>
      </c>
      <c r="G101">
        <f t="shared" si="5"/>
        <v>1.2603839346073067</v>
      </c>
    </row>
    <row r="102" spans="1:7" x14ac:dyDescent="0.25">
      <c r="A102" s="68" t="str">
        <f>'Sample ID &amp; weight entry'!C103</f>
        <v>E61</v>
      </c>
      <c r="B102">
        <v>8.36</v>
      </c>
      <c r="C102">
        <v>128.26</v>
      </c>
      <c r="D102">
        <f t="shared" si="3"/>
        <v>119.89999999999999</v>
      </c>
      <c r="E102">
        <v>1.1100000000000001</v>
      </c>
      <c r="F102">
        <f t="shared" si="4"/>
        <v>0.43359375000000006</v>
      </c>
      <c r="G102">
        <f t="shared" si="5"/>
        <v>1.226482413995531</v>
      </c>
    </row>
    <row r="103" spans="1:7" x14ac:dyDescent="0.25">
      <c r="A103" s="68" t="str">
        <f>'Sample ID &amp; weight entry'!C104</f>
        <v>E62</v>
      </c>
      <c r="B103">
        <v>8.35</v>
      </c>
      <c r="C103">
        <v>141.03</v>
      </c>
      <c r="D103">
        <f t="shared" si="3"/>
        <v>132.68</v>
      </c>
      <c r="E103">
        <v>0.22</v>
      </c>
      <c r="F103">
        <f t="shared" si="4"/>
        <v>8.59375E-2</v>
      </c>
      <c r="G103">
        <f t="shared" si="5"/>
        <v>1.3627308688830586</v>
      </c>
    </row>
    <row r="104" spans="1:7" x14ac:dyDescent="0.25">
      <c r="A104" s="68" t="str">
        <f>'Sample ID &amp; weight entry'!C105</f>
        <v>F61</v>
      </c>
      <c r="B104">
        <v>8.58</v>
      </c>
      <c r="C104">
        <v>133.44</v>
      </c>
      <c r="D104">
        <f t="shared" si="3"/>
        <v>124.86</v>
      </c>
      <c r="E104">
        <v>0.36</v>
      </c>
      <c r="F104">
        <f t="shared" si="4"/>
        <v>0.140625</v>
      </c>
      <c r="G104">
        <f t="shared" si="5"/>
        <v>1.2815604758432868</v>
      </c>
    </row>
    <row r="105" spans="1:7" x14ac:dyDescent="0.25">
      <c r="A105" s="68" t="str">
        <f>'Sample ID &amp; weight entry'!C106</f>
        <v>F62</v>
      </c>
      <c r="B105">
        <v>8.9</v>
      </c>
      <c r="C105">
        <v>139.37</v>
      </c>
      <c r="D105">
        <f t="shared" si="3"/>
        <v>130.47</v>
      </c>
      <c r="E105">
        <v>0.14000000000000001</v>
      </c>
      <c r="F105">
        <f t="shared" si="4"/>
        <v>5.4687500000000007E-2</v>
      </c>
      <c r="G105">
        <f t="shared" si="5"/>
        <v>1.340386783293799</v>
      </c>
    </row>
    <row r="106" spans="1:7" x14ac:dyDescent="0.25">
      <c r="A106" s="68" t="str">
        <f>'Sample ID &amp; weight entry'!C107</f>
        <v>G61</v>
      </c>
      <c r="B106">
        <v>8.26</v>
      </c>
      <c r="C106">
        <v>138.52000000000001</v>
      </c>
      <c r="D106">
        <f t="shared" si="3"/>
        <v>130.26000000000002</v>
      </c>
      <c r="E106">
        <v>0</v>
      </c>
      <c r="F106">
        <f t="shared" si="4"/>
        <v>0</v>
      </c>
      <c r="G106">
        <f t="shared" si="5"/>
        <v>1.3389138095086266</v>
      </c>
    </row>
    <row r="107" spans="1:7" x14ac:dyDescent="0.25">
      <c r="A107" s="68" t="str">
        <f>'Sample ID &amp; weight entry'!C108</f>
        <v>G62</v>
      </c>
      <c r="B107">
        <v>8.48</v>
      </c>
      <c r="C107">
        <v>124.77</v>
      </c>
      <c r="D107">
        <f t="shared" si="3"/>
        <v>116.28999999999999</v>
      </c>
      <c r="E107">
        <v>0.06</v>
      </c>
      <c r="F107">
        <f t="shared" si="4"/>
        <v>2.34375E-2</v>
      </c>
      <c r="G107">
        <f t="shared" si="5"/>
        <v>1.1949904178214468</v>
      </c>
    </row>
    <row r="108" spans="1:7" x14ac:dyDescent="0.25">
      <c r="A108" s="68" t="str">
        <f>'Sample ID &amp; weight entry'!C109</f>
        <v>H61</v>
      </c>
      <c r="B108">
        <v>8.44</v>
      </c>
      <c r="C108">
        <v>135.29</v>
      </c>
      <c r="D108">
        <f t="shared" si="3"/>
        <v>126.85</v>
      </c>
      <c r="E108">
        <v>0</v>
      </c>
      <c r="F108">
        <f t="shared" si="4"/>
        <v>0</v>
      </c>
      <c r="G108">
        <f t="shared" si="5"/>
        <v>1.3038631716272782</v>
      </c>
    </row>
    <row r="109" spans="1:7" x14ac:dyDescent="0.25">
      <c r="A109" s="68" t="str">
        <f>'Sample ID &amp; weight entry'!C110</f>
        <v>H62</v>
      </c>
      <c r="B109">
        <v>8.25</v>
      </c>
      <c r="C109">
        <v>137.78</v>
      </c>
      <c r="D109">
        <f t="shared" si="3"/>
        <v>129.53</v>
      </c>
      <c r="E109">
        <v>0.59</v>
      </c>
      <c r="F109">
        <f t="shared" si="4"/>
        <v>0.23046874999999997</v>
      </c>
      <c r="G109">
        <f t="shared" si="5"/>
        <v>1.3284929373205512</v>
      </c>
    </row>
    <row r="110" spans="1:7" x14ac:dyDescent="0.25">
      <c r="A110" s="68" t="str">
        <f>'Sample ID &amp; weight entry'!C111</f>
        <v>BLANK</v>
      </c>
      <c r="D110">
        <f t="shared" si="3"/>
        <v>0</v>
      </c>
      <c r="F110">
        <f t="shared" si="4"/>
        <v>0</v>
      </c>
      <c r="G110">
        <f t="shared" si="5"/>
        <v>0</v>
      </c>
    </row>
    <row r="111" spans="1:7" x14ac:dyDescent="0.25">
      <c r="A111" s="68" t="str">
        <f>'Sample ID &amp; weight entry'!C112</f>
        <v>A71 DUP</v>
      </c>
      <c r="D111">
        <f t="shared" si="3"/>
        <v>0</v>
      </c>
      <c r="F111">
        <f t="shared" si="4"/>
        <v>0</v>
      </c>
      <c r="G111">
        <f t="shared" si="5"/>
        <v>0</v>
      </c>
    </row>
    <row r="112" spans="1:7" x14ac:dyDescent="0.25">
      <c r="A112" s="68" t="str">
        <f>'Sample ID &amp; weight entry'!C113</f>
        <v>A71</v>
      </c>
      <c r="B112">
        <v>8.3000000000000007</v>
      </c>
      <c r="C112">
        <v>118.79</v>
      </c>
      <c r="D112">
        <f t="shared" si="3"/>
        <v>110.49000000000001</v>
      </c>
      <c r="E112">
        <v>0.98</v>
      </c>
      <c r="F112">
        <f t="shared" si="4"/>
        <v>0.3828125</v>
      </c>
      <c r="G112">
        <f t="shared" si="5"/>
        <v>1.1300758096191226</v>
      </c>
    </row>
    <row r="113" spans="1:7" x14ac:dyDescent="0.25">
      <c r="A113" s="68" t="str">
        <f>'Sample ID &amp; weight entry'!C114</f>
        <v>A72</v>
      </c>
      <c r="B113">
        <v>8.65</v>
      </c>
      <c r="C113">
        <v>121.71</v>
      </c>
      <c r="D113">
        <f t="shared" si="3"/>
        <v>113.05999999999999</v>
      </c>
      <c r="E113">
        <v>0.5</v>
      </c>
      <c r="F113">
        <f t="shared" si="4"/>
        <v>0.1953125</v>
      </c>
      <c r="G113">
        <f t="shared" si="5"/>
        <v>1.1593068077991695</v>
      </c>
    </row>
    <row r="114" spans="1:7" x14ac:dyDescent="0.25">
      <c r="A114" s="68" t="str">
        <f>'Sample ID &amp; weight entry'!C115</f>
        <v>B71</v>
      </c>
      <c r="B114">
        <v>8.6199999999999992</v>
      </c>
      <c r="C114">
        <v>118.41</v>
      </c>
      <c r="D114">
        <f t="shared" si="3"/>
        <v>109.78999999999999</v>
      </c>
      <c r="E114">
        <v>0.04</v>
      </c>
      <c r="F114">
        <f t="shared" si="4"/>
        <v>1.5625E-2</v>
      </c>
      <c r="G114">
        <f t="shared" si="5"/>
        <v>1.1282772512644499</v>
      </c>
    </row>
    <row r="115" spans="1:7" x14ac:dyDescent="0.25">
      <c r="A115" s="68" t="str">
        <f>'Sample ID &amp; weight entry'!C116</f>
        <v>B72</v>
      </c>
      <c r="B115">
        <v>8.32</v>
      </c>
      <c r="C115">
        <v>126.58</v>
      </c>
      <c r="D115">
        <f t="shared" si="3"/>
        <v>118.25999999999999</v>
      </c>
      <c r="E115">
        <v>0.32</v>
      </c>
      <c r="F115">
        <f t="shared" si="4"/>
        <v>0.125</v>
      </c>
      <c r="G115">
        <f t="shared" si="5"/>
        <v>1.2138388445599939</v>
      </c>
    </row>
    <row r="116" spans="1:7" x14ac:dyDescent="0.25">
      <c r="A116" s="68" t="str">
        <f>'Sample ID &amp; weight entry'!C117</f>
        <v>C71</v>
      </c>
      <c r="B116">
        <v>8.35</v>
      </c>
      <c r="C116">
        <v>122.77</v>
      </c>
      <c r="D116">
        <f t="shared" si="3"/>
        <v>114.42</v>
      </c>
      <c r="E116">
        <v>0.28999999999999998</v>
      </c>
      <c r="F116">
        <f t="shared" si="4"/>
        <v>0.11328124999999999</v>
      </c>
      <c r="G116">
        <f t="shared" si="5"/>
        <v>1.1744846588798448</v>
      </c>
    </row>
    <row r="117" spans="1:7" x14ac:dyDescent="0.25">
      <c r="A117" s="68" t="str">
        <f>'Sample ID &amp; weight entry'!C118</f>
        <v>C72</v>
      </c>
      <c r="B117">
        <v>8.67</v>
      </c>
      <c r="C117">
        <v>119.88</v>
      </c>
      <c r="D117">
        <f t="shared" si="3"/>
        <v>111.21</v>
      </c>
      <c r="E117">
        <v>0.09</v>
      </c>
      <c r="F117">
        <f t="shared" si="4"/>
        <v>3.515625E-2</v>
      </c>
      <c r="G117">
        <f t="shared" si="5"/>
        <v>1.1425908615273446</v>
      </c>
    </row>
    <row r="118" spans="1:7" x14ac:dyDescent="0.25">
      <c r="A118" s="68" t="str">
        <f>'Sample ID &amp; weight entry'!C119</f>
        <v>D71</v>
      </c>
      <c r="B118">
        <v>9.0399999999999991</v>
      </c>
      <c r="C118">
        <v>129.9</v>
      </c>
      <c r="D118">
        <f t="shared" si="3"/>
        <v>120.86000000000001</v>
      </c>
      <c r="E118">
        <v>0.2</v>
      </c>
      <c r="F118">
        <f t="shared" si="4"/>
        <v>7.8125E-2</v>
      </c>
      <c r="G118">
        <f t="shared" si="5"/>
        <v>1.241234274827377</v>
      </c>
    </row>
    <row r="119" spans="1:7" x14ac:dyDescent="0.25">
      <c r="A119" s="68" t="str">
        <f>'Sample ID &amp; weight entry'!C120</f>
        <v>D72</v>
      </c>
      <c r="B119">
        <v>8.0399999999999991</v>
      </c>
      <c r="C119">
        <v>128.75</v>
      </c>
      <c r="D119">
        <f t="shared" si="3"/>
        <v>120.71000000000001</v>
      </c>
      <c r="E119">
        <v>0.19</v>
      </c>
      <c r="F119">
        <f t="shared" si="4"/>
        <v>7.421875E-2</v>
      </c>
      <c r="G119">
        <f t="shared" si="5"/>
        <v>1.2397442716193776</v>
      </c>
    </row>
    <row r="120" spans="1:7" x14ac:dyDescent="0.25">
      <c r="A120" s="68" t="str">
        <f>'Sample ID &amp; weight entry'!C121</f>
        <v>E71</v>
      </c>
      <c r="B120">
        <v>8.57</v>
      </c>
      <c r="C120">
        <v>126.15</v>
      </c>
      <c r="D120">
        <f t="shared" si="3"/>
        <v>117.58000000000001</v>
      </c>
      <c r="E120">
        <v>0.04</v>
      </c>
      <c r="F120">
        <f t="shared" si="4"/>
        <v>1.5625E-2</v>
      </c>
      <c r="G120">
        <f t="shared" si="5"/>
        <v>1.2083618051355212</v>
      </c>
    </row>
    <row r="121" spans="1:7" x14ac:dyDescent="0.25">
      <c r="A121" s="68" t="str">
        <f>'Sample ID &amp; weight entry'!C122</f>
        <v>E72</v>
      </c>
      <c r="B121">
        <v>8.67</v>
      </c>
      <c r="C121">
        <v>131.06</v>
      </c>
      <c r="D121">
        <f t="shared" si="3"/>
        <v>122.39</v>
      </c>
      <c r="E121">
        <v>0.16</v>
      </c>
      <c r="F121">
        <f t="shared" si="4"/>
        <v>6.25E-2</v>
      </c>
      <c r="G121">
        <f t="shared" si="5"/>
        <v>1.2571828547064883</v>
      </c>
    </row>
    <row r="122" spans="1:7" x14ac:dyDescent="0.25">
      <c r="A122" s="68" t="str">
        <f>'Sample ID &amp; weight entry'!C123</f>
        <v>F71</v>
      </c>
      <c r="B122">
        <v>9.68</v>
      </c>
      <c r="C122">
        <v>125.9</v>
      </c>
      <c r="D122">
        <f t="shared" si="3"/>
        <v>116.22</v>
      </c>
      <c r="E122">
        <v>0</v>
      </c>
      <c r="F122">
        <f t="shared" si="4"/>
        <v>0</v>
      </c>
      <c r="G122">
        <f t="shared" si="5"/>
        <v>1.1945997462082953</v>
      </c>
    </row>
    <row r="123" spans="1:7" x14ac:dyDescent="0.25">
      <c r="A123" s="68" t="str">
        <f>'Sample ID &amp; weight entry'!C124</f>
        <v>F72</v>
      </c>
      <c r="B123">
        <v>8.64</v>
      </c>
      <c r="C123">
        <v>127.68</v>
      </c>
      <c r="D123">
        <f t="shared" si="3"/>
        <v>119.04</v>
      </c>
      <c r="E123">
        <v>0.94</v>
      </c>
      <c r="F123">
        <f t="shared" si="4"/>
        <v>0.36718749999999994</v>
      </c>
      <c r="G123">
        <f t="shared" si="5"/>
        <v>1.2185228484029322</v>
      </c>
    </row>
    <row r="124" spans="1:7" x14ac:dyDescent="0.25">
      <c r="A124" s="68" t="str">
        <f>'Sample ID &amp; weight entry'!C125</f>
        <v>G71</v>
      </c>
      <c r="B124">
        <v>8.49</v>
      </c>
      <c r="C124">
        <v>124.85</v>
      </c>
      <c r="D124">
        <f t="shared" si="3"/>
        <v>116.36</v>
      </c>
      <c r="E124">
        <v>0</v>
      </c>
      <c r="F124">
        <f t="shared" si="4"/>
        <v>0</v>
      </c>
      <c r="G124">
        <f t="shared" si="5"/>
        <v>1.1960387753295239</v>
      </c>
    </row>
    <row r="125" spans="1:7" x14ac:dyDescent="0.25">
      <c r="A125" s="68" t="str">
        <f>'Sample ID &amp; weight entry'!C126</f>
        <v>G72</v>
      </c>
      <c r="B125">
        <v>8.73</v>
      </c>
      <c r="C125">
        <v>127.18</v>
      </c>
      <c r="D125">
        <f t="shared" si="3"/>
        <v>118.45</v>
      </c>
      <c r="E125">
        <v>0.68</v>
      </c>
      <c r="F125">
        <f t="shared" si="4"/>
        <v>0.265625</v>
      </c>
      <c r="G125">
        <f t="shared" si="5"/>
        <v>1.2138460190786364</v>
      </c>
    </row>
    <row r="126" spans="1:7" x14ac:dyDescent="0.25">
      <c r="A126" s="68" t="str">
        <f>'Sample ID &amp; weight entry'!C127</f>
        <v>H71</v>
      </c>
      <c r="B126">
        <v>8.35</v>
      </c>
      <c r="C126">
        <v>129.27000000000001</v>
      </c>
      <c r="D126">
        <f t="shared" si="3"/>
        <v>120.92000000000002</v>
      </c>
      <c r="E126">
        <v>0.1</v>
      </c>
      <c r="F126">
        <f t="shared" si="4"/>
        <v>3.90625E-2</v>
      </c>
      <c r="G126">
        <f t="shared" si="5"/>
        <v>1.2423809659922174</v>
      </c>
    </row>
    <row r="127" spans="1:7" x14ac:dyDescent="0.25">
      <c r="A127" s="68" t="str">
        <f>'Sample ID &amp; weight entry'!C128</f>
        <v>H72</v>
      </c>
      <c r="B127">
        <v>8.65</v>
      </c>
      <c r="C127">
        <v>128.55000000000001</v>
      </c>
      <c r="D127">
        <f t="shared" si="3"/>
        <v>119.9</v>
      </c>
      <c r="E127">
        <v>0.15</v>
      </c>
      <c r="F127">
        <f t="shared" si="4"/>
        <v>5.859375E-2</v>
      </c>
      <c r="G127">
        <f t="shared" si="5"/>
        <v>1.2316256115289781</v>
      </c>
    </row>
    <row r="128" spans="1:7" x14ac:dyDescent="0.25">
      <c r="A128" s="68" t="str">
        <f>'Sample ID &amp; weight entry'!C129</f>
        <v>BLANK</v>
      </c>
      <c r="D128">
        <f t="shared" si="3"/>
        <v>0</v>
      </c>
      <c r="F128">
        <f t="shared" si="4"/>
        <v>0</v>
      </c>
      <c r="G128">
        <f t="shared" si="5"/>
        <v>0</v>
      </c>
    </row>
    <row r="129" spans="1:7" x14ac:dyDescent="0.25">
      <c r="A129" s="68" t="str">
        <f>'Sample ID &amp; weight entry'!C130</f>
        <v>A81 DUP</v>
      </c>
      <c r="D129">
        <f t="shared" si="3"/>
        <v>0</v>
      </c>
      <c r="F129">
        <f t="shared" si="4"/>
        <v>0</v>
      </c>
      <c r="G129">
        <f t="shared" si="5"/>
        <v>0</v>
      </c>
    </row>
    <row r="130" spans="1:7" x14ac:dyDescent="0.25">
      <c r="A130" s="68" t="str">
        <f>'Sample ID &amp; weight entry'!C131</f>
        <v>A81</v>
      </c>
      <c r="B130">
        <v>8.66</v>
      </c>
      <c r="C130">
        <v>121.84</v>
      </c>
      <c r="D130">
        <f t="shared" si="3"/>
        <v>113.18</v>
      </c>
      <c r="E130">
        <v>0.18</v>
      </c>
      <c r="F130">
        <f t="shared" si="4"/>
        <v>7.03125E-2</v>
      </c>
      <c r="G130">
        <f t="shared" si="5"/>
        <v>1.1623421320892484</v>
      </c>
    </row>
    <row r="131" spans="1:7" x14ac:dyDescent="0.25">
      <c r="A131" s="68" t="str">
        <f>'Sample ID &amp; weight entry'!C132</f>
        <v>A82</v>
      </c>
      <c r="B131">
        <v>8.59</v>
      </c>
      <c r="C131">
        <v>114.98</v>
      </c>
      <c r="D131">
        <f t="shared" ref="D131:D194" si="6">C131-B131</f>
        <v>106.39</v>
      </c>
      <c r="E131">
        <v>0</v>
      </c>
      <c r="F131">
        <f t="shared" ref="F131:F194" si="7">E131/2.56</f>
        <v>0</v>
      </c>
      <c r="G131">
        <f t="shared" ref="G131:G166" si="8">(D131-E131)/($J$12-F131)</f>
        <v>1.0935593443391891</v>
      </c>
    </row>
    <row r="132" spans="1:7" x14ac:dyDescent="0.25">
      <c r="A132" s="68" t="str">
        <f>'Sample ID &amp; weight entry'!C133</f>
        <v>B81</v>
      </c>
      <c r="B132">
        <v>8.7100000000000009</v>
      </c>
      <c r="C132">
        <v>134.74</v>
      </c>
      <c r="D132">
        <f t="shared" si="6"/>
        <v>126.03</v>
      </c>
      <c r="E132">
        <v>0.48</v>
      </c>
      <c r="F132">
        <f t="shared" si="7"/>
        <v>0.1875</v>
      </c>
      <c r="G132">
        <f t="shared" si="8"/>
        <v>1.2929927058908444</v>
      </c>
    </row>
    <row r="133" spans="1:7" x14ac:dyDescent="0.25">
      <c r="A133" s="68" t="str">
        <f>'Sample ID &amp; weight entry'!C134</f>
        <v>B82</v>
      </c>
      <c r="B133">
        <v>8.75</v>
      </c>
      <c r="C133">
        <v>121.28</v>
      </c>
      <c r="D133">
        <f t="shared" si="6"/>
        <v>112.53</v>
      </c>
      <c r="E133">
        <v>0.36</v>
      </c>
      <c r="F133">
        <f t="shared" si="7"/>
        <v>0.140625</v>
      </c>
      <c r="G133">
        <f t="shared" si="8"/>
        <v>1.1546396672718191</v>
      </c>
    </row>
    <row r="134" spans="1:7" x14ac:dyDescent="0.25">
      <c r="A134" s="68" t="str">
        <f>'Sample ID &amp; weight entry'!C135</f>
        <v>C81</v>
      </c>
      <c r="B134">
        <v>9.1199999999999992</v>
      </c>
      <c r="C134">
        <v>135.9</v>
      </c>
      <c r="D134">
        <f t="shared" si="6"/>
        <v>126.78</v>
      </c>
      <c r="E134">
        <v>0.1</v>
      </c>
      <c r="F134">
        <f t="shared" si="7"/>
        <v>3.90625E-2</v>
      </c>
      <c r="G134">
        <f t="shared" si="8"/>
        <v>1.3026388079117206</v>
      </c>
    </row>
    <row r="135" spans="1:7" x14ac:dyDescent="0.25">
      <c r="A135" s="68" t="str">
        <f>'Sample ID &amp; weight entry'!C136</f>
        <v>C82</v>
      </c>
      <c r="B135">
        <v>8.24</v>
      </c>
      <c r="C135">
        <v>123.08</v>
      </c>
      <c r="D135">
        <f t="shared" si="6"/>
        <v>114.84</v>
      </c>
      <c r="E135">
        <v>0.5</v>
      </c>
      <c r="F135">
        <f t="shared" si="7"/>
        <v>0.1953125</v>
      </c>
      <c r="G135">
        <f t="shared" si="8"/>
        <v>1.1776398401186661</v>
      </c>
    </row>
    <row r="136" spans="1:7" x14ac:dyDescent="0.25">
      <c r="A136" s="68" t="str">
        <f>'Sample ID &amp; weight entry'!C137</f>
        <v>D81</v>
      </c>
      <c r="B136">
        <v>8.6999999999999993</v>
      </c>
      <c r="C136">
        <v>130.84</v>
      </c>
      <c r="D136">
        <f t="shared" si="6"/>
        <v>122.14</v>
      </c>
      <c r="E136">
        <v>0.13</v>
      </c>
      <c r="F136">
        <f t="shared" si="7"/>
        <v>5.078125E-2</v>
      </c>
      <c r="G136">
        <f t="shared" si="8"/>
        <v>1.2547688299185675</v>
      </c>
    </row>
    <row r="137" spans="1:7" x14ac:dyDescent="0.25">
      <c r="A137" s="68" t="str">
        <f>'Sample ID &amp; weight entry'!C138</f>
        <v>D82</v>
      </c>
      <c r="B137">
        <v>8.48</v>
      </c>
      <c r="C137">
        <v>128.62</v>
      </c>
      <c r="D137">
        <f t="shared" si="6"/>
        <v>120.14</v>
      </c>
      <c r="E137">
        <v>0.39</v>
      </c>
      <c r="F137">
        <f t="shared" si="7"/>
        <v>0.15234375</v>
      </c>
      <c r="G137">
        <f t="shared" si="8"/>
        <v>1.2328143111739949</v>
      </c>
    </row>
    <row r="138" spans="1:7" x14ac:dyDescent="0.25">
      <c r="A138" s="68" t="str">
        <f>'Sample ID &amp; weight entry'!C139</f>
        <v>E81</v>
      </c>
      <c r="B138">
        <v>8.5299999999999994</v>
      </c>
      <c r="C138">
        <v>136.71</v>
      </c>
      <c r="D138">
        <f t="shared" si="6"/>
        <v>128.18</v>
      </c>
      <c r="E138">
        <v>0.28000000000000003</v>
      </c>
      <c r="F138">
        <f t="shared" si="7"/>
        <v>0.10937500000000001</v>
      </c>
      <c r="G138">
        <f t="shared" si="8"/>
        <v>1.3161355442362095</v>
      </c>
    </row>
    <row r="139" spans="1:7" x14ac:dyDescent="0.25">
      <c r="A139" s="68" t="str">
        <f>'Sample ID &amp; weight entry'!C140</f>
        <v>E82</v>
      </c>
      <c r="B139">
        <v>8.3699999999999992</v>
      </c>
      <c r="C139">
        <v>135.04</v>
      </c>
      <c r="D139">
        <f t="shared" si="6"/>
        <v>126.66999999999999</v>
      </c>
      <c r="E139">
        <v>0.77</v>
      </c>
      <c r="F139">
        <f t="shared" si="7"/>
        <v>0.30078125</v>
      </c>
      <c r="G139">
        <f t="shared" si="8"/>
        <v>1.2981116564035731</v>
      </c>
    </row>
    <row r="140" spans="1:7" x14ac:dyDescent="0.25">
      <c r="A140" s="68" t="str">
        <f>'Sample ID &amp; weight entry'!C141</f>
        <v>F81</v>
      </c>
      <c r="B140">
        <v>8.14</v>
      </c>
      <c r="C140">
        <v>130.61000000000001</v>
      </c>
      <c r="D140">
        <f t="shared" si="6"/>
        <v>122.47000000000001</v>
      </c>
      <c r="E140">
        <v>0.25</v>
      </c>
      <c r="F140">
        <f t="shared" si="7"/>
        <v>9.765625E-2</v>
      </c>
      <c r="G140">
        <f t="shared" si="8"/>
        <v>1.2575347199047031</v>
      </c>
    </row>
    <row r="141" spans="1:7" x14ac:dyDescent="0.25">
      <c r="A141" s="68" t="str">
        <f>'Sample ID &amp; weight entry'!C142</f>
        <v>F82</v>
      </c>
      <c r="B141">
        <v>8.33</v>
      </c>
      <c r="C141">
        <v>121.93</v>
      </c>
      <c r="D141">
        <f t="shared" si="6"/>
        <v>113.60000000000001</v>
      </c>
      <c r="E141">
        <v>0.24</v>
      </c>
      <c r="F141">
        <f t="shared" si="7"/>
        <v>9.375E-2</v>
      </c>
      <c r="G141">
        <f t="shared" si="8"/>
        <v>1.1663263505777579</v>
      </c>
    </row>
    <row r="142" spans="1:7" x14ac:dyDescent="0.25">
      <c r="A142" s="68" t="str">
        <f>'Sample ID &amp; weight entry'!C143</f>
        <v>G81</v>
      </c>
      <c r="B142">
        <v>8.43</v>
      </c>
      <c r="C142">
        <v>128.85</v>
      </c>
      <c r="D142">
        <f t="shared" si="6"/>
        <v>120.41999999999999</v>
      </c>
      <c r="E142">
        <v>0</v>
      </c>
      <c r="F142">
        <f t="shared" si="7"/>
        <v>0</v>
      </c>
      <c r="G142">
        <f t="shared" si="8"/>
        <v>1.2377706198451464</v>
      </c>
    </row>
    <row r="143" spans="1:7" x14ac:dyDescent="0.25">
      <c r="A143" s="68" t="str">
        <f>'Sample ID &amp; weight entry'!C144</f>
        <v>G82</v>
      </c>
      <c r="B143">
        <v>8.48</v>
      </c>
      <c r="C143">
        <v>130.37</v>
      </c>
      <c r="D143">
        <f t="shared" si="6"/>
        <v>121.89</v>
      </c>
      <c r="E143">
        <v>0.32</v>
      </c>
      <c r="F143">
        <f t="shared" si="7"/>
        <v>0.125</v>
      </c>
      <c r="G143">
        <f t="shared" si="8"/>
        <v>1.2511988157805536</v>
      </c>
    </row>
    <row r="144" spans="1:7" x14ac:dyDescent="0.25">
      <c r="A144" s="68" t="str">
        <f>'Sample ID &amp; weight entry'!C145</f>
        <v>H81</v>
      </c>
      <c r="B144">
        <v>8.57</v>
      </c>
      <c r="C144">
        <v>123.97</v>
      </c>
      <c r="D144">
        <f t="shared" si="6"/>
        <v>115.4</v>
      </c>
      <c r="E144">
        <v>0</v>
      </c>
      <c r="F144">
        <f t="shared" si="7"/>
        <v>0</v>
      </c>
      <c r="G144">
        <f t="shared" si="8"/>
        <v>1.1861711470696721</v>
      </c>
    </row>
    <row r="145" spans="1:7" x14ac:dyDescent="0.25">
      <c r="A145" s="68" t="str">
        <f>'Sample ID &amp; weight entry'!C146</f>
        <v>H82</v>
      </c>
      <c r="B145">
        <v>8.41</v>
      </c>
      <c r="C145">
        <v>128.69999999999999</v>
      </c>
      <c r="D145">
        <f t="shared" si="6"/>
        <v>120.28999999999999</v>
      </c>
      <c r="E145">
        <v>0.25</v>
      </c>
      <c r="F145">
        <f t="shared" si="7"/>
        <v>9.765625E-2</v>
      </c>
      <c r="G145">
        <f t="shared" si="8"/>
        <v>1.2351044655323231</v>
      </c>
    </row>
    <row r="146" spans="1:7" x14ac:dyDescent="0.25">
      <c r="A146" s="68">
        <f>'Sample ID &amp; weight entry'!C147</f>
        <v>0</v>
      </c>
      <c r="D146">
        <f t="shared" si="6"/>
        <v>0</v>
      </c>
      <c r="F146">
        <f t="shared" si="7"/>
        <v>0</v>
      </c>
      <c r="G146">
        <f t="shared" si="8"/>
        <v>0</v>
      </c>
    </row>
    <row r="147" spans="1:7" x14ac:dyDescent="0.25">
      <c r="A147" s="68">
        <f>'Sample ID &amp; weight entry'!C148</f>
        <v>0</v>
      </c>
      <c r="D147">
        <f t="shared" si="6"/>
        <v>0</v>
      </c>
      <c r="F147">
        <f t="shared" si="7"/>
        <v>0</v>
      </c>
      <c r="G147">
        <f t="shared" si="8"/>
        <v>0</v>
      </c>
    </row>
    <row r="148" spans="1:7" x14ac:dyDescent="0.25">
      <c r="A148" s="68">
        <f>'Sample ID &amp; weight entry'!C149</f>
        <v>0</v>
      </c>
      <c r="D148">
        <f t="shared" si="6"/>
        <v>0</v>
      </c>
      <c r="F148">
        <f t="shared" si="7"/>
        <v>0</v>
      </c>
      <c r="G148">
        <f t="shared" si="8"/>
        <v>0</v>
      </c>
    </row>
    <row r="149" spans="1:7" x14ac:dyDescent="0.25">
      <c r="A149" s="68">
        <f>'Sample ID &amp; weight entry'!C150</f>
        <v>0</v>
      </c>
      <c r="D149">
        <f t="shared" si="6"/>
        <v>0</v>
      </c>
      <c r="F149">
        <f t="shared" si="7"/>
        <v>0</v>
      </c>
      <c r="G149">
        <f t="shared" si="8"/>
        <v>0</v>
      </c>
    </row>
    <row r="150" spans="1:7" x14ac:dyDescent="0.25">
      <c r="A150" s="68">
        <f>'Sample ID &amp; weight entry'!C151</f>
        <v>0</v>
      </c>
      <c r="D150">
        <f t="shared" si="6"/>
        <v>0</v>
      </c>
      <c r="F150">
        <f t="shared" si="7"/>
        <v>0</v>
      </c>
      <c r="G150">
        <f t="shared" si="8"/>
        <v>0</v>
      </c>
    </row>
    <row r="151" spans="1:7" x14ac:dyDescent="0.25">
      <c r="A151" s="68">
        <f>'Sample ID &amp; weight entry'!C152</f>
        <v>0</v>
      </c>
      <c r="D151">
        <f t="shared" si="6"/>
        <v>0</v>
      </c>
      <c r="F151">
        <f t="shared" si="7"/>
        <v>0</v>
      </c>
      <c r="G151">
        <f t="shared" si="8"/>
        <v>0</v>
      </c>
    </row>
    <row r="152" spans="1:7" x14ac:dyDescent="0.25">
      <c r="A152" s="68">
        <f>'Sample ID &amp; weight entry'!C153</f>
        <v>0</v>
      </c>
      <c r="D152">
        <f t="shared" si="6"/>
        <v>0</v>
      </c>
      <c r="F152">
        <f t="shared" si="7"/>
        <v>0</v>
      </c>
      <c r="G152">
        <f t="shared" si="8"/>
        <v>0</v>
      </c>
    </row>
    <row r="153" spans="1:7" x14ac:dyDescent="0.25">
      <c r="A153" s="68">
        <f>'Sample ID &amp; weight entry'!C154</f>
        <v>0</v>
      </c>
      <c r="D153">
        <f t="shared" si="6"/>
        <v>0</v>
      </c>
      <c r="F153">
        <f t="shared" si="7"/>
        <v>0</v>
      </c>
      <c r="G153">
        <f t="shared" si="8"/>
        <v>0</v>
      </c>
    </row>
    <row r="154" spans="1:7" x14ac:dyDescent="0.25">
      <c r="A154" s="68">
        <f>'Sample ID &amp; weight entry'!C155</f>
        <v>0</v>
      </c>
      <c r="D154">
        <f t="shared" si="6"/>
        <v>0</v>
      </c>
      <c r="F154">
        <f t="shared" si="7"/>
        <v>0</v>
      </c>
      <c r="G154">
        <f t="shared" si="8"/>
        <v>0</v>
      </c>
    </row>
    <row r="155" spans="1:7" x14ac:dyDescent="0.25">
      <c r="A155" s="68">
        <f>'Sample ID &amp; weight entry'!C156</f>
        <v>0</v>
      </c>
      <c r="D155">
        <f t="shared" si="6"/>
        <v>0</v>
      </c>
      <c r="F155">
        <f t="shared" si="7"/>
        <v>0</v>
      </c>
      <c r="G155">
        <f t="shared" si="8"/>
        <v>0</v>
      </c>
    </row>
    <row r="156" spans="1:7" x14ac:dyDescent="0.25">
      <c r="A156" s="68">
        <f>'Sample ID &amp; weight entry'!C157</f>
        <v>0</v>
      </c>
      <c r="D156">
        <f t="shared" si="6"/>
        <v>0</v>
      </c>
      <c r="F156">
        <f t="shared" si="7"/>
        <v>0</v>
      </c>
      <c r="G156">
        <f t="shared" si="8"/>
        <v>0</v>
      </c>
    </row>
    <row r="157" spans="1:7" x14ac:dyDescent="0.25">
      <c r="A157" s="68">
        <f>'Sample ID &amp; weight entry'!C158</f>
        <v>0</v>
      </c>
      <c r="D157">
        <f t="shared" si="6"/>
        <v>0</v>
      </c>
      <c r="F157">
        <f t="shared" si="7"/>
        <v>0</v>
      </c>
      <c r="G157">
        <f t="shared" si="8"/>
        <v>0</v>
      </c>
    </row>
    <row r="158" spans="1:7" x14ac:dyDescent="0.25">
      <c r="A158" s="68">
        <f>'Sample ID &amp; weight entry'!C159</f>
        <v>0</v>
      </c>
      <c r="D158">
        <f t="shared" si="6"/>
        <v>0</v>
      </c>
      <c r="F158">
        <f t="shared" si="7"/>
        <v>0</v>
      </c>
      <c r="G158">
        <f t="shared" si="8"/>
        <v>0</v>
      </c>
    </row>
    <row r="159" spans="1:7" x14ac:dyDescent="0.25">
      <c r="A159" s="68">
        <f>'Sample ID &amp; weight entry'!C160</f>
        <v>0</v>
      </c>
      <c r="D159">
        <f t="shared" si="6"/>
        <v>0</v>
      </c>
      <c r="F159">
        <f t="shared" si="7"/>
        <v>0</v>
      </c>
      <c r="G159">
        <f t="shared" si="8"/>
        <v>0</v>
      </c>
    </row>
    <row r="160" spans="1:7" x14ac:dyDescent="0.25">
      <c r="A160" s="68">
        <f>'Sample ID &amp; weight entry'!C161</f>
        <v>0</v>
      </c>
      <c r="D160">
        <f t="shared" si="6"/>
        <v>0</v>
      </c>
      <c r="F160">
        <f t="shared" si="7"/>
        <v>0</v>
      </c>
      <c r="G160">
        <f t="shared" si="8"/>
        <v>0</v>
      </c>
    </row>
    <row r="161" spans="1:7" x14ac:dyDescent="0.25">
      <c r="A161" s="68">
        <f>'Sample ID &amp; weight entry'!C162</f>
        <v>0</v>
      </c>
      <c r="D161">
        <f t="shared" si="6"/>
        <v>0</v>
      </c>
      <c r="F161">
        <f t="shared" si="7"/>
        <v>0</v>
      </c>
      <c r="G161">
        <f t="shared" si="8"/>
        <v>0</v>
      </c>
    </row>
    <row r="162" spans="1:7" x14ac:dyDescent="0.25">
      <c r="A162" s="68">
        <f>'Sample ID &amp; weight entry'!C163</f>
        <v>0</v>
      </c>
      <c r="D162">
        <f t="shared" si="6"/>
        <v>0</v>
      </c>
      <c r="F162">
        <f t="shared" si="7"/>
        <v>0</v>
      </c>
      <c r="G162">
        <f t="shared" si="8"/>
        <v>0</v>
      </c>
    </row>
    <row r="163" spans="1:7" x14ac:dyDescent="0.25">
      <c r="A163" s="68">
        <f>'Sample ID &amp; weight entry'!C164</f>
        <v>0</v>
      </c>
      <c r="D163">
        <f t="shared" si="6"/>
        <v>0</v>
      </c>
      <c r="F163">
        <f t="shared" si="7"/>
        <v>0</v>
      </c>
      <c r="G163">
        <f t="shared" si="8"/>
        <v>0</v>
      </c>
    </row>
    <row r="164" spans="1:7" x14ac:dyDescent="0.25">
      <c r="A164" s="68">
        <f>'Sample ID &amp; weight entry'!C165</f>
        <v>0</v>
      </c>
      <c r="D164">
        <f t="shared" si="6"/>
        <v>0</v>
      </c>
      <c r="F164">
        <f t="shared" si="7"/>
        <v>0</v>
      </c>
      <c r="G164">
        <f t="shared" si="8"/>
        <v>0</v>
      </c>
    </row>
    <row r="165" spans="1:7" x14ac:dyDescent="0.25">
      <c r="A165" s="68">
        <f>'Sample ID &amp; weight entry'!C166</f>
        <v>0</v>
      </c>
      <c r="D165">
        <f t="shared" si="6"/>
        <v>0</v>
      </c>
      <c r="F165">
        <f t="shared" si="7"/>
        <v>0</v>
      </c>
      <c r="G165">
        <f t="shared" si="8"/>
        <v>0</v>
      </c>
    </row>
    <row r="166" spans="1:7" x14ac:dyDescent="0.25">
      <c r="A166" s="68">
        <f>'Sample ID &amp; weight entry'!C167</f>
        <v>0</v>
      </c>
      <c r="D166">
        <f t="shared" si="6"/>
        <v>0</v>
      </c>
      <c r="F166">
        <f t="shared" si="7"/>
        <v>0</v>
      </c>
      <c r="G166">
        <f t="shared" si="8"/>
        <v>0</v>
      </c>
    </row>
    <row r="167" spans="1:7" x14ac:dyDescent="0.25">
      <c r="A167" s="68">
        <f>'Sample ID &amp; weight entry'!C168</f>
        <v>0</v>
      </c>
      <c r="D167">
        <f t="shared" si="6"/>
        <v>0</v>
      </c>
      <c r="F167">
        <f t="shared" si="7"/>
        <v>0</v>
      </c>
      <c r="G167" t="e">
        <f t="shared" ref="G167:G168" si="9">(D167-E167)/(J177-F167)</f>
        <v>#DIV/0!</v>
      </c>
    </row>
    <row r="168" spans="1:7" x14ac:dyDescent="0.25">
      <c r="A168" s="68">
        <f>'Sample ID &amp; weight entry'!C169</f>
        <v>0</v>
      </c>
      <c r="D168">
        <f t="shared" si="6"/>
        <v>0</v>
      </c>
      <c r="F168">
        <f t="shared" si="7"/>
        <v>0</v>
      </c>
      <c r="G168" t="e">
        <f t="shared" si="9"/>
        <v>#DIV/0!</v>
      </c>
    </row>
    <row r="169" spans="1:7" x14ac:dyDescent="0.25">
      <c r="A169" s="68">
        <f>'Sample ID &amp; weight entry'!C170</f>
        <v>0</v>
      </c>
      <c r="D169">
        <f t="shared" si="6"/>
        <v>0</v>
      </c>
      <c r="F169">
        <f t="shared" si="7"/>
        <v>0</v>
      </c>
    </row>
    <row r="170" spans="1:7" x14ac:dyDescent="0.25">
      <c r="A170" s="68">
        <f>'Sample ID &amp; weight entry'!C171</f>
        <v>0</v>
      </c>
      <c r="D170">
        <f t="shared" si="6"/>
        <v>0</v>
      </c>
      <c r="F170">
        <f t="shared" si="7"/>
        <v>0</v>
      </c>
    </row>
    <row r="171" spans="1:7" x14ac:dyDescent="0.25">
      <c r="A171" s="68">
        <f>'Sample ID &amp; weight entry'!C172</f>
        <v>0</v>
      </c>
      <c r="D171">
        <f t="shared" si="6"/>
        <v>0</v>
      </c>
      <c r="F171">
        <f t="shared" si="7"/>
        <v>0</v>
      </c>
    </row>
    <row r="172" spans="1:7" x14ac:dyDescent="0.25">
      <c r="A172" s="68">
        <f>'Sample ID &amp; weight entry'!C173</f>
        <v>0</v>
      </c>
      <c r="D172">
        <f t="shared" si="6"/>
        <v>0</v>
      </c>
      <c r="F172">
        <f t="shared" si="7"/>
        <v>0</v>
      </c>
    </row>
    <row r="173" spans="1:7" x14ac:dyDescent="0.25">
      <c r="A173" s="68">
        <f>'Sample ID &amp; weight entry'!C174</f>
        <v>0</v>
      </c>
      <c r="D173">
        <f t="shared" si="6"/>
        <v>0</v>
      </c>
      <c r="F173">
        <f t="shared" si="7"/>
        <v>0</v>
      </c>
    </row>
    <row r="174" spans="1:7" x14ac:dyDescent="0.25">
      <c r="A174" s="68">
        <f>'Sample ID &amp; weight entry'!C175</f>
        <v>0</v>
      </c>
      <c r="D174">
        <f t="shared" si="6"/>
        <v>0</v>
      </c>
      <c r="F174">
        <f t="shared" si="7"/>
        <v>0</v>
      </c>
    </row>
    <row r="175" spans="1:7" x14ac:dyDescent="0.25">
      <c r="A175" s="68">
        <f>'Sample ID &amp; weight entry'!C176</f>
        <v>0</v>
      </c>
      <c r="D175">
        <f t="shared" si="6"/>
        <v>0</v>
      </c>
      <c r="F175">
        <f t="shared" si="7"/>
        <v>0</v>
      </c>
    </row>
    <row r="176" spans="1:7" x14ac:dyDescent="0.25">
      <c r="A176" s="68">
        <f>'Sample ID &amp; weight entry'!C177</f>
        <v>0</v>
      </c>
      <c r="D176">
        <f t="shared" si="6"/>
        <v>0</v>
      </c>
      <c r="F176">
        <f t="shared" si="7"/>
        <v>0</v>
      </c>
    </row>
    <row r="177" spans="1:6" x14ac:dyDescent="0.25">
      <c r="A177" s="68">
        <f>'Sample ID &amp; weight entry'!C178</f>
        <v>0</v>
      </c>
      <c r="D177">
        <f t="shared" si="6"/>
        <v>0</v>
      </c>
      <c r="F177">
        <f t="shared" si="7"/>
        <v>0</v>
      </c>
    </row>
    <row r="178" spans="1:6" x14ac:dyDescent="0.25">
      <c r="A178" s="68">
        <f>'Sample ID &amp; weight entry'!C179</f>
        <v>0</v>
      </c>
      <c r="D178">
        <f t="shared" si="6"/>
        <v>0</v>
      </c>
      <c r="F178">
        <f t="shared" si="7"/>
        <v>0</v>
      </c>
    </row>
    <row r="179" spans="1:6" x14ac:dyDescent="0.25">
      <c r="A179" s="68">
        <f>'Sample ID &amp; weight entry'!C180</f>
        <v>0</v>
      </c>
      <c r="D179">
        <f t="shared" si="6"/>
        <v>0</v>
      </c>
      <c r="F179">
        <f t="shared" si="7"/>
        <v>0</v>
      </c>
    </row>
    <row r="180" spans="1:6" x14ac:dyDescent="0.25">
      <c r="A180" s="68">
        <f>'Sample ID &amp; weight entry'!C181</f>
        <v>0</v>
      </c>
      <c r="D180">
        <f t="shared" si="6"/>
        <v>0</v>
      </c>
      <c r="F180">
        <f t="shared" si="7"/>
        <v>0</v>
      </c>
    </row>
    <row r="181" spans="1:6" x14ac:dyDescent="0.25">
      <c r="A181" s="68">
        <f>'Sample ID &amp; weight entry'!C182</f>
        <v>0</v>
      </c>
      <c r="D181">
        <f t="shared" si="6"/>
        <v>0</v>
      </c>
      <c r="F181">
        <f t="shared" si="7"/>
        <v>0</v>
      </c>
    </row>
    <row r="182" spans="1:6" x14ac:dyDescent="0.25">
      <c r="A182" s="68">
        <f>'Sample ID &amp; weight entry'!C183</f>
        <v>0</v>
      </c>
      <c r="D182">
        <f t="shared" si="6"/>
        <v>0</v>
      </c>
      <c r="F182">
        <f t="shared" si="7"/>
        <v>0</v>
      </c>
    </row>
    <row r="183" spans="1:6" x14ac:dyDescent="0.25">
      <c r="A183" s="68">
        <f>'Sample ID &amp; weight entry'!C184</f>
        <v>0</v>
      </c>
      <c r="D183">
        <f t="shared" si="6"/>
        <v>0</v>
      </c>
      <c r="F183">
        <f t="shared" si="7"/>
        <v>0</v>
      </c>
    </row>
    <row r="184" spans="1:6" x14ac:dyDescent="0.25">
      <c r="A184" s="68">
        <f>'Sample ID &amp; weight entry'!C185</f>
        <v>0</v>
      </c>
      <c r="D184">
        <f t="shared" si="6"/>
        <v>0</v>
      </c>
      <c r="F184">
        <f t="shared" si="7"/>
        <v>0</v>
      </c>
    </row>
    <row r="185" spans="1:6" x14ac:dyDescent="0.25">
      <c r="A185" s="68">
        <f>'Sample ID &amp; weight entry'!C186</f>
        <v>0</v>
      </c>
      <c r="D185">
        <f t="shared" si="6"/>
        <v>0</v>
      </c>
      <c r="F185">
        <f t="shared" si="7"/>
        <v>0</v>
      </c>
    </row>
    <row r="186" spans="1:6" x14ac:dyDescent="0.25">
      <c r="A186" s="68">
        <f>'Sample ID &amp; weight entry'!C187</f>
        <v>0</v>
      </c>
      <c r="D186">
        <f t="shared" si="6"/>
        <v>0</v>
      </c>
      <c r="F186">
        <f t="shared" si="7"/>
        <v>0</v>
      </c>
    </row>
    <row r="187" spans="1:6" x14ac:dyDescent="0.25">
      <c r="A187" s="68">
        <f>'Sample ID &amp; weight entry'!C188</f>
        <v>0</v>
      </c>
      <c r="D187">
        <f t="shared" si="6"/>
        <v>0</v>
      </c>
      <c r="F187">
        <f t="shared" si="7"/>
        <v>0</v>
      </c>
    </row>
    <row r="188" spans="1:6" x14ac:dyDescent="0.25">
      <c r="A188" s="68">
        <f>'Sample ID &amp; weight entry'!C189</f>
        <v>0</v>
      </c>
      <c r="D188">
        <f t="shared" si="6"/>
        <v>0</v>
      </c>
      <c r="F188">
        <f t="shared" si="7"/>
        <v>0</v>
      </c>
    </row>
    <row r="189" spans="1:6" x14ac:dyDescent="0.25">
      <c r="A189" s="68">
        <f>'Sample ID &amp; weight entry'!C190</f>
        <v>0</v>
      </c>
      <c r="D189">
        <f t="shared" si="6"/>
        <v>0</v>
      </c>
      <c r="F189">
        <f t="shared" si="7"/>
        <v>0</v>
      </c>
    </row>
    <row r="190" spans="1:6" x14ac:dyDescent="0.25">
      <c r="A190" s="68">
        <f>'Sample ID &amp; weight entry'!C191</f>
        <v>0</v>
      </c>
      <c r="D190">
        <f t="shared" si="6"/>
        <v>0</v>
      </c>
      <c r="F190">
        <f t="shared" si="7"/>
        <v>0</v>
      </c>
    </row>
    <row r="191" spans="1:6" x14ac:dyDescent="0.25">
      <c r="A191" s="68">
        <f>'Sample ID &amp; weight entry'!C192</f>
        <v>0</v>
      </c>
      <c r="D191">
        <f t="shared" si="6"/>
        <v>0</v>
      </c>
      <c r="F191">
        <f t="shared" si="7"/>
        <v>0</v>
      </c>
    </row>
    <row r="192" spans="1:6" x14ac:dyDescent="0.25">
      <c r="A192" s="68">
        <f>'Sample ID &amp; weight entry'!C193</f>
        <v>0</v>
      </c>
      <c r="D192">
        <f t="shared" si="6"/>
        <v>0</v>
      </c>
      <c r="F192">
        <f t="shared" si="7"/>
        <v>0</v>
      </c>
    </row>
    <row r="193" spans="1:6" x14ac:dyDescent="0.25">
      <c r="A193" s="68">
        <f>'Sample ID &amp; weight entry'!C194</f>
        <v>0</v>
      </c>
      <c r="D193">
        <f t="shared" si="6"/>
        <v>0</v>
      </c>
      <c r="F193">
        <f t="shared" si="7"/>
        <v>0</v>
      </c>
    </row>
    <row r="194" spans="1:6" x14ac:dyDescent="0.25">
      <c r="A194" s="68">
        <f>'Sample ID &amp; weight entry'!C195</f>
        <v>0</v>
      </c>
      <c r="D194">
        <f t="shared" si="6"/>
        <v>0</v>
      </c>
      <c r="F194">
        <f t="shared" si="7"/>
        <v>0</v>
      </c>
    </row>
    <row r="195" spans="1:6" x14ac:dyDescent="0.25">
      <c r="A195" s="68">
        <f>'Sample ID &amp; weight entry'!C196</f>
        <v>0</v>
      </c>
      <c r="D195">
        <f t="shared" ref="D195:D255" si="10">C195-B195</f>
        <v>0</v>
      </c>
      <c r="F195">
        <f t="shared" ref="F195:F228" si="11">E195/2.56</f>
        <v>0</v>
      </c>
    </row>
    <row r="196" spans="1:6" x14ac:dyDescent="0.25">
      <c r="A196" s="68">
        <f>'Sample ID &amp; weight entry'!C197</f>
        <v>0</v>
      </c>
      <c r="D196">
        <f t="shared" si="10"/>
        <v>0</v>
      </c>
      <c r="F196">
        <f t="shared" si="11"/>
        <v>0</v>
      </c>
    </row>
    <row r="197" spans="1:6" x14ac:dyDescent="0.25">
      <c r="A197" s="68">
        <f>'Sample ID &amp; weight entry'!C198</f>
        <v>0</v>
      </c>
      <c r="D197">
        <f t="shared" si="10"/>
        <v>0</v>
      </c>
      <c r="F197">
        <f t="shared" si="11"/>
        <v>0</v>
      </c>
    </row>
    <row r="198" spans="1:6" x14ac:dyDescent="0.25">
      <c r="A198" s="68">
        <f>'Sample ID &amp; weight entry'!C199</f>
        <v>0</v>
      </c>
      <c r="D198">
        <f t="shared" si="10"/>
        <v>0</v>
      </c>
      <c r="F198">
        <f t="shared" si="11"/>
        <v>0</v>
      </c>
    </row>
    <row r="199" spans="1:6" x14ac:dyDescent="0.25">
      <c r="A199" s="68">
        <f>'Sample ID &amp; weight entry'!C200</f>
        <v>0</v>
      </c>
      <c r="D199">
        <f t="shared" si="10"/>
        <v>0</v>
      </c>
      <c r="F199">
        <f t="shared" si="11"/>
        <v>0</v>
      </c>
    </row>
    <row r="200" spans="1:6" x14ac:dyDescent="0.25">
      <c r="A200" s="68">
        <f>'Sample ID &amp; weight entry'!C201</f>
        <v>0</v>
      </c>
      <c r="D200">
        <f t="shared" si="10"/>
        <v>0</v>
      </c>
      <c r="F200">
        <f t="shared" si="11"/>
        <v>0</v>
      </c>
    </row>
    <row r="201" spans="1:6" x14ac:dyDescent="0.25">
      <c r="A201" s="68">
        <f>'Sample ID &amp; weight entry'!C202</f>
        <v>0</v>
      </c>
      <c r="D201">
        <f t="shared" si="10"/>
        <v>0</v>
      </c>
      <c r="F201">
        <f t="shared" si="11"/>
        <v>0</v>
      </c>
    </row>
    <row r="202" spans="1:6" x14ac:dyDescent="0.25">
      <c r="A202" s="68">
        <f>'Sample ID &amp; weight entry'!C203</f>
        <v>0</v>
      </c>
      <c r="D202">
        <f t="shared" si="10"/>
        <v>0</v>
      </c>
      <c r="F202">
        <f t="shared" si="11"/>
        <v>0</v>
      </c>
    </row>
    <row r="203" spans="1:6" x14ac:dyDescent="0.25">
      <c r="A203" s="68">
        <f>'Sample ID &amp; weight entry'!C204</f>
        <v>0</v>
      </c>
      <c r="D203">
        <f t="shared" si="10"/>
        <v>0</v>
      </c>
      <c r="F203">
        <f t="shared" si="11"/>
        <v>0</v>
      </c>
    </row>
    <row r="204" spans="1:6" x14ac:dyDescent="0.25">
      <c r="A204" s="68">
        <f>'Sample ID &amp; weight entry'!C205</f>
        <v>0</v>
      </c>
      <c r="D204">
        <f t="shared" si="10"/>
        <v>0</v>
      </c>
      <c r="F204">
        <f t="shared" si="11"/>
        <v>0</v>
      </c>
    </row>
    <row r="205" spans="1:6" x14ac:dyDescent="0.25">
      <c r="A205" s="68">
        <f>'Sample ID &amp; weight entry'!C206</f>
        <v>0</v>
      </c>
      <c r="D205">
        <f t="shared" si="10"/>
        <v>0</v>
      </c>
      <c r="F205">
        <f t="shared" si="11"/>
        <v>0</v>
      </c>
    </row>
    <row r="206" spans="1:6" x14ac:dyDescent="0.25">
      <c r="A206" s="68">
        <f>'Sample ID &amp; weight entry'!C207</f>
        <v>0</v>
      </c>
      <c r="D206">
        <f t="shared" si="10"/>
        <v>0</v>
      </c>
      <c r="F206">
        <f t="shared" si="11"/>
        <v>0</v>
      </c>
    </row>
    <row r="207" spans="1:6" x14ac:dyDescent="0.25">
      <c r="D207">
        <f t="shared" si="10"/>
        <v>0</v>
      </c>
      <c r="F207">
        <f t="shared" si="11"/>
        <v>0</v>
      </c>
    </row>
    <row r="208" spans="1:6" x14ac:dyDescent="0.25">
      <c r="D208">
        <f t="shared" si="10"/>
        <v>0</v>
      </c>
      <c r="F208">
        <f t="shared" si="11"/>
        <v>0</v>
      </c>
    </row>
    <row r="209" spans="4:6" x14ac:dyDescent="0.25">
      <c r="D209">
        <f t="shared" si="10"/>
        <v>0</v>
      </c>
      <c r="F209">
        <f t="shared" si="11"/>
        <v>0</v>
      </c>
    </row>
    <row r="210" spans="4:6" x14ac:dyDescent="0.25">
      <c r="D210">
        <f t="shared" si="10"/>
        <v>0</v>
      </c>
      <c r="F210">
        <f t="shared" si="11"/>
        <v>0</v>
      </c>
    </row>
    <row r="211" spans="4:6" x14ac:dyDescent="0.25">
      <c r="D211">
        <f t="shared" si="10"/>
        <v>0</v>
      </c>
      <c r="F211">
        <f t="shared" si="11"/>
        <v>0</v>
      </c>
    </row>
    <row r="212" spans="4:6" x14ac:dyDescent="0.25">
      <c r="D212">
        <f t="shared" si="10"/>
        <v>0</v>
      </c>
      <c r="F212">
        <f t="shared" si="11"/>
        <v>0</v>
      </c>
    </row>
    <row r="213" spans="4:6" x14ac:dyDescent="0.25">
      <c r="D213">
        <f t="shared" si="10"/>
        <v>0</v>
      </c>
      <c r="F213">
        <f t="shared" si="11"/>
        <v>0</v>
      </c>
    </row>
    <row r="214" spans="4:6" x14ac:dyDescent="0.25">
      <c r="D214">
        <f t="shared" si="10"/>
        <v>0</v>
      </c>
      <c r="F214">
        <f t="shared" si="11"/>
        <v>0</v>
      </c>
    </row>
    <row r="215" spans="4:6" x14ac:dyDescent="0.25">
      <c r="D215">
        <f t="shared" si="10"/>
        <v>0</v>
      </c>
      <c r="F215">
        <f t="shared" si="11"/>
        <v>0</v>
      </c>
    </row>
    <row r="216" spans="4:6" x14ac:dyDescent="0.25">
      <c r="D216">
        <f t="shared" si="10"/>
        <v>0</v>
      </c>
      <c r="F216">
        <f t="shared" si="11"/>
        <v>0</v>
      </c>
    </row>
    <row r="217" spans="4:6" x14ac:dyDescent="0.25">
      <c r="D217">
        <f t="shared" si="10"/>
        <v>0</v>
      </c>
      <c r="F217">
        <f t="shared" si="11"/>
        <v>0</v>
      </c>
    </row>
    <row r="218" spans="4:6" x14ac:dyDescent="0.25">
      <c r="D218">
        <f t="shared" si="10"/>
        <v>0</v>
      </c>
      <c r="F218">
        <f t="shared" si="11"/>
        <v>0</v>
      </c>
    </row>
    <row r="219" spans="4:6" x14ac:dyDescent="0.25">
      <c r="D219">
        <f t="shared" si="10"/>
        <v>0</v>
      </c>
      <c r="F219">
        <f t="shared" si="11"/>
        <v>0</v>
      </c>
    </row>
    <row r="220" spans="4:6" x14ac:dyDescent="0.25">
      <c r="D220">
        <f t="shared" si="10"/>
        <v>0</v>
      </c>
      <c r="F220">
        <f t="shared" si="11"/>
        <v>0</v>
      </c>
    </row>
    <row r="221" spans="4:6" x14ac:dyDescent="0.25">
      <c r="D221">
        <f t="shared" si="10"/>
        <v>0</v>
      </c>
      <c r="F221">
        <f t="shared" si="11"/>
        <v>0</v>
      </c>
    </row>
    <row r="222" spans="4:6" x14ac:dyDescent="0.25">
      <c r="D222">
        <f t="shared" si="10"/>
        <v>0</v>
      </c>
      <c r="F222">
        <f t="shared" si="11"/>
        <v>0</v>
      </c>
    </row>
    <row r="223" spans="4:6" x14ac:dyDescent="0.25">
      <c r="D223">
        <f t="shared" si="10"/>
        <v>0</v>
      </c>
      <c r="F223">
        <f t="shared" si="11"/>
        <v>0</v>
      </c>
    </row>
    <row r="224" spans="4:6" x14ac:dyDescent="0.25">
      <c r="D224">
        <f t="shared" si="10"/>
        <v>0</v>
      </c>
      <c r="F224">
        <f t="shared" si="11"/>
        <v>0</v>
      </c>
    </row>
    <row r="225" spans="4:6" x14ac:dyDescent="0.25">
      <c r="D225">
        <f t="shared" si="10"/>
        <v>0</v>
      </c>
      <c r="F225">
        <f t="shared" si="11"/>
        <v>0</v>
      </c>
    </row>
    <row r="226" spans="4:6" x14ac:dyDescent="0.25">
      <c r="D226">
        <f t="shared" si="10"/>
        <v>0</v>
      </c>
      <c r="F226">
        <f t="shared" si="11"/>
        <v>0</v>
      </c>
    </row>
    <row r="227" spans="4:6" x14ac:dyDescent="0.25">
      <c r="D227">
        <f t="shared" si="10"/>
        <v>0</v>
      </c>
      <c r="F227">
        <f t="shared" si="11"/>
        <v>0</v>
      </c>
    </row>
    <row r="228" spans="4:6" x14ac:dyDescent="0.25">
      <c r="D228">
        <f t="shared" si="10"/>
        <v>0</v>
      </c>
      <c r="F228">
        <f t="shared" si="11"/>
        <v>0</v>
      </c>
    </row>
    <row r="229" spans="4:6" x14ac:dyDescent="0.25">
      <c r="D229">
        <f t="shared" si="10"/>
        <v>0</v>
      </c>
    </row>
    <row r="230" spans="4:6" x14ac:dyDescent="0.25">
      <c r="D230">
        <f t="shared" si="10"/>
        <v>0</v>
      </c>
    </row>
    <row r="231" spans="4:6" x14ac:dyDescent="0.25">
      <c r="D231">
        <f t="shared" si="10"/>
        <v>0</v>
      </c>
    </row>
    <row r="232" spans="4:6" x14ac:dyDescent="0.25">
      <c r="D232">
        <f t="shared" si="10"/>
        <v>0</v>
      </c>
    </row>
    <row r="233" spans="4:6" x14ac:dyDescent="0.25">
      <c r="D233">
        <f t="shared" si="10"/>
        <v>0</v>
      </c>
    </row>
    <row r="234" spans="4:6" x14ac:dyDescent="0.25">
      <c r="D234">
        <f t="shared" si="10"/>
        <v>0</v>
      </c>
    </row>
    <row r="235" spans="4:6" x14ac:dyDescent="0.25">
      <c r="D235">
        <f t="shared" si="10"/>
        <v>0</v>
      </c>
    </row>
    <row r="236" spans="4:6" x14ac:dyDescent="0.25">
      <c r="D236">
        <f t="shared" si="10"/>
        <v>0</v>
      </c>
    </row>
    <row r="237" spans="4:6" x14ac:dyDescent="0.25">
      <c r="D237">
        <f t="shared" si="10"/>
        <v>0</v>
      </c>
    </row>
    <row r="238" spans="4:6" x14ac:dyDescent="0.25">
      <c r="D238">
        <f t="shared" si="10"/>
        <v>0</v>
      </c>
    </row>
    <row r="239" spans="4:6" x14ac:dyDescent="0.25">
      <c r="D239">
        <f t="shared" si="10"/>
        <v>0</v>
      </c>
    </row>
    <row r="240" spans="4:6" x14ac:dyDescent="0.25">
      <c r="D240">
        <f t="shared" si="10"/>
        <v>0</v>
      </c>
    </row>
    <row r="241" spans="4:4" x14ac:dyDescent="0.25">
      <c r="D241">
        <f t="shared" si="10"/>
        <v>0</v>
      </c>
    </row>
    <row r="242" spans="4:4" x14ac:dyDescent="0.25">
      <c r="D242">
        <f t="shared" si="10"/>
        <v>0</v>
      </c>
    </row>
    <row r="243" spans="4:4" x14ac:dyDescent="0.25">
      <c r="D243">
        <f t="shared" si="10"/>
        <v>0</v>
      </c>
    </row>
    <row r="244" spans="4:4" x14ac:dyDescent="0.25">
      <c r="D244">
        <f t="shared" si="10"/>
        <v>0</v>
      </c>
    </row>
    <row r="245" spans="4:4" x14ac:dyDescent="0.25">
      <c r="D245">
        <f t="shared" si="10"/>
        <v>0</v>
      </c>
    </row>
    <row r="246" spans="4:4" x14ac:dyDescent="0.25">
      <c r="D246">
        <f t="shared" si="10"/>
        <v>0</v>
      </c>
    </row>
    <row r="247" spans="4:4" x14ac:dyDescent="0.25">
      <c r="D247">
        <f t="shared" si="10"/>
        <v>0</v>
      </c>
    </row>
    <row r="248" spans="4:4" x14ac:dyDescent="0.25">
      <c r="D248">
        <f t="shared" si="10"/>
        <v>0</v>
      </c>
    </row>
    <row r="249" spans="4:4" x14ac:dyDescent="0.25">
      <c r="D249">
        <f t="shared" si="10"/>
        <v>0</v>
      </c>
    </row>
    <row r="250" spans="4:4" x14ac:dyDescent="0.25">
      <c r="D250">
        <f t="shared" si="10"/>
        <v>0</v>
      </c>
    </row>
    <row r="251" spans="4:4" x14ac:dyDescent="0.25">
      <c r="D251">
        <f t="shared" si="10"/>
        <v>0</v>
      </c>
    </row>
    <row r="252" spans="4:4" x14ac:dyDescent="0.25">
      <c r="D252">
        <f t="shared" si="10"/>
        <v>0</v>
      </c>
    </row>
    <row r="253" spans="4:4" x14ac:dyDescent="0.25">
      <c r="D253">
        <f t="shared" si="10"/>
        <v>0</v>
      </c>
    </row>
    <row r="254" spans="4:4" x14ac:dyDescent="0.25">
      <c r="D254">
        <f t="shared" si="10"/>
        <v>0</v>
      </c>
    </row>
    <row r="255" spans="4:4" x14ac:dyDescent="0.25">
      <c r="D255">
        <f t="shared" si="10"/>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C242D-602B-49B8-847A-51CE4589D02F}">
  <dimension ref="A1:N107"/>
  <sheetViews>
    <sheetView topLeftCell="A13" workbookViewId="0">
      <selection activeCell="A27" sqref="A27:XFD27"/>
    </sheetView>
  </sheetViews>
  <sheetFormatPr defaultColWidth="11.6328125" defaultRowHeight="12.5" x14ac:dyDescent="0.25"/>
  <cols>
    <col min="1" max="1" width="16.6328125" customWidth="1"/>
    <col min="5" max="5" width="25.453125" customWidth="1"/>
    <col min="7" max="7" width="31.453125" customWidth="1"/>
    <col min="8" max="8" width="13.1796875" customWidth="1"/>
    <col min="9" max="9" width="18" customWidth="1"/>
  </cols>
  <sheetData>
    <row r="1" spans="1:10" x14ac:dyDescent="0.25">
      <c r="A1" s="105" t="s">
        <v>34</v>
      </c>
      <c r="B1" s="105" t="s">
        <v>319</v>
      </c>
      <c r="C1" s="105" t="s">
        <v>320</v>
      </c>
      <c r="D1" s="105" t="s">
        <v>321</v>
      </c>
      <c r="E1" s="105" t="s">
        <v>322</v>
      </c>
      <c r="G1" s="105" t="s">
        <v>323</v>
      </c>
      <c r="H1" s="105" t="s">
        <v>324</v>
      </c>
    </row>
    <row r="2" spans="1:10" ht="18.5" x14ac:dyDescent="0.25">
      <c r="A2" t="s">
        <v>325</v>
      </c>
      <c r="D2">
        <v>61.6</v>
      </c>
      <c r="E2" s="106">
        <f>D2 - $D$107</f>
        <v>-9.5125000000000099</v>
      </c>
      <c r="G2" s="84">
        <f>0.0165*E2-0.2307</f>
        <v>-0.38765625000000015</v>
      </c>
      <c r="H2" s="107">
        <f>G2 * 0.12</f>
        <v>-4.6518750000000018E-2</v>
      </c>
      <c r="J2" s="108"/>
    </row>
    <row r="3" spans="1:10" ht="18.5" x14ac:dyDescent="0.25">
      <c r="A3" t="s">
        <v>83</v>
      </c>
      <c r="B3">
        <v>0.50490000000000002</v>
      </c>
      <c r="C3" t="s">
        <v>326</v>
      </c>
      <c r="D3">
        <v>199</v>
      </c>
      <c r="E3" s="106">
        <f>D3/(B3*2) - $D$107</f>
        <v>125.95622648049118</v>
      </c>
      <c r="G3" s="84">
        <f t="shared" ref="G3:G66" si="0">0.0165*E3-0.2307</f>
        <v>1.8475777369281048</v>
      </c>
      <c r="H3" s="107">
        <f t="shared" ref="H3:H66" si="1">G3 * 0.12</f>
        <v>0.22170932843137256</v>
      </c>
      <c r="I3" s="108"/>
      <c r="J3" t="s">
        <v>327</v>
      </c>
    </row>
    <row r="4" spans="1:10" x14ac:dyDescent="0.25">
      <c r="A4" t="s">
        <v>328</v>
      </c>
      <c r="B4">
        <v>0.50370000000000004</v>
      </c>
      <c r="D4">
        <v>230</v>
      </c>
      <c r="E4" s="106">
        <f t="shared" ref="E4:E67" si="2">D4/(B4*2) - $D$107</f>
        <v>157.19800228310498</v>
      </c>
      <c r="G4" s="84">
        <f t="shared" si="0"/>
        <v>2.3630670376712324</v>
      </c>
      <c r="H4" s="107">
        <f t="shared" si="1"/>
        <v>0.2835680445205479</v>
      </c>
    </row>
    <row r="5" spans="1:10" x14ac:dyDescent="0.25">
      <c r="A5" t="s">
        <v>84</v>
      </c>
      <c r="B5">
        <v>0.50829999999999997</v>
      </c>
      <c r="D5">
        <v>176</v>
      </c>
      <c r="E5" s="106">
        <f t="shared" si="2"/>
        <v>102.01360662994296</v>
      </c>
      <c r="G5" s="84">
        <f t="shared" si="0"/>
        <v>1.4525245093940589</v>
      </c>
      <c r="H5" s="107">
        <f t="shared" si="1"/>
        <v>0.17430294112728706</v>
      </c>
    </row>
    <row r="6" spans="1:10" x14ac:dyDescent="0.25">
      <c r="A6" t="s">
        <v>100</v>
      </c>
      <c r="B6">
        <v>0.50380000000000003</v>
      </c>
      <c r="D6">
        <v>248</v>
      </c>
      <c r="E6" s="106">
        <f t="shared" si="2"/>
        <v>175.01691643509326</v>
      </c>
      <c r="G6" s="84">
        <f t="shared" si="0"/>
        <v>2.6570791211790388</v>
      </c>
      <c r="H6" s="107">
        <f t="shared" si="1"/>
        <v>0.31884949454148465</v>
      </c>
    </row>
    <row r="7" spans="1:10" x14ac:dyDescent="0.25">
      <c r="A7" t="s">
        <v>101</v>
      </c>
      <c r="B7">
        <v>0.50429999999999997</v>
      </c>
      <c r="D7">
        <v>183.4</v>
      </c>
      <c r="E7" s="106">
        <f t="shared" si="2"/>
        <v>110.72370860598849</v>
      </c>
      <c r="G7" s="84">
        <f t="shared" si="0"/>
        <v>1.5962411919988102</v>
      </c>
      <c r="H7" s="107">
        <f t="shared" si="1"/>
        <v>0.19154894303985723</v>
      </c>
    </row>
    <row r="8" spans="1:10" x14ac:dyDescent="0.25">
      <c r="A8" t="s">
        <v>102</v>
      </c>
      <c r="B8">
        <v>0.50170000000000003</v>
      </c>
      <c r="D8">
        <v>199.7</v>
      </c>
      <c r="E8" s="106">
        <f t="shared" si="2"/>
        <v>127.91082070958737</v>
      </c>
      <c r="G8" s="84">
        <f t="shared" si="0"/>
        <v>1.8798285417081917</v>
      </c>
      <c r="H8" s="107">
        <f t="shared" si="1"/>
        <v>0.22557942500498299</v>
      </c>
    </row>
    <row r="9" spans="1:10" x14ac:dyDescent="0.25">
      <c r="A9" t="s">
        <v>103</v>
      </c>
      <c r="B9">
        <v>0.50049999999999994</v>
      </c>
      <c r="C9" t="s">
        <v>326</v>
      </c>
      <c r="D9">
        <v>130.4</v>
      </c>
      <c r="E9" s="106">
        <f t="shared" si="2"/>
        <v>59.157230269730292</v>
      </c>
      <c r="G9" s="84">
        <f t="shared" si="0"/>
        <v>0.7453942994505498</v>
      </c>
      <c r="H9" s="107">
        <f t="shared" si="1"/>
        <v>8.9447315934065977E-2</v>
      </c>
    </row>
    <row r="10" spans="1:10" x14ac:dyDescent="0.25">
      <c r="A10" t="s">
        <v>104</v>
      </c>
      <c r="B10">
        <v>0.50729999999999997</v>
      </c>
      <c r="D10">
        <v>287.2</v>
      </c>
      <c r="E10" s="106">
        <f t="shared" si="2"/>
        <v>211.95471860831856</v>
      </c>
      <c r="G10" s="84">
        <f t="shared" si="0"/>
        <v>3.2665528570372562</v>
      </c>
      <c r="H10" s="107">
        <f t="shared" si="1"/>
        <v>0.3919863428444707</v>
      </c>
    </row>
    <row r="11" spans="1:10" x14ac:dyDescent="0.25">
      <c r="A11" t="s">
        <v>105</v>
      </c>
      <c r="B11">
        <v>0.50649999999999995</v>
      </c>
      <c r="D11">
        <v>322.5</v>
      </c>
      <c r="E11" s="106">
        <f t="shared" si="2"/>
        <v>247.2488030602172</v>
      </c>
      <c r="G11" s="84">
        <f t="shared" si="0"/>
        <v>3.8489052504935839</v>
      </c>
      <c r="H11" s="107">
        <f t="shared" si="1"/>
        <v>0.46186863005923007</v>
      </c>
    </row>
    <row r="12" spans="1:10" x14ac:dyDescent="0.25">
      <c r="A12" t="s">
        <v>106</v>
      </c>
      <c r="B12">
        <v>0.50409999999999999</v>
      </c>
      <c r="D12">
        <v>247</v>
      </c>
      <c r="E12" s="106">
        <f t="shared" si="2"/>
        <v>173.87857319976195</v>
      </c>
      <c r="G12" s="84">
        <f t="shared" si="0"/>
        <v>2.6382964577960721</v>
      </c>
      <c r="H12" s="107">
        <f t="shared" si="1"/>
        <v>0.31659557493552865</v>
      </c>
    </row>
    <row r="13" spans="1:10" x14ac:dyDescent="0.25">
      <c r="A13" t="s">
        <v>107</v>
      </c>
      <c r="B13">
        <v>0.50309999999999999</v>
      </c>
      <c r="D13">
        <v>228</v>
      </c>
      <c r="E13" s="106">
        <f t="shared" si="2"/>
        <v>155.48261031604054</v>
      </c>
      <c r="G13" s="84">
        <f t="shared" si="0"/>
        <v>2.3347630702146689</v>
      </c>
      <c r="H13" s="107">
        <f t="shared" si="1"/>
        <v>0.28017156842576024</v>
      </c>
    </row>
    <row r="14" spans="1:10" x14ac:dyDescent="0.25">
      <c r="A14" t="s">
        <v>108</v>
      </c>
      <c r="B14">
        <v>0.5081</v>
      </c>
      <c r="C14" t="s">
        <v>326</v>
      </c>
      <c r="D14">
        <v>212.2</v>
      </c>
      <c r="E14" s="106">
        <f t="shared" si="2"/>
        <v>137.70466197598896</v>
      </c>
      <c r="G14" s="84">
        <f t="shared" si="0"/>
        <v>2.0414269226038178</v>
      </c>
      <c r="H14" s="107">
        <f t="shared" si="1"/>
        <v>0.24497123071245813</v>
      </c>
    </row>
    <row r="15" spans="1:10" x14ac:dyDescent="0.25">
      <c r="A15" t="s">
        <v>109</v>
      </c>
      <c r="B15">
        <v>0.50870000000000004</v>
      </c>
      <c r="D15">
        <v>234</v>
      </c>
      <c r="E15" s="106">
        <f t="shared" si="2"/>
        <v>158.88553420483584</v>
      </c>
      <c r="G15" s="84">
        <f t="shared" si="0"/>
        <v>2.3909113143797911</v>
      </c>
      <c r="H15" s="107">
        <f t="shared" si="1"/>
        <v>0.28690935772557491</v>
      </c>
    </row>
    <row r="16" spans="1:10" x14ac:dyDescent="0.25">
      <c r="A16" t="s">
        <v>110</v>
      </c>
      <c r="B16">
        <v>0.50080000000000002</v>
      </c>
      <c r="D16">
        <v>192</v>
      </c>
      <c r="E16" s="106">
        <f t="shared" si="2"/>
        <v>120.58079073482426</v>
      </c>
      <c r="G16" s="84">
        <f t="shared" si="0"/>
        <v>1.7588830471246004</v>
      </c>
      <c r="H16" s="107">
        <f t="shared" si="1"/>
        <v>0.21106596565495203</v>
      </c>
    </row>
    <row r="17" spans="1:8" x14ac:dyDescent="0.25">
      <c r="A17" t="s">
        <v>111</v>
      </c>
      <c r="B17">
        <v>0.50170000000000003</v>
      </c>
      <c r="D17">
        <v>235.7</v>
      </c>
      <c r="E17" s="106">
        <f t="shared" si="2"/>
        <v>163.78883545943788</v>
      </c>
      <c r="G17" s="84">
        <f t="shared" si="0"/>
        <v>2.4718157850807247</v>
      </c>
      <c r="H17" s="107">
        <f t="shared" si="1"/>
        <v>0.29661789420968698</v>
      </c>
    </row>
    <row r="18" spans="1:8" x14ac:dyDescent="0.25">
      <c r="A18" t="s">
        <v>112</v>
      </c>
      <c r="B18">
        <v>0.50229999999999997</v>
      </c>
      <c r="D18">
        <v>139.6</v>
      </c>
      <c r="E18" s="106">
        <f t="shared" si="2"/>
        <v>67.84828041011346</v>
      </c>
      <c r="G18" s="84">
        <f t="shared" si="0"/>
        <v>0.88879662676687221</v>
      </c>
      <c r="H18" s="107">
        <f t="shared" si="1"/>
        <v>0.10665559521202467</v>
      </c>
    </row>
    <row r="19" spans="1:8" x14ac:dyDescent="0.25">
      <c r="A19" t="s">
        <v>113</v>
      </c>
      <c r="B19">
        <v>0.50070000000000003</v>
      </c>
      <c r="C19" t="s">
        <v>326</v>
      </c>
      <c r="D19">
        <v>132.9</v>
      </c>
      <c r="E19" s="106">
        <f t="shared" si="2"/>
        <v>61.60170011983223</v>
      </c>
      <c r="G19" s="84">
        <f t="shared" si="0"/>
        <v>0.78572805197723194</v>
      </c>
      <c r="H19" s="107">
        <f t="shared" si="1"/>
        <v>9.4287366237267828E-2</v>
      </c>
    </row>
    <row r="20" spans="1:8" x14ac:dyDescent="0.25">
      <c r="A20" t="s">
        <v>325</v>
      </c>
      <c r="D20">
        <v>72.900000000000006</v>
      </c>
      <c r="E20" s="106">
        <f>D20 - $D$107</f>
        <v>1.7874999999999943</v>
      </c>
      <c r="G20" s="84">
        <f t="shared" si="0"/>
        <v>-0.20120625000000009</v>
      </c>
      <c r="H20" s="107">
        <f t="shared" si="1"/>
        <v>-2.414475000000001E-2</v>
      </c>
    </row>
    <row r="21" spans="1:8" x14ac:dyDescent="0.25">
      <c r="A21" t="s">
        <v>114</v>
      </c>
      <c r="B21">
        <v>0.50929999999999997</v>
      </c>
      <c r="D21">
        <v>217</v>
      </c>
      <c r="E21" s="106">
        <f t="shared" si="2"/>
        <v>141.92500245434911</v>
      </c>
      <c r="G21" s="84">
        <f t="shared" si="0"/>
        <v>2.1110625404967602</v>
      </c>
      <c r="H21" s="107">
        <f t="shared" si="1"/>
        <v>0.2533275048596112</v>
      </c>
    </row>
    <row r="22" spans="1:8" x14ac:dyDescent="0.25">
      <c r="A22" t="s">
        <v>130</v>
      </c>
      <c r="B22">
        <v>0.50119999999999998</v>
      </c>
      <c r="D22">
        <v>206.8</v>
      </c>
      <c r="E22" s="106">
        <f t="shared" si="2"/>
        <v>135.1923683160415</v>
      </c>
      <c r="G22" s="84">
        <f t="shared" si="0"/>
        <v>1.999974077214685</v>
      </c>
      <c r="H22" s="107">
        <f t="shared" si="1"/>
        <v>0.23999688926576218</v>
      </c>
    </row>
    <row r="23" spans="1:8" x14ac:dyDescent="0.25">
      <c r="A23" t="s">
        <v>115</v>
      </c>
      <c r="B23">
        <v>0.50219999999999998</v>
      </c>
      <c r="D23">
        <v>226.6</v>
      </c>
      <c r="E23" s="106">
        <f t="shared" si="2"/>
        <v>154.49482775786538</v>
      </c>
      <c r="G23" s="84">
        <f t="shared" si="0"/>
        <v>2.3184646580047787</v>
      </c>
      <c r="H23" s="107">
        <f t="shared" si="1"/>
        <v>0.27821575896057343</v>
      </c>
    </row>
    <row r="24" spans="1:8" x14ac:dyDescent="0.25">
      <c r="A24" t="s">
        <v>116</v>
      </c>
      <c r="B24">
        <v>0.50270000000000004</v>
      </c>
      <c r="D24">
        <v>207</v>
      </c>
      <c r="E24" s="106">
        <f t="shared" si="2"/>
        <v>134.77570370001987</v>
      </c>
      <c r="G24" s="84">
        <f t="shared" si="0"/>
        <v>1.9930991110503282</v>
      </c>
      <c r="H24" s="107">
        <f t="shared" si="1"/>
        <v>0.23917189332603939</v>
      </c>
    </row>
    <row r="25" spans="1:8" x14ac:dyDescent="0.25">
      <c r="A25" t="s">
        <v>117</v>
      </c>
      <c r="B25">
        <v>0.50929999999999997</v>
      </c>
      <c r="D25">
        <v>111</v>
      </c>
      <c r="E25" s="106">
        <f t="shared" si="2"/>
        <v>37.860600333791467</v>
      </c>
      <c r="G25" s="84">
        <f t="shared" si="0"/>
        <v>0.39399990550755926</v>
      </c>
      <c r="H25" s="107">
        <f t="shared" si="1"/>
        <v>4.7279988660907109E-2</v>
      </c>
    </row>
    <row r="26" spans="1:8" x14ac:dyDescent="0.25">
      <c r="A26" t="s">
        <v>118</v>
      </c>
      <c r="B26">
        <v>0.5091</v>
      </c>
      <c r="D26">
        <v>183</v>
      </c>
      <c r="E26" s="106">
        <f t="shared" si="2"/>
        <v>108.61643341190336</v>
      </c>
      <c r="G26" s="84">
        <f t="shared" si="0"/>
        <v>1.5614711512964057</v>
      </c>
      <c r="H26" s="107">
        <f t="shared" si="1"/>
        <v>0.18737653815556868</v>
      </c>
    </row>
    <row r="27" spans="1:8" x14ac:dyDescent="0.25">
      <c r="A27" t="s">
        <v>119</v>
      </c>
      <c r="B27">
        <v>0.50760000000000005</v>
      </c>
      <c r="D27">
        <v>223.9</v>
      </c>
      <c r="E27" s="106">
        <f t="shared" si="2"/>
        <v>149.43517533490936</v>
      </c>
      <c r="G27" s="84">
        <f t="shared" si="0"/>
        <v>2.2349803930260044</v>
      </c>
      <c r="H27" s="107">
        <f t="shared" si="1"/>
        <v>0.2681976471631205</v>
      </c>
    </row>
    <row r="28" spans="1:8" x14ac:dyDescent="0.25">
      <c r="A28" t="s">
        <v>120</v>
      </c>
      <c r="B28">
        <v>0.50690000000000002</v>
      </c>
      <c r="D28">
        <v>227.7</v>
      </c>
      <c r="E28" s="106">
        <f t="shared" si="2"/>
        <v>153.48801292168076</v>
      </c>
      <c r="G28" s="84">
        <f t="shared" si="0"/>
        <v>2.3018522132077326</v>
      </c>
      <c r="H28" s="107">
        <f t="shared" si="1"/>
        <v>0.27622226558492791</v>
      </c>
    </row>
    <row r="29" spans="1:8" x14ac:dyDescent="0.25">
      <c r="A29" t="s">
        <v>121</v>
      </c>
      <c r="B29">
        <v>0.50719999999999998</v>
      </c>
      <c r="D29">
        <v>241</v>
      </c>
      <c r="E29" s="106">
        <f t="shared" si="2"/>
        <v>166.46636435331229</v>
      </c>
      <c r="G29" s="84">
        <f t="shared" si="0"/>
        <v>2.5159950118296526</v>
      </c>
      <c r="H29" s="107">
        <f t="shared" si="1"/>
        <v>0.30191940141955831</v>
      </c>
    </row>
    <row r="30" spans="1:8" x14ac:dyDescent="0.25">
      <c r="A30" t="s">
        <v>122</v>
      </c>
      <c r="B30">
        <v>0.50280000000000002</v>
      </c>
      <c r="D30">
        <v>199</v>
      </c>
      <c r="E30" s="106">
        <f t="shared" si="2"/>
        <v>126.77930588703259</v>
      </c>
      <c r="G30" s="84">
        <f t="shared" si="0"/>
        <v>1.8611585471360381</v>
      </c>
      <c r="H30" s="107">
        <f t="shared" si="1"/>
        <v>0.22333902565632457</v>
      </c>
    </row>
    <row r="31" spans="1:8" x14ac:dyDescent="0.25">
      <c r="A31" t="s">
        <v>123</v>
      </c>
      <c r="B31">
        <v>0.50070000000000003</v>
      </c>
      <c r="D31">
        <v>188.5</v>
      </c>
      <c r="E31" s="106">
        <f t="shared" si="2"/>
        <v>117.1239689434791</v>
      </c>
      <c r="G31" s="84">
        <f t="shared" si="0"/>
        <v>1.7018454875674054</v>
      </c>
      <c r="H31" s="107">
        <f t="shared" si="1"/>
        <v>0.20422145850808865</v>
      </c>
    </row>
    <row r="32" spans="1:8" x14ac:dyDescent="0.25">
      <c r="A32" t="s">
        <v>124</v>
      </c>
      <c r="B32">
        <v>0.50419999999999998</v>
      </c>
      <c r="D32">
        <v>271</v>
      </c>
      <c r="E32" s="106">
        <f t="shared" si="2"/>
        <v>197.63006247520826</v>
      </c>
      <c r="G32" s="84">
        <f t="shared" si="0"/>
        <v>3.0301960308409361</v>
      </c>
      <c r="H32" s="107">
        <f t="shared" si="1"/>
        <v>0.36362352370091233</v>
      </c>
    </row>
    <row r="33" spans="1:8" x14ac:dyDescent="0.25">
      <c r="A33" t="s">
        <v>125</v>
      </c>
      <c r="B33">
        <v>0.505</v>
      </c>
      <c r="D33">
        <v>233</v>
      </c>
      <c r="E33" s="106">
        <f t="shared" si="2"/>
        <v>159.58056930693067</v>
      </c>
      <c r="G33" s="84">
        <f t="shared" si="0"/>
        <v>2.402379393564356</v>
      </c>
      <c r="H33" s="107">
        <f t="shared" si="1"/>
        <v>0.28828552722772272</v>
      </c>
    </row>
    <row r="34" spans="1:8" x14ac:dyDescent="0.25">
      <c r="A34" t="s">
        <v>126</v>
      </c>
      <c r="B34">
        <v>0.504</v>
      </c>
      <c r="D34">
        <v>238</v>
      </c>
      <c r="E34" s="106">
        <f t="shared" si="2"/>
        <v>164.9986111111111</v>
      </c>
      <c r="G34" s="84">
        <f t="shared" si="0"/>
        <v>2.491777083333333</v>
      </c>
      <c r="H34" s="107">
        <f t="shared" si="1"/>
        <v>0.29901324999999995</v>
      </c>
    </row>
    <row r="35" spans="1:8" x14ac:dyDescent="0.25">
      <c r="A35" t="s">
        <v>127</v>
      </c>
      <c r="B35">
        <v>0.50329999999999997</v>
      </c>
      <c r="D35">
        <v>220</v>
      </c>
      <c r="E35" s="106">
        <f t="shared" si="2"/>
        <v>147.44502036558714</v>
      </c>
      <c r="G35" s="84">
        <f t="shared" si="0"/>
        <v>2.2021428360321877</v>
      </c>
      <c r="H35" s="107">
        <f t="shared" si="1"/>
        <v>0.26425714032386249</v>
      </c>
    </row>
    <row r="36" spans="1:8" x14ac:dyDescent="0.25">
      <c r="A36" t="s">
        <v>128</v>
      </c>
      <c r="B36">
        <v>0.50760000000000005</v>
      </c>
      <c r="D36">
        <v>165</v>
      </c>
      <c r="E36" s="106">
        <f t="shared" si="2"/>
        <v>91.417050827423139</v>
      </c>
      <c r="G36" s="84">
        <f t="shared" si="0"/>
        <v>1.2776813386524819</v>
      </c>
      <c r="H36" s="107">
        <f t="shared" si="1"/>
        <v>0.15332176063829783</v>
      </c>
    </row>
    <row r="37" spans="1:8" x14ac:dyDescent="0.25">
      <c r="A37" t="s">
        <v>129</v>
      </c>
      <c r="B37">
        <v>0.50839999999999996</v>
      </c>
      <c r="C37" t="s">
        <v>326</v>
      </c>
      <c r="D37">
        <v>108</v>
      </c>
      <c r="E37" s="106">
        <f t="shared" si="2"/>
        <v>35.103078284815098</v>
      </c>
      <c r="G37" s="84">
        <f t="shared" si="0"/>
        <v>0.34850079169944914</v>
      </c>
      <c r="H37" s="107">
        <f t="shared" si="1"/>
        <v>4.1820095003933896E-2</v>
      </c>
    </row>
    <row r="38" spans="1:8" x14ac:dyDescent="0.25">
      <c r="A38" t="s">
        <v>325</v>
      </c>
      <c r="D38">
        <v>63.7</v>
      </c>
      <c r="E38" s="106">
        <f>D38 - $D$107</f>
        <v>-7.4125000000000085</v>
      </c>
      <c r="G38" s="84">
        <f t="shared" si="0"/>
        <v>-0.35300625000000013</v>
      </c>
      <c r="H38" s="107">
        <f t="shared" si="1"/>
        <v>-4.2360750000000016E-2</v>
      </c>
    </row>
    <row r="39" spans="1:8" x14ac:dyDescent="0.25">
      <c r="A39" t="s">
        <v>165</v>
      </c>
      <c r="B39">
        <v>0.50090000000000001</v>
      </c>
      <c r="D39">
        <v>317</v>
      </c>
      <c r="E39" s="106">
        <f t="shared" si="2"/>
        <v>245.31792523457773</v>
      </c>
      <c r="G39" s="84">
        <f t="shared" si="0"/>
        <v>3.8170457663705322</v>
      </c>
      <c r="H39" s="107">
        <f t="shared" si="1"/>
        <v>0.45804549196446387</v>
      </c>
    </row>
    <row r="40" spans="1:8" x14ac:dyDescent="0.25">
      <c r="A40" t="s">
        <v>197</v>
      </c>
      <c r="B40">
        <v>0.50070000000000003</v>
      </c>
      <c r="D40">
        <v>333</v>
      </c>
      <c r="E40" s="106">
        <f t="shared" si="2"/>
        <v>261.42195176752546</v>
      </c>
      <c r="G40" s="84">
        <f t="shared" si="0"/>
        <v>4.0827622041641707</v>
      </c>
      <c r="H40" s="107">
        <f t="shared" si="1"/>
        <v>0.48993146449970049</v>
      </c>
    </row>
    <row r="41" spans="1:8" x14ac:dyDescent="0.25">
      <c r="A41" t="s">
        <v>166</v>
      </c>
      <c r="B41">
        <v>0.50270000000000004</v>
      </c>
      <c r="D41">
        <v>299</v>
      </c>
      <c r="E41" s="106">
        <f t="shared" si="2"/>
        <v>226.28157201113982</v>
      </c>
      <c r="G41" s="84">
        <f t="shared" si="0"/>
        <v>3.5029459381838071</v>
      </c>
      <c r="H41" s="107">
        <f t="shared" si="1"/>
        <v>0.42035351258205683</v>
      </c>
    </row>
    <row r="42" spans="1:8" x14ac:dyDescent="0.25">
      <c r="A42" t="s">
        <v>167</v>
      </c>
      <c r="B42">
        <v>0.50849999999999995</v>
      </c>
      <c r="D42">
        <v>361</v>
      </c>
      <c r="E42" s="106">
        <f t="shared" si="2"/>
        <v>283.85308505408068</v>
      </c>
      <c r="G42" s="84">
        <f t="shared" si="0"/>
        <v>4.4528759033923322</v>
      </c>
      <c r="H42" s="107">
        <f t="shared" si="1"/>
        <v>0.53434510840707983</v>
      </c>
    </row>
    <row r="43" spans="1:8" x14ac:dyDescent="0.25">
      <c r="A43" t="s">
        <v>168</v>
      </c>
      <c r="B43">
        <v>0.5071</v>
      </c>
      <c r="D43">
        <v>332</v>
      </c>
      <c r="E43" s="106">
        <f t="shared" si="2"/>
        <v>256.23910717807138</v>
      </c>
      <c r="G43" s="84">
        <f t="shared" si="0"/>
        <v>3.9972452684381774</v>
      </c>
      <c r="H43" s="107">
        <f t="shared" si="1"/>
        <v>0.47966943221258129</v>
      </c>
    </row>
    <row r="44" spans="1:8" x14ac:dyDescent="0.25">
      <c r="A44" t="s">
        <v>169</v>
      </c>
      <c r="B44">
        <v>0.50460000000000005</v>
      </c>
      <c r="D44">
        <v>337</v>
      </c>
      <c r="E44" s="106">
        <f t="shared" si="2"/>
        <v>262.81536365437967</v>
      </c>
      <c r="G44" s="84">
        <f t="shared" si="0"/>
        <v>4.1057535002972649</v>
      </c>
      <c r="H44" s="107">
        <f t="shared" si="1"/>
        <v>0.49269042003567176</v>
      </c>
    </row>
    <row r="45" spans="1:8" x14ac:dyDescent="0.25">
      <c r="A45" t="s">
        <v>170</v>
      </c>
      <c r="B45">
        <v>0.5081</v>
      </c>
      <c r="D45">
        <v>234</v>
      </c>
      <c r="E45" s="106">
        <f t="shared" si="2"/>
        <v>159.15713196221216</v>
      </c>
      <c r="G45" s="84">
        <f t="shared" si="0"/>
        <v>2.3953926773765009</v>
      </c>
      <c r="H45" s="107">
        <f t="shared" si="1"/>
        <v>0.28744712128518007</v>
      </c>
    </row>
    <row r="46" spans="1:8" x14ac:dyDescent="0.25">
      <c r="A46" t="s">
        <v>171</v>
      </c>
      <c r="B46">
        <v>0.50609999999999999</v>
      </c>
      <c r="D46">
        <v>252</v>
      </c>
      <c r="E46" s="106">
        <f t="shared" si="2"/>
        <v>177.85015560165974</v>
      </c>
      <c r="G46" s="84">
        <f t="shared" si="0"/>
        <v>2.7038275674273855</v>
      </c>
      <c r="H46" s="107">
        <f t="shared" si="1"/>
        <v>0.32445930809128626</v>
      </c>
    </row>
    <row r="47" spans="1:8" x14ac:dyDescent="0.25">
      <c r="A47" t="s">
        <v>172</v>
      </c>
      <c r="B47">
        <v>0.50149999999999995</v>
      </c>
      <c r="D47">
        <v>155</v>
      </c>
      <c r="E47" s="106">
        <f t="shared" si="2"/>
        <v>83.423890827517454</v>
      </c>
      <c r="G47" s="84">
        <f t="shared" si="0"/>
        <v>1.1457941986540381</v>
      </c>
      <c r="H47" s="107">
        <f t="shared" si="1"/>
        <v>0.13749530383848457</v>
      </c>
    </row>
    <row r="48" spans="1:8" x14ac:dyDescent="0.25">
      <c r="A48" t="s">
        <v>173</v>
      </c>
      <c r="B48">
        <v>0.50790000000000002</v>
      </c>
      <c r="D48">
        <v>174</v>
      </c>
      <c r="E48" s="106">
        <f t="shared" si="2"/>
        <v>100.18106172474896</v>
      </c>
      <c r="G48" s="84">
        <f t="shared" si="0"/>
        <v>1.4222875184583579</v>
      </c>
      <c r="H48" s="107">
        <f t="shared" si="1"/>
        <v>0.17067450221500294</v>
      </c>
    </row>
    <row r="49" spans="1:8" x14ac:dyDescent="0.25">
      <c r="A49" t="s">
        <v>174</v>
      </c>
      <c r="B49">
        <v>0.50529999999999997</v>
      </c>
      <c r="D49">
        <v>183</v>
      </c>
      <c r="E49" s="106">
        <f t="shared" si="2"/>
        <v>109.96804621017216</v>
      </c>
      <c r="G49" s="84">
        <f t="shared" si="0"/>
        <v>1.5837727624678408</v>
      </c>
      <c r="H49" s="107">
        <f t="shared" si="1"/>
        <v>0.19005273149614088</v>
      </c>
    </row>
    <row r="50" spans="1:8" x14ac:dyDescent="0.25">
      <c r="A50" t="s">
        <v>175</v>
      </c>
      <c r="B50">
        <v>0.50029999999999997</v>
      </c>
      <c r="D50">
        <v>200</v>
      </c>
      <c r="E50" s="106">
        <f t="shared" si="2"/>
        <v>128.76757195682592</v>
      </c>
      <c r="G50" s="84">
        <f t="shared" si="0"/>
        <v>1.8939649372876277</v>
      </c>
      <c r="H50" s="107">
        <f t="shared" si="1"/>
        <v>0.22727579247451532</v>
      </c>
    </row>
    <row r="51" spans="1:8" x14ac:dyDescent="0.25">
      <c r="A51" t="s">
        <v>176</v>
      </c>
      <c r="B51">
        <v>0.50590000000000002</v>
      </c>
      <c r="D51">
        <v>185</v>
      </c>
      <c r="E51" s="106">
        <f t="shared" si="2"/>
        <v>111.72995898398892</v>
      </c>
      <c r="G51" s="84">
        <f t="shared" si="0"/>
        <v>1.6128443232358174</v>
      </c>
      <c r="H51" s="107">
        <f t="shared" si="1"/>
        <v>0.19354131878829808</v>
      </c>
    </row>
    <row r="52" spans="1:8" x14ac:dyDescent="0.25">
      <c r="A52" t="s">
        <v>177</v>
      </c>
      <c r="B52">
        <v>0.50039999999999996</v>
      </c>
      <c r="D52">
        <v>214</v>
      </c>
      <c r="E52" s="106">
        <f t="shared" si="2"/>
        <v>142.71643685051959</v>
      </c>
      <c r="G52" s="84">
        <f t="shared" si="0"/>
        <v>2.1241212080335732</v>
      </c>
      <c r="H52" s="107">
        <f t="shared" si="1"/>
        <v>0.25489454496402875</v>
      </c>
    </row>
    <row r="53" spans="1:8" x14ac:dyDescent="0.25">
      <c r="A53" t="s">
        <v>178</v>
      </c>
      <c r="B53">
        <v>0.50309999999999999</v>
      </c>
      <c r="D53">
        <v>189</v>
      </c>
      <c r="E53" s="106">
        <f t="shared" si="2"/>
        <v>116.72292039355992</v>
      </c>
      <c r="G53" s="84">
        <f t="shared" si="0"/>
        <v>1.6952281864937389</v>
      </c>
      <c r="H53" s="107">
        <f t="shared" si="1"/>
        <v>0.20342738237924865</v>
      </c>
    </row>
    <row r="54" spans="1:8" x14ac:dyDescent="0.25">
      <c r="A54" t="s">
        <v>179</v>
      </c>
      <c r="B54">
        <v>0.50649999999999995</v>
      </c>
      <c r="D54">
        <v>254</v>
      </c>
      <c r="E54" s="106">
        <f t="shared" si="2"/>
        <v>179.62787512339585</v>
      </c>
      <c r="G54" s="84">
        <f t="shared" si="0"/>
        <v>2.7331599395360318</v>
      </c>
      <c r="H54" s="107">
        <f t="shared" si="1"/>
        <v>0.3279791927443238</v>
      </c>
    </row>
    <row r="55" spans="1:8" x14ac:dyDescent="0.25">
      <c r="A55" t="s">
        <v>180</v>
      </c>
      <c r="B55">
        <v>0.50529999999999997</v>
      </c>
      <c r="D55">
        <v>213</v>
      </c>
      <c r="E55" s="106">
        <f t="shared" si="2"/>
        <v>139.65338165446269</v>
      </c>
      <c r="G55" s="84">
        <f t="shared" si="0"/>
        <v>2.0735807972986344</v>
      </c>
      <c r="H55" s="107">
        <f t="shared" si="1"/>
        <v>0.24882969567583613</v>
      </c>
    </row>
    <row r="56" spans="1:8" x14ac:dyDescent="0.25">
      <c r="A56" t="s">
        <v>325</v>
      </c>
      <c r="D56">
        <v>80.400000000000006</v>
      </c>
      <c r="E56" s="106">
        <f>D56 - $D$107</f>
        <v>9.2874999999999943</v>
      </c>
      <c r="G56" s="84">
        <f t="shared" si="0"/>
        <v>-7.7456250000000088E-2</v>
      </c>
      <c r="H56" s="107">
        <f t="shared" si="1"/>
        <v>-9.2947500000000096E-3</v>
      </c>
    </row>
    <row r="57" spans="1:8" x14ac:dyDescent="0.25">
      <c r="A57" t="s">
        <v>181</v>
      </c>
      <c r="B57">
        <v>0.50839999999999996</v>
      </c>
      <c r="D57">
        <v>343</v>
      </c>
      <c r="E57" s="106">
        <f t="shared" si="2"/>
        <v>266.22030881195911</v>
      </c>
      <c r="G57" s="84">
        <f t="shared" si="0"/>
        <v>4.1619350953973262</v>
      </c>
      <c r="H57" s="107">
        <f t="shared" si="1"/>
        <v>0.49943221144767913</v>
      </c>
    </row>
    <row r="58" spans="1:8" x14ac:dyDescent="0.25">
      <c r="A58" t="s">
        <v>198</v>
      </c>
      <c r="B58">
        <v>0.50929999999999997</v>
      </c>
      <c r="D58">
        <v>352</v>
      </c>
      <c r="E58" s="106">
        <f t="shared" si="2"/>
        <v>274.45985421166307</v>
      </c>
      <c r="G58" s="84">
        <f t="shared" si="0"/>
        <v>4.2978875944924413</v>
      </c>
      <c r="H58" s="107">
        <f t="shared" si="1"/>
        <v>0.51574651133909288</v>
      </c>
    </row>
    <row r="59" spans="1:8" x14ac:dyDescent="0.25">
      <c r="A59" t="s">
        <v>182</v>
      </c>
      <c r="B59">
        <v>0.50349999999999995</v>
      </c>
      <c r="D59">
        <v>297</v>
      </c>
      <c r="E59" s="106">
        <f t="shared" si="2"/>
        <v>223.82295183714007</v>
      </c>
      <c r="G59" s="84">
        <f t="shared" si="0"/>
        <v>3.462378705312811</v>
      </c>
      <c r="H59" s="107">
        <f t="shared" si="1"/>
        <v>0.41548544463753728</v>
      </c>
    </row>
    <row r="60" spans="1:8" x14ac:dyDescent="0.25">
      <c r="A60" t="s">
        <v>183</v>
      </c>
      <c r="B60">
        <v>0.50849999999999995</v>
      </c>
      <c r="C60" t="s">
        <v>329</v>
      </c>
      <c r="D60">
        <v>226</v>
      </c>
      <c r="E60" s="106">
        <f t="shared" si="2"/>
        <v>151.10972222222225</v>
      </c>
      <c r="G60" s="84">
        <f t="shared" si="0"/>
        <v>2.262610416666667</v>
      </c>
      <c r="H60" s="107">
        <f t="shared" si="1"/>
        <v>0.27151325000000004</v>
      </c>
    </row>
    <row r="61" spans="1:8" x14ac:dyDescent="0.25">
      <c r="A61" t="s">
        <v>184</v>
      </c>
      <c r="B61">
        <v>0.5091</v>
      </c>
      <c r="D61">
        <v>327</v>
      </c>
      <c r="E61" s="106">
        <f t="shared" si="2"/>
        <v>250.04247937536826</v>
      </c>
      <c r="G61" s="84">
        <f t="shared" si="0"/>
        <v>3.8950009096935765</v>
      </c>
      <c r="H61" s="107">
        <f t="shared" si="1"/>
        <v>0.46740010916322916</v>
      </c>
    </row>
    <row r="62" spans="1:8" x14ac:dyDescent="0.25">
      <c r="A62" t="s">
        <v>185</v>
      </c>
      <c r="B62">
        <v>0.50439999999999996</v>
      </c>
      <c r="C62" t="s">
        <v>326</v>
      </c>
      <c r="D62">
        <v>378</v>
      </c>
      <c r="E62" s="106">
        <f t="shared" si="2"/>
        <v>303.59011697065824</v>
      </c>
      <c r="G62" s="84">
        <f t="shared" si="0"/>
        <v>4.7785369300158616</v>
      </c>
      <c r="H62" s="107">
        <f t="shared" si="1"/>
        <v>0.57342443160190337</v>
      </c>
    </row>
    <row r="63" spans="1:8" x14ac:dyDescent="0.25">
      <c r="A63" t="s">
        <v>186</v>
      </c>
      <c r="B63">
        <v>0.501</v>
      </c>
      <c r="D63">
        <v>346</v>
      </c>
      <c r="E63" s="106">
        <f t="shared" si="2"/>
        <v>274.19688123752496</v>
      </c>
      <c r="G63" s="84">
        <f t="shared" si="0"/>
        <v>4.2935485404191622</v>
      </c>
      <c r="H63" s="107">
        <f t="shared" si="1"/>
        <v>0.51522582485029944</v>
      </c>
    </row>
    <row r="64" spans="1:8" x14ac:dyDescent="0.25">
      <c r="A64" t="s">
        <v>187</v>
      </c>
      <c r="B64">
        <v>0.50229999999999997</v>
      </c>
      <c r="D64">
        <v>376</v>
      </c>
      <c r="E64" s="106">
        <f t="shared" si="2"/>
        <v>303.16581972924547</v>
      </c>
      <c r="G64" s="84">
        <f t="shared" si="0"/>
        <v>4.7715360255325505</v>
      </c>
      <c r="H64" s="107">
        <f t="shared" si="1"/>
        <v>0.57258432306390605</v>
      </c>
    </row>
    <row r="65" spans="1:14" x14ac:dyDescent="0.25">
      <c r="A65" t="s">
        <v>188</v>
      </c>
      <c r="B65">
        <v>0.50649999999999995</v>
      </c>
      <c r="C65" t="s">
        <v>326</v>
      </c>
      <c r="D65">
        <v>292</v>
      </c>
      <c r="E65" s="106">
        <f t="shared" si="2"/>
        <v>217.14021470878578</v>
      </c>
      <c r="G65" s="84">
        <f t="shared" si="0"/>
        <v>3.3521135426949655</v>
      </c>
      <c r="H65" s="107">
        <f t="shared" si="1"/>
        <v>0.40225362512339585</v>
      </c>
    </row>
    <row r="66" spans="1:14" x14ac:dyDescent="0.25">
      <c r="A66" t="s">
        <v>189</v>
      </c>
      <c r="B66">
        <v>0.50180000000000002</v>
      </c>
      <c r="D66">
        <v>372</v>
      </c>
      <c r="E66" s="106">
        <f t="shared" si="2"/>
        <v>299.55310382622554</v>
      </c>
      <c r="G66" s="84">
        <f t="shared" si="0"/>
        <v>4.7119262131327222</v>
      </c>
      <c r="H66" s="107">
        <f t="shared" si="1"/>
        <v>0.56543114557592666</v>
      </c>
    </row>
    <row r="67" spans="1:14" x14ac:dyDescent="0.25">
      <c r="A67" t="s">
        <v>190</v>
      </c>
      <c r="B67">
        <v>0.50060000000000004</v>
      </c>
      <c r="D67">
        <v>290.60000000000002</v>
      </c>
      <c r="E67" s="106">
        <f t="shared" si="2"/>
        <v>219.13919796244505</v>
      </c>
      <c r="G67" s="84">
        <f t="shared" ref="G67:G101" si="3">0.0165*E67-0.2307</f>
        <v>3.3850967663803435</v>
      </c>
      <c r="H67" s="107">
        <f t="shared" ref="H67:H74" si="4">G67 * 0.12</f>
        <v>0.40621161196564121</v>
      </c>
    </row>
    <row r="68" spans="1:14" x14ac:dyDescent="0.25">
      <c r="A68" t="s">
        <v>191</v>
      </c>
      <c r="B68">
        <v>0.50060000000000004</v>
      </c>
      <c r="D68">
        <v>308.8</v>
      </c>
      <c r="E68" s="106">
        <f t="shared" ref="E68:E104" si="5">D68/(B68*2) - $D$107</f>
        <v>237.31738413903315</v>
      </c>
      <c r="G68" s="84">
        <f t="shared" si="3"/>
        <v>3.6850368382940473</v>
      </c>
      <c r="H68" s="107">
        <f t="shared" si="4"/>
        <v>0.44220442059528564</v>
      </c>
    </row>
    <row r="69" spans="1:14" x14ac:dyDescent="0.25">
      <c r="A69" t="s">
        <v>192</v>
      </c>
      <c r="B69">
        <v>0.5</v>
      </c>
      <c r="D69">
        <v>275.2</v>
      </c>
      <c r="E69" s="106">
        <f t="shared" si="5"/>
        <v>204.08749999999998</v>
      </c>
      <c r="G69" s="84">
        <f t="shared" si="3"/>
        <v>3.1367437499999995</v>
      </c>
      <c r="H69" s="107">
        <f t="shared" si="4"/>
        <v>0.37640924999999992</v>
      </c>
    </row>
    <row r="70" spans="1:14" x14ac:dyDescent="0.25">
      <c r="A70" t="s">
        <v>193</v>
      </c>
      <c r="B70">
        <v>0.50470000000000004</v>
      </c>
      <c r="D70">
        <v>352</v>
      </c>
      <c r="E70" s="106">
        <f t="shared" si="5"/>
        <v>277.60951307707546</v>
      </c>
      <c r="G70" s="84">
        <f t="shared" si="3"/>
        <v>4.3498569657717461</v>
      </c>
      <c r="H70" s="107">
        <f t="shared" si="4"/>
        <v>0.52198283589260952</v>
      </c>
    </row>
    <row r="71" spans="1:14" x14ac:dyDescent="0.25">
      <c r="A71" t="s">
        <v>194</v>
      </c>
      <c r="B71">
        <v>0.50139999999999996</v>
      </c>
      <c r="D71">
        <v>344</v>
      </c>
      <c r="E71" s="106">
        <f t="shared" si="5"/>
        <v>271.92698942959714</v>
      </c>
      <c r="G71" s="84">
        <f t="shared" si="3"/>
        <v>4.2560953255883538</v>
      </c>
      <c r="H71" s="107">
        <f t="shared" si="4"/>
        <v>0.51073143907060248</v>
      </c>
    </row>
    <row r="72" spans="1:14" x14ac:dyDescent="0.25">
      <c r="A72" t="s">
        <v>195</v>
      </c>
      <c r="B72">
        <v>0.50270000000000004</v>
      </c>
      <c r="C72" t="s">
        <v>330</v>
      </c>
      <c r="D72">
        <v>350</v>
      </c>
      <c r="E72" s="106">
        <f t="shared" si="5"/>
        <v>277.00765118360846</v>
      </c>
      <c r="G72" s="84">
        <f t="shared" si="3"/>
        <v>4.3399262445295399</v>
      </c>
      <c r="H72" s="107">
        <f t="shared" si="4"/>
        <v>0.52079114934354476</v>
      </c>
    </row>
    <row r="73" spans="1:14" x14ac:dyDescent="0.25">
      <c r="A73" t="s">
        <v>196</v>
      </c>
      <c r="B73">
        <v>0.50590000000000002</v>
      </c>
      <c r="D73">
        <v>380.3</v>
      </c>
      <c r="E73" s="106">
        <f t="shared" si="5"/>
        <v>304.75229541411346</v>
      </c>
      <c r="G73" s="84">
        <f t="shared" si="3"/>
        <v>4.7977128743328725</v>
      </c>
      <c r="H73" s="107">
        <f t="shared" si="4"/>
        <v>0.57572554491994465</v>
      </c>
    </row>
    <row r="74" spans="1:14" x14ac:dyDescent="0.25">
      <c r="A74" t="s">
        <v>61</v>
      </c>
      <c r="D74">
        <v>72</v>
      </c>
      <c r="E74" s="106">
        <f>D74/ - $D$107</f>
        <v>-1.0124802249956053</v>
      </c>
      <c r="G74" s="84">
        <f t="shared" si="3"/>
        <v>-0.24740592371242748</v>
      </c>
      <c r="H74" s="107">
        <f t="shared" si="4"/>
        <v>-2.9688710845491295E-2</v>
      </c>
    </row>
    <row r="75" spans="1:14" x14ac:dyDescent="0.25">
      <c r="E75" s="106"/>
      <c r="F75" s="84"/>
      <c r="G75" s="84"/>
    </row>
    <row r="76" spans="1:14" x14ac:dyDescent="0.25">
      <c r="E76" s="106"/>
      <c r="G76" s="84"/>
      <c r="I76" s="205" t="s">
        <v>331</v>
      </c>
      <c r="J76" s="205"/>
    </row>
    <row r="77" spans="1:14" x14ac:dyDescent="0.25">
      <c r="A77" s="105" t="s">
        <v>332</v>
      </c>
      <c r="B77" s="105" t="s">
        <v>319</v>
      </c>
      <c r="E77" s="106"/>
      <c r="G77" s="84"/>
      <c r="I77" t="s">
        <v>333</v>
      </c>
      <c r="J77" t="s">
        <v>334</v>
      </c>
    </row>
    <row r="78" spans="1:14" x14ac:dyDescent="0.25">
      <c r="A78" t="s">
        <v>335</v>
      </c>
      <c r="B78">
        <v>0.50539999999999996</v>
      </c>
      <c r="D78">
        <v>59.6</v>
      </c>
      <c r="E78" s="106">
        <f t="shared" si="5"/>
        <v>-12.149302532647411</v>
      </c>
      <c r="G78" s="84">
        <f t="shared" si="3"/>
        <v>-0.4311634917886823</v>
      </c>
      <c r="I78">
        <v>83</v>
      </c>
      <c r="J78" t="s">
        <v>336</v>
      </c>
      <c r="M78" s="106">
        <v>-12.149302532647411</v>
      </c>
      <c r="N78">
        <v>0</v>
      </c>
    </row>
    <row r="79" spans="1:14" ht="15.5" x14ac:dyDescent="0.35">
      <c r="A79" t="s">
        <v>337</v>
      </c>
      <c r="B79">
        <v>0.50260000000000005</v>
      </c>
      <c r="D79">
        <v>81.2</v>
      </c>
      <c r="E79" s="106">
        <f t="shared" si="5"/>
        <v>9.6674442896935773</v>
      </c>
      <c r="G79" s="84">
        <f t="shared" si="3"/>
        <v>-7.1187169220055968E-2</v>
      </c>
      <c r="J79" t="s">
        <v>336</v>
      </c>
      <c r="M79" s="106">
        <v>11.9</v>
      </c>
      <c r="N79" s="109">
        <v>0</v>
      </c>
    </row>
    <row r="80" spans="1:14" x14ac:dyDescent="0.25">
      <c r="A80" t="s">
        <v>338</v>
      </c>
      <c r="B80">
        <v>0.50239999999999996</v>
      </c>
      <c r="D80">
        <v>97.3</v>
      </c>
      <c r="E80" s="106">
        <f t="shared" si="5"/>
        <v>25.722691082802541</v>
      </c>
      <c r="G80" s="84">
        <f t="shared" si="3"/>
        <v>0.19372440286624196</v>
      </c>
      <c r="J80" t="s">
        <v>336</v>
      </c>
      <c r="M80" s="106">
        <v>17.820700398803595</v>
      </c>
      <c r="N80">
        <v>0</v>
      </c>
    </row>
    <row r="81" spans="1:14" ht="15.5" x14ac:dyDescent="0.35">
      <c r="A81" t="s">
        <v>339</v>
      </c>
      <c r="B81">
        <v>0.50900000000000001</v>
      </c>
      <c r="D81">
        <v>130.19999999999999</v>
      </c>
      <c r="E81" s="106">
        <f t="shared" si="5"/>
        <v>56.785338899803506</v>
      </c>
      <c r="G81" s="84">
        <f t="shared" si="3"/>
        <v>0.70625809184675792</v>
      </c>
      <c r="I81">
        <v>58.9631974673526</v>
      </c>
      <c r="J81">
        <v>0</v>
      </c>
      <c r="M81" s="106">
        <v>7.1874999999999858</v>
      </c>
      <c r="N81" s="109">
        <v>0</v>
      </c>
    </row>
    <row r="82" spans="1:14" ht="15.5" x14ac:dyDescent="0.35">
      <c r="A82" s="109" t="s">
        <v>340</v>
      </c>
      <c r="B82" s="109">
        <v>0.5</v>
      </c>
      <c r="C82" s="109"/>
      <c r="D82" s="109">
        <v>50.5</v>
      </c>
      <c r="E82" s="110">
        <f t="shared" si="5"/>
        <v>-20.612500000000011</v>
      </c>
      <c r="G82" s="84"/>
      <c r="I82">
        <v>88.933200398803606</v>
      </c>
      <c r="J82">
        <v>0</v>
      </c>
      <c r="M82" s="106">
        <v>-14.112500000000011</v>
      </c>
      <c r="N82" s="109">
        <v>0</v>
      </c>
    </row>
    <row r="83" spans="1:14" x14ac:dyDescent="0.25">
      <c r="A83" t="s">
        <v>341</v>
      </c>
      <c r="B83">
        <v>0.50049999999999994</v>
      </c>
      <c r="D83">
        <v>304</v>
      </c>
      <c r="E83" s="106">
        <f t="shared" si="5"/>
        <v>232.58380369630373</v>
      </c>
      <c r="G83" s="84">
        <f t="shared" si="3"/>
        <v>3.6069327609890118</v>
      </c>
      <c r="I83">
        <v>80.779944289693589</v>
      </c>
      <c r="J83">
        <v>0.25</v>
      </c>
      <c r="M83" s="106">
        <v>9.6674442896935773</v>
      </c>
      <c r="N83">
        <v>0.25</v>
      </c>
    </row>
    <row r="84" spans="1:14" x14ac:dyDescent="0.25">
      <c r="A84" t="s">
        <v>342</v>
      </c>
      <c r="B84">
        <v>0.50900000000000001</v>
      </c>
      <c r="D84" t="s">
        <v>343</v>
      </c>
      <c r="E84" s="106"/>
      <c r="G84" s="84"/>
      <c r="I84">
        <v>92.80719280719282</v>
      </c>
      <c r="J84">
        <v>0.25</v>
      </c>
      <c r="M84" s="106">
        <v>21.694692807192808</v>
      </c>
      <c r="N84">
        <v>0.25</v>
      </c>
    </row>
    <row r="85" spans="1:14" x14ac:dyDescent="0.25">
      <c r="A85" t="s">
        <v>344</v>
      </c>
      <c r="B85">
        <v>0.50660000000000005</v>
      </c>
      <c r="D85">
        <v>740</v>
      </c>
      <c r="E85" s="106">
        <f t="shared" si="5"/>
        <v>659.24675779707854</v>
      </c>
      <c r="G85" s="84">
        <f t="shared" si="3"/>
        <v>10.646871503651797</v>
      </c>
      <c r="I85">
        <v>96.835191082802552</v>
      </c>
      <c r="J85">
        <v>0.5</v>
      </c>
      <c r="M85" s="106">
        <v>25.722691082802541</v>
      </c>
      <c r="N85">
        <v>0.5</v>
      </c>
    </row>
    <row r="86" spans="1:14" x14ac:dyDescent="0.25">
      <c r="A86" t="s">
        <v>345</v>
      </c>
      <c r="B86">
        <v>0.50109999999999999</v>
      </c>
      <c r="D86">
        <v>1230</v>
      </c>
      <c r="E86" s="106">
        <f>D86/(B86*2) - $D$107</f>
        <v>1156.1874401317102</v>
      </c>
      <c r="G86" s="84">
        <f t="shared" si="3"/>
        <v>18.84639276217322</v>
      </c>
      <c r="I86">
        <v>112.82966488201468</v>
      </c>
      <c r="J86">
        <v>0.5</v>
      </c>
      <c r="M86" s="106">
        <v>41.717164882014671</v>
      </c>
      <c r="N86">
        <v>0.5</v>
      </c>
    </row>
    <row r="87" spans="1:14" x14ac:dyDescent="0.25">
      <c r="A87" t="s">
        <v>61</v>
      </c>
      <c r="D87">
        <v>83</v>
      </c>
      <c r="E87" s="106">
        <f>D87 - $D$107</f>
        <v>11.887499999999989</v>
      </c>
      <c r="G87" s="84">
        <f t="shared" si="3"/>
        <v>-3.4556250000000177E-2</v>
      </c>
      <c r="I87">
        <v>127.89783889980352</v>
      </c>
      <c r="J87">
        <v>1</v>
      </c>
      <c r="M87" s="106">
        <v>56.785338899803506</v>
      </c>
      <c r="N87">
        <v>1</v>
      </c>
    </row>
    <row r="88" spans="1:14" x14ac:dyDescent="0.25">
      <c r="A88" t="s">
        <v>346</v>
      </c>
      <c r="B88">
        <v>0.50149999999999995</v>
      </c>
      <c r="D88">
        <v>89.2</v>
      </c>
      <c r="E88" s="106">
        <f t="shared" si="5"/>
        <v>17.820700398803595</v>
      </c>
      <c r="G88" s="84">
        <f t="shared" si="3"/>
        <v>6.3341556580259334E-2</v>
      </c>
      <c r="I88">
        <v>151.08055009823184</v>
      </c>
      <c r="J88">
        <v>1</v>
      </c>
      <c r="M88" s="106">
        <v>79.968050098231828</v>
      </c>
      <c r="N88">
        <v>1</v>
      </c>
    </row>
    <row r="89" spans="1:14" x14ac:dyDescent="0.25">
      <c r="A89" t="s">
        <v>347</v>
      </c>
      <c r="B89">
        <v>0.50049999999999994</v>
      </c>
      <c r="D89">
        <v>92.9</v>
      </c>
      <c r="E89" s="106">
        <f t="shared" si="5"/>
        <v>21.694692807192808</v>
      </c>
      <c r="G89" s="84">
        <f t="shared" si="3"/>
        <v>0.12726243131868134</v>
      </c>
      <c r="I89">
        <v>149.65449160908193</v>
      </c>
      <c r="J89">
        <v>1</v>
      </c>
      <c r="M89" s="106">
        <v>78.541991609081919</v>
      </c>
      <c r="N89">
        <v>1</v>
      </c>
    </row>
    <row r="90" spans="1:14" x14ac:dyDescent="0.25">
      <c r="A90" t="s">
        <v>348</v>
      </c>
      <c r="B90">
        <v>0.50429999999999997</v>
      </c>
      <c r="D90">
        <v>113.8</v>
      </c>
      <c r="E90" s="106">
        <f t="shared" si="5"/>
        <v>41.717164882014671</v>
      </c>
      <c r="G90" s="84">
        <f t="shared" si="3"/>
        <v>0.45763322055324207</v>
      </c>
      <c r="M90" s="106"/>
    </row>
    <row r="91" spans="1:14" x14ac:dyDescent="0.25">
      <c r="A91" t="s">
        <v>349</v>
      </c>
      <c r="B91">
        <v>0.50900000000000001</v>
      </c>
      <c r="D91">
        <v>153.80000000000001</v>
      </c>
      <c r="E91" s="106">
        <f t="shared" si="5"/>
        <v>79.968050098231828</v>
      </c>
      <c r="G91" s="84">
        <f t="shared" si="3"/>
        <v>1.0887728266208254</v>
      </c>
      <c r="M91" s="106"/>
    </row>
    <row r="92" spans="1:14" x14ac:dyDescent="0.25">
      <c r="A92" t="s">
        <v>350</v>
      </c>
      <c r="B92">
        <v>0.50460000000000005</v>
      </c>
      <c r="D92">
        <v>231.9</v>
      </c>
      <c r="E92" s="106">
        <f t="shared" si="5"/>
        <v>158.67346908442329</v>
      </c>
      <c r="G92" s="84">
        <f t="shared" si="3"/>
        <v>2.3874122398929845</v>
      </c>
      <c r="I92">
        <v>229.7859690844233</v>
      </c>
      <c r="J92">
        <v>2</v>
      </c>
      <c r="M92" s="106">
        <v>158.67346908442329</v>
      </c>
      <c r="N92">
        <v>2</v>
      </c>
    </row>
    <row r="93" spans="1:14" x14ac:dyDescent="0.25">
      <c r="A93" t="s">
        <v>351</v>
      </c>
      <c r="B93">
        <v>0.50870000000000004</v>
      </c>
      <c r="D93">
        <v>341</v>
      </c>
      <c r="E93" s="106">
        <f t="shared" si="5"/>
        <v>264.05557548653428</v>
      </c>
      <c r="G93" s="84">
        <f t="shared" si="3"/>
        <v>4.1262169955278161</v>
      </c>
      <c r="I93">
        <v>225.16294686944499</v>
      </c>
      <c r="J93">
        <v>2</v>
      </c>
      <c r="M93" s="106">
        <v>154.05044686944498</v>
      </c>
      <c r="N93">
        <v>2</v>
      </c>
    </row>
    <row r="94" spans="1:14" x14ac:dyDescent="0.25">
      <c r="A94" t="s">
        <v>352</v>
      </c>
      <c r="B94">
        <v>0.50490000000000002</v>
      </c>
      <c r="D94">
        <v>681</v>
      </c>
      <c r="E94" s="106">
        <f t="shared" si="5"/>
        <v>603.27846850861556</v>
      </c>
      <c r="G94" s="84">
        <f t="shared" si="3"/>
        <v>9.7233947303921564</v>
      </c>
      <c r="M94" s="106"/>
    </row>
    <row r="95" spans="1:14" x14ac:dyDescent="0.25">
      <c r="A95" t="s">
        <v>353</v>
      </c>
      <c r="B95">
        <v>0.50429999999999997</v>
      </c>
      <c r="D95">
        <v>708</v>
      </c>
      <c r="E95" s="106">
        <f t="shared" si="5"/>
        <v>630.85061719214764</v>
      </c>
      <c r="G95" s="84">
        <f t="shared" si="3"/>
        <v>10.178335183670436</v>
      </c>
      <c r="I95">
        <v>303.69630369630374</v>
      </c>
      <c r="J95">
        <v>4</v>
      </c>
      <c r="M95" s="106">
        <v>232.58380369630373</v>
      </c>
      <c r="N95">
        <v>4</v>
      </c>
    </row>
    <row r="96" spans="1:14" x14ac:dyDescent="0.25">
      <c r="A96" t="s">
        <v>354</v>
      </c>
      <c r="B96">
        <v>0.50570000000000004</v>
      </c>
      <c r="D96">
        <v>1300</v>
      </c>
      <c r="E96" s="106">
        <f t="shared" si="5"/>
        <v>1214.2345437017993</v>
      </c>
      <c r="G96" s="84">
        <f t="shared" si="3"/>
        <v>19.804169971079691</v>
      </c>
      <c r="I96">
        <v>335.16807548653429</v>
      </c>
      <c r="J96">
        <v>4</v>
      </c>
      <c r="M96" s="106">
        <v>264.05557548653428</v>
      </c>
      <c r="N96">
        <v>4</v>
      </c>
    </row>
    <row r="97" spans="1:14" x14ac:dyDescent="0.25">
      <c r="A97" t="s">
        <v>61</v>
      </c>
      <c r="D97">
        <v>78.3</v>
      </c>
      <c r="E97" s="106">
        <f>D97 - $D$107</f>
        <v>7.1874999999999858</v>
      </c>
      <c r="G97" s="84">
        <f t="shared" si="3"/>
        <v>-0.11210625000000021</v>
      </c>
      <c r="I97">
        <v>361.57517899761336</v>
      </c>
      <c r="J97">
        <v>4</v>
      </c>
      <c r="M97" s="106">
        <v>290.46267899761335</v>
      </c>
      <c r="N97">
        <v>4</v>
      </c>
    </row>
    <row r="98" spans="1:14" x14ac:dyDescent="0.25">
      <c r="A98" t="s">
        <v>355</v>
      </c>
      <c r="B98">
        <v>0.50649999999999995</v>
      </c>
      <c r="D98">
        <v>151.6</v>
      </c>
      <c r="E98" s="106">
        <f t="shared" si="5"/>
        <v>78.541991609081919</v>
      </c>
      <c r="G98" s="84">
        <f t="shared" si="3"/>
        <v>1.0652428615498517</v>
      </c>
      <c r="M98" s="106"/>
    </row>
    <row r="99" spans="1:14" x14ac:dyDescent="0.25">
      <c r="A99" t="s">
        <v>356</v>
      </c>
      <c r="B99">
        <v>0.50629999999999997</v>
      </c>
      <c r="D99">
        <v>228</v>
      </c>
      <c r="E99" s="106">
        <f t="shared" si="5"/>
        <v>154.05044686944498</v>
      </c>
      <c r="G99" s="84">
        <f t="shared" si="3"/>
        <v>2.3111323733458424</v>
      </c>
      <c r="M99" s="106"/>
    </row>
    <row r="100" spans="1:14" x14ac:dyDescent="0.25">
      <c r="A100" t="s">
        <v>357</v>
      </c>
      <c r="B100">
        <v>0.50280000000000002</v>
      </c>
      <c r="D100">
        <v>363.6</v>
      </c>
      <c r="E100" s="106">
        <f t="shared" si="5"/>
        <v>290.46267899761335</v>
      </c>
      <c r="G100" s="84">
        <f t="shared" si="3"/>
        <v>4.5619342034606207</v>
      </c>
      <c r="I100">
        <v>674.39096850861552</v>
      </c>
      <c r="J100">
        <v>8</v>
      </c>
      <c r="M100" s="106">
        <v>603.27846850861556</v>
      </c>
      <c r="N100">
        <v>8</v>
      </c>
    </row>
    <row r="101" spans="1:14" x14ac:dyDescent="0.25">
      <c r="A101" t="s">
        <v>61</v>
      </c>
      <c r="D101">
        <v>57</v>
      </c>
      <c r="E101" s="106">
        <f>D101 - $D$107</f>
        <v>-14.112500000000011</v>
      </c>
      <c r="G101" s="84">
        <f t="shared" si="3"/>
        <v>-0.46355625000000023</v>
      </c>
      <c r="I101">
        <v>730.3592577970785</v>
      </c>
      <c r="J101">
        <v>10</v>
      </c>
      <c r="M101" s="106">
        <v>659.24675779707854</v>
      </c>
      <c r="N101">
        <v>10</v>
      </c>
    </row>
    <row r="102" spans="1:14" x14ac:dyDescent="0.25">
      <c r="A102" t="s">
        <v>358</v>
      </c>
      <c r="B102">
        <v>0.50490000000000002</v>
      </c>
      <c r="D102">
        <v>91</v>
      </c>
      <c r="E102" s="106">
        <f t="shared" si="5"/>
        <v>19.004354822737156</v>
      </c>
      <c r="G102" s="84"/>
      <c r="I102">
        <v>701.96311719214759</v>
      </c>
      <c r="J102">
        <v>10</v>
      </c>
      <c r="M102" s="106">
        <v>630.85061719214764</v>
      </c>
      <c r="N102">
        <v>10</v>
      </c>
    </row>
    <row r="103" spans="1:14" x14ac:dyDescent="0.25">
      <c r="A103" t="s">
        <v>359</v>
      </c>
      <c r="B103">
        <v>0.50319999999999998</v>
      </c>
      <c r="D103">
        <v>124</v>
      </c>
      <c r="E103" s="106">
        <f t="shared" si="5"/>
        <v>52.098946740858494</v>
      </c>
      <c r="G103" s="84"/>
      <c r="I103">
        <v>1227.2999401317102</v>
      </c>
      <c r="J103">
        <v>20</v>
      </c>
      <c r="M103" s="106">
        <v>1156.1874401317102</v>
      </c>
      <c r="N103">
        <v>20</v>
      </c>
    </row>
    <row r="104" spans="1:14" x14ac:dyDescent="0.25">
      <c r="A104" t="s">
        <v>360</v>
      </c>
      <c r="B104">
        <v>0.503</v>
      </c>
      <c r="D104">
        <v>171</v>
      </c>
      <c r="E104" s="106">
        <f t="shared" si="5"/>
        <v>98.867619284294221</v>
      </c>
      <c r="G104" s="84"/>
      <c r="I104">
        <v>1285.3470437017993</v>
      </c>
      <c r="J104">
        <v>20</v>
      </c>
      <c r="M104" s="106">
        <v>1214.2345437017993</v>
      </c>
      <c r="N104">
        <v>20</v>
      </c>
    </row>
    <row r="107" spans="1:14" x14ac:dyDescent="0.25">
      <c r="A107" t="s">
        <v>361</v>
      </c>
      <c r="D107" s="84">
        <f>AVERAGE(D74,D56,D38,D20,D2,D87,D97,D101)</f>
        <v>71.112500000000011</v>
      </c>
    </row>
  </sheetData>
  <mergeCells count="1">
    <mergeCell ref="I76:J7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READ ME!</vt:lpstr>
      <vt:lpstr>Sample ID &amp; weight entry</vt:lpstr>
      <vt:lpstr>Calculated dry wght &amp; H2O</vt:lpstr>
      <vt:lpstr>Calculated PMN, DOCN, NO3, NH4</vt:lpstr>
      <vt:lpstr>PMC</vt:lpstr>
      <vt:lpstr>TC, TN and IC</vt:lpstr>
      <vt:lpstr>Water-filled pore space</vt:lpstr>
      <vt:lpstr>Bulk Density</vt:lpstr>
      <vt:lpstr>IC</vt:lpstr>
      <vt:lpstr>Wheat Yield 2021</vt:lpstr>
      <vt:lpstr>POXC</vt:lpstr>
      <vt:lpstr>Bioavailable N</vt:lpstr>
      <vt:lpstr>Texture</vt:lpstr>
      <vt:lpstr>FOR_POSTER</vt:lpstr>
      <vt:lpstr>PLFAs</vt:lpstr>
      <vt:lpstr>Treatment_Data_2021</vt:lpstr>
      <vt:lpstr>Enzymes</vt:lpstr>
      <vt:lpstr>Cleaned_Data</vt:lpstr>
      <vt:lpstr>Soil_Data</vt:lpstr>
      <vt:lpstr>Units</vt:lpstr>
      <vt:lpstr>'Sample ID &amp; weight entry'!Print_Area</vt:lpstr>
      <vt:lpstr>'Calculated dry wght &amp; H2O'!Print_Titles</vt:lpstr>
      <vt:lpstr>'Sample ID &amp; weight entry'!Print_Titles</vt:lpstr>
    </vt:vector>
  </TitlesOfParts>
  <Company>University of Wyoming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B. Norton</dc:creator>
  <cp:lastModifiedBy>Hannah Rodgers</cp:lastModifiedBy>
  <cp:lastPrinted>2021-04-06T17:11:54Z</cp:lastPrinted>
  <dcterms:created xsi:type="dcterms:W3CDTF">2008-05-08T17:11:52Z</dcterms:created>
  <dcterms:modified xsi:type="dcterms:W3CDTF">2022-04-27T17:14:48Z</dcterms:modified>
</cp:coreProperties>
</file>