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hasan/Documents/Learnings/Life Cycle Analysis- UoM/W04/M03- Case Study Phase Energy Balance/Cars/"/>
    </mc:Choice>
  </mc:AlternateContent>
  <xr:revisionPtr revIDLastSave="0" documentId="13_ncr:1_{4DB44476-BBE0-BD49-BCFE-EAE4572B91D5}" xr6:coauthVersionLast="47" xr6:coauthVersionMax="47" xr10:uidLastSave="{00000000-0000-0000-0000-000000000000}"/>
  <bookViews>
    <workbookView xWindow="38400" yWindow="480" windowWidth="38400" windowHeight="21120" xr2:uid="{00000000-000D-0000-FFFF-FFFF00000000}"/>
  </bookViews>
  <sheets>
    <sheet name="Gasoline and electric vehicles" sheetId="1" r:id="rId1"/>
    <sheet name="Processes" sheetId="2" r:id="rId2"/>
    <sheet name="Inpu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K78" i="1"/>
  <c r="K77" i="1"/>
  <c r="K76" i="1"/>
  <c r="K75" i="1"/>
  <c r="K74" i="1"/>
  <c r="K73" i="1"/>
  <c r="K71" i="1"/>
  <c r="K70" i="1"/>
  <c r="K69" i="1"/>
  <c r="K68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G78" i="1"/>
  <c r="G77" i="1"/>
  <c r="G76" i="1"/>
  <c r="G75" i="1"/>
  <c r="G74" i="1"/>
  <c r="G73" i="1"/>
  <c r="G71" i="1"/>
  <c r="G70" i="1"/>
  <c r="G69" i="1"/>
  <c r="G68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D78" i="1"/>
  <c r="D77" i="1"/>
  <c r="D76" i="1"/>
  <c r="D75" i="1"/>
  <c r="D74" i="1"/>
  <c r="D73" i="1"/>
  <c r="D71" i="1"/>
  <c r="D70" i="1"/>
  <c r="D69" i="1"/>
  <c r="D68" i="1"/>
  <c r="D66" i="1"/>
  <c r="D65" i="1"/>
  <c r="D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K41" i="1"/>
  <c r="K40" i="1"/>
  <c r="K39" i="1"/>
  <c r="K38" i="1"/>
  <c r="K37" i="1"/>
  <c r="K35" i="1"/>
  <c r="K34" i="1"/>
  <c r="K32" i="1"/>
  <c r="K31" i="1"/>
  <c r="K30" i="1"/>
  <c r="K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/>
  <c r="G6" i="1"/>
  <c r="B39" i="1"/>
  <c r="G39" i="1"/>
  <c r="G40" i="1"/>
  <c r="G41" i="1"/>
  <c r="G38" i="1"/>
  <c r="G37" i="1"/>
  <c r="D37" i="1"/>
  <c r="G35" i="1"/>
  <c r="G34" i="1"/>
  <c r="D34" i="1"/>
  <c r="G31" i="1"/>
  <c r="G32" i="1"/>
  <c r="G30" i="1"/>
  <c r="D30" i="1"/>
  <c r="G2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6" i="1"/>
  <c r="D38" i="1"/>
  <c r="D39" i="1"/>
  <c r="D40" i="1"/>
  <c r="D41" i="1"/>
  <c r="D32" i="1"/>
  <c r="D31" i="1"/>
  <c r="D2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B76" i="1"/>
  <c r="B73" i="1"/>
  <c r="B78" i="1"/>
  <c r="B77" i="1"/>
  <c r="B75" i="1"/>
  <c r="B74" i="1"/>
  <c r="B71" i="1"/>
  <c r="B70" i="1"/>
  <c r="B69" i="1"/>
  <c r="B68" i="1"/>
  <c r="B66" i="1"/>
  <c r="B65" i="1"/>
  <c r="B6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" i="1"/>
  <c r="B37" i="1" s="1"/>
  <c r="B35" i="1"/>
  <c r="B34" i="1"/>
  <c r="B32" i="1"/>
  <c r="B31" i="1"/>
  <c r="B30" i="1"/>
  <c r="B41" i="1"/>
  <c r="B40" i="1"/>
  <c r="B3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M48" i="2" l="1"/>
  <c r="I48" i="2"/>
  <c r="M47" i="2"/>
  <c r="I47" i="2"/>
  <c r="M46" i="2"/>
  <c r="I46" i="2"/>
  <c r="M45" i="2"/>
  <c r="I45" i="2"/>
  <c r="M44" i="2"/>
  <c r="I44" i="2"/>
  <c r="M43" i="2"/>
  <c r="I43" i="2"/>
  <c r="M42" i="2"/>
  <c r="I42" i="2"/>
  <c r="M41" i="2"/>
  <c r="I41" i="2"/>
  <c r="M40" i="2"/>
  <c r="I40" i="2"/>
  <c r="M39" i="2"/>
  <c r="I39" i="2"/>
  <c r="M38" i="2"/>
  <c r="I38" i="2"/>
  <c r="M37" i="2"/>
  <c r="I37" i="2"/>
  <c r="M36" i="2"/>
  <c r="I36" i="2"/>
  <c r="M35" i="2"/>
  <c r="I35" i="2"/>
  <c r="M34" i="2"/>
  <c r="I34" i="2"/>
  <c r="M33" i="2"/>
  <c r="I33" i="2"/>
  <c r="M32" i="2"/>
  <c r="I32" i="2"/>
  <c r="M31" i="2"/>
  <c r="I31" i="2"/>
  <c r="M30" i="2"/>
  <c r="I30" i="2"/>
  <c r="M29" i="2"/>
  <c r="I29" i="2"/>
  <c r="M28" i="2"/>
  <c r="I28" i="2"/>
  <c r="M27" i="2"/>
  <c r="I27" i="2"/>
  <c r="M26" i="2"/>
  <c r="I26" i="2"/>
  <c r="M25" i="2"/>
  <c r="I25" i="2"/>
  <c r="M24" i="2"/>
  <c r="I24" i="2"/>
  <c r="M23" i="2"/>
  <c r="I23" i="2"/>
  <c r="M22" i="2"/>
  <c r="I22" i="2"/>
  <c r="M21" i="2"/>
  <c r="I21" i="2"/>
  <c r="M20" i="2"/>
  <c r="I20" i="2"/>
  <c r="M19" i="2"/>
  <c r="I19" i="2"/>
  <c r="M18" i="2"/>
  <c r="I18" i="2"/>
  <c r="M17" i="2"/>
  <c r="I17" i="2"/>
  <c r="M16" i="2"/>
  <c r="I16" i="2"/>
  <c r="M15" i="2"/>
  <c r="I15" i="2"/>
  <c r="M14" i="2"/>
  <c r="I14" i="2"/>
  <c r="M13" i="2"/>
  <c r="I13" i="2"/>
  <c r="M12" i="2"/>
  <c r="I12" i="2"/>
  <c r="M11" i="2"/>
  <c r="I11" i="2"/>
  <c r="M10" i="2"/>
  <c r="I10" i="2"/>
  <c r="M9" i="2"/>
  <c r="I9" i="2"/>
  <c r="M8" i="2"/>
  <c r="I8" i="2"/>
  <c r="M7" i="2"/>
  <c r="I7" i="2"/>
  <c r="M6" i="2"/>
  <c r="I6" i="2"/>
  <c r="M5" i="2"/>
  <c r="I5" i="2"/>
  <c r="M4" i="2"/>
  <c r="I4" i="2"/>
  <c r="AL3" i="1"/>
  <c r="L71" i="1"/>
  <c r="AL12" i="1" s="1"/>
  <c r="H71" i="1"/>
  <c r="AA12" i="1" s="1"/>
  <c r="E71" i="1"/>
  <c r="T12" i="1" s="1"/>
  <c r="J71" i="1" l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H3" i="1" l="1"/>
  <c r="AJ3" i="1"/>
  <c r="AF3" i="1"/>
  <c r="L72" i="1"/>
  <c r="L79" i="1"/>
  <c r="L70" i="1"/>
  <c r="L69" i="1"/>
  <c r="AH10" i="1" s="1"/>
  <c r="L68" i="1"/>
  <c r="AF9" i="1" l="1"/>
  <c r="AJ11" i="1"/>
  <c r="L34" i="1" l="1"/>
  <c r="AD8" i="1" s="1"/>
  <c r="H35" i="1" l="1"/>
  <c r="T16" i="1"/>
  <c r="E35" i="1"/>
  <c r="H70" i="1" l="1"/>
  <c r="H69" i="1"/>
  <c r="H68" i="1"/>
  <c r="Y10" i="1" l="1"/>
  <c r="Z11" i="1"/>
  <c r="Q106" i="1"/>
  <c r="E70" i="1"/>
  <c r="E69" i="1"/>
  <c r="E68" i="1"/>
  <c r="L56" i="1"/>
  <c r="H34" i="1"/>
  <c r="W8" i="1" s="1"/>
  <c r="L39" i="1"/>
  <c r="E34" i="1"/>
  <c r="L28" i="1"/>
  <c r="H56" i="1" l="1"/>
  <c r="H66" i="1"/>
  <c r="L66" i="1"/>
  <c r="H49" i="1"/>
  <c r="L49" i="1"/>
  <c r="H58" i="1"/>
  <c r="L58" i="1"/>
  <c r="H50" i="1"/>
  <c r="L50" i="1"/>
  <c r="H51" i="1"/>
  <c r="L51" i="1"/>
  <c r="H59" i="1"/>
  <c r="L59" i="1"/>
  <c r="H52" i="1"/>
  <c r="L52" i="1"/>
  <c r="H60" i="1"/>
  <c r="L60" i="1"/>
  <c r="H55" i="1"/>
  <c r="L55" i="1"/>
  <c r="Q9" i="1"/>
  <c r="H53" i="1"/>
  <c r="L53" i="1"/>
  <c r="H61" i="1"/>
  <c r="L61" i="1"/>
  <c r="H73" i="1"/>
  <c r="L73" i="1"/>
  <c r="L78" i="1"/>
  <c r="L57" i="1"/>
  <c r="H64" i="1"/>
  <c r="L64" i="1"/>
  <c r="H54" i="1"/>
  <c r="L54" i="1"/>
  <c r="H62" i="1"/>
  <c r="L62" i="1"/>
  <c r="H65" i="1"/>
  <c r="L65" i="1"/>
  <c r="H57" i="1"/>
  <c r="E54" i="1"/>
  <c r="P8" i="1"/>
  <c r="J35" i="1"/>
  <c r="E53" i="1"/>
  <c r="J69" i="1"/>
  <c r="R10" i="1"/>
  <c r="J70" i="1"/>
  <c r="S11" i="1"/>
  <c r="E78" i="1"/>
  <c r="E60" i="1"/>
  <c r="E62" i="1"/>
  <c r="E49" i="1"/>
  <c r="E51" i="1"/>
  <c r="E52" i="1"/>
  <c r="E61" i="1"/>
  <c r="E50" i="1"/>
  <c r="E58" i="1"/>
  <c r="E66" i="1"/>
  <c r="E55" i="1"/>
  <c r="E57" i="1"/>
  <c r="E64" i="1"/>
  <c r="E59" i="1"/>
  <c r="E65" i="1"/>
  <c r="E56" i="1"/>
  <c r="E73" i="1"/>
  <c r="J34" i="1"/>
  <c r="E39" i="1"/>
  <c r="AA6" i="1" l="1"/>
  <c r="AL6" i="1"/>
  <c r="AL5" i="1"/>
  <c r="AA5" i="1"/>
  <c r="T6" i="1"/>
  <c r="T5" i="1"/>
  <c r="H78" i="1"/>
  <c r="J78" i="1" s="1"/>
  <c r="AH5" i="1"/>
  <c r="AJ5" i="1"/>
  <c r="AF5" i="1"/>
  <c r="J53" i="1"/>
  <c r="AJ6" i="1"/>
  <c r="AH6" i="1"/>
  <c r="AF6" i="1"/>
  <c r="J58" i="1"/>
  <c r="H77" i="1"/>
  <c r="L77" i="1"/>
  <c r="H76" i="1"/>
  <c r="L76" i="1"/>
  <c r="H75" i="1"/>
  <c r="L75" i="1"/>
  <c r="J62" i="1"/>
  <c r="J50" i="1"/>
  <c r="J61" i="1"/>
  <c r="J59" i="1"/>
  <c r="J52" i="1"/>
  <c r="J51" i="1"/>
  <c r="H74" i="1"/>
  <c r="L74" i="1"/>
  <c r="E77" i="1"/>
  <c r="E74" i="1"/>
  <c r="X5" i="1"/>
  <c r="Z5" i="1"/>
  <c r="Y5" i="1"/>
  <c r="Y6" i="1"/>
  <c r="Z6" i="1"/>
  <c r="X6" i="1"/>
  <c r="S6" i="1"/>
  <c r="Q6" i="1"/>
  <c r="R6" i="1"/>
  <c r="J73" i="1"/>
  <c r="E75" i="1"/>
  <c r="E76" i="1"/>
  <c r="J57" i="1"/>
  <c r="J56" i="1"/>
  <c r="J60" i="1"/>
  <c r="J55" i="1"/>
  <c r="J66" i="1"/>
  <c r="J49" i="1"/>
  <c r="J65" i="1"/>
  <c r="J64" i="1"/>
  <c r="AT5" i="1" l="1"/>
  <c r="BA5" i="1" s="1"/>
  <c r="AT8" i="1"/>
  <c r="BA8" i="1" s="1"/>
  <c r="AT16" i="1"/>
  <c r="BA16" i="1" s="1"/>
  <c r="AT24" i="1"/>
  <c r="BA24" i="1" s="1"/>
  <c r="AT32" i="1"/>
  <c r="BA32" i="1" s="1"/>
  <c r="AT40" i="1"/>
  <c r="BA40" i="1" s="1"/>
  <c r="AT27" i="1"/>
  <c r="BA27" i="1" s="1"/>
  <c r="AT20" i="1"/>
  <c r="BA20" i="1" s="1"/>
  <c r="AT13" i="1"/>
  <c r="BA13" i="1" s="1"/>
  <c r="AT37" i="1"/>
  <c r="BA37" i="1" s="1"/>
  <c r="AT22" i="1"/>
  <c r="BA22" i="1" s="1"/>
  <c r="AT38" i="1"/>
  <c r="BA38" i="1" s="1"/>
  <c r="AT9" i="1"/>
  <c r="BA9" i="1" s="1"/>
  <c r="AT17" i="1"/>
  <c r="BA17" i="1" s="1"/>
  <c r="AT25" i="1"/>
  <c r="BA25" i="1" s="1"/>
  <c r="AT33" i="1"/>
  <c r="BA33" i="1" s="1"/>
  <c r="AT41" i="1"/>
  <c r="BA41" i="1" s="1"/>
  <c r="AT19" i="1"/>
  <c r="BA19" i="1" s="1"/>
  <c r="AT35" i="1"/>
  <c r="BA35" i="1" s="1"/>
  <c r="AT28" i="1"/>
  <c r="BA28" i="1" s="1"/>
  <c r="AT44" i="1"/>
  <c r="BA44" i="1" s="1"/>
  <c r="AT21" i="1"/>
  <c r="BA21" i="1" s="1"/>
  <c r="AT14" i="1"/>
  <c r="BA14" i="1" s="1"/>
  <c r="AT6" i="1"/>
  <c r="BA6" i="1" s="1"/>
  <c r="AT10" i="1"/>
  <c r="BA10" i="1" s="1"/>
  <c r="AT18" i="1"/>
  <c r="BA18" i="1" s="1"/>
  <c r="AT26" i="1"/>
  <c r="BA26" i="1" s="1"/>
  <c r="AT34" i="1"/>
  <c r="BA34" i="1" s="1"/>
  <c r="AT42" i="1"/>
  <c r="BA42" i="1" s="1"/>
  <c r="AT11" i="1"/>
  <c r="BA11" i="1" s="1"/>
  <c r="AT43" i="1"/>
  <c r="BA43" i="1" s="1"/>
  <c r="AT12" i="1"/>
  <c r="BA12" i="1" s="1"/>
  <c r="AT36" i="1"/>
  <c r="BA36" i="1" s="1"/>
  <c r="AT29" i="1"/>
  <c r="BA29" i="1" s="1"/>
  <c r="AT45" i="1"/>
  <c r="BA45" i="1" s="1"/>
  <c r="AT30" i="1"/>
  <c r="BA30" i="1" s="1"/>
  <c r="AL7" i="1"/>
  <c r="AL13" i="1" s="1"/>
  <c r="AA7" i="1"/>
  <c r="AA13" i="1" s="1"/>
  <c r="L81" i="1"/>
  <c r="E83" i="1"/>
  <c r="F71" i="1" s="1"/>
  <c r="T7" i="1"/>
  <c r="T13" i="1" s="1"/>
  <c r="H83" i="1"/>
  <c r="L82" i="1"/>
  <c r="L83" i="1"/>
  <c r="L80" i="1"/>
  <c r="M69" i="1" s="1"/>
  <c r="AH7" i="1"/>
  <c r="AH13" i="1" s="1"/>
  <c r="AR5" i="1"/>
  <c r="X7" i="1"/>
  <c r="J76" i="1"/>
  <c r="J77" i="1"/>
  <c r="H81" i="1"/>
  <c r="I69" i="1" s="1"/>
  <c r="AF7" i="1"/>
  <c r="AF13" i="1" s="1"/>
  <c r="AQ5" i="1"/>
  <c r="Z7" i="1"/>
  <c r="Z13" i="1" s="1"/>
  <c r="J75" i="1"/>
  <c r="Y7" i="1"/>
  <c r="Y13" i="1" s="1"/>
  <c r="H82" i="1"/>
  <c r="I70" i="1" s="1"/>
  <c r="AJ7" i="1"/>
  <c r="AJ13" i="1" s="1"/>
  <c r="AS5" i="1"/>
  <c r="E82" i="1"/>
  <c r="F70" i="1" s="1"/>
  <c r="E80" i="1"/>
  <c r="F75" i="1" s="1"/>
  <c r="E81" i="1"/>
  <c r="F69" i="1" s="1"/>
  <c r="S7" i="1"/>
  <c r="R7" i="1"/>
  <c r="J74" i="1"/>
  <c r="Q7" i="1"/>
  <c r="AT39" i="1" l="1"/>
  <c r="BA39" i="1" s="1"/>
  <c r="AT31" i="1"/>
  <c r="BA31" i="1" s="1"/>
  <c r="AT23" i="1"/>
  <c r="BA23" i="1" s="1"/>
  <c r="AT15" i="1"/>
  <c r="BA15" i="1" s="1"/>
  <c r="AT7" i="1"/>
  <c r="BA7" i="1" s="1"/>
  <c r="F83" i="1"/>
  <c r="J83" i="1"/>
  <c r="I71" i="1"/>
  <c r="M66" i="1"/>
  <c r="M49" i="1"/>
  <c r="M73" i="1"/>
  <c r="M58" i="1"/>
  <c r="M56" i="1"/>
  <c r="M83" i="1"/>
  <c r="M64" i="1"/>
  <c r="M50" i="1"/>
  <c r="M74" i="1"/>
  <c r="M76" i="1"/>
  <c r="M62" i="1"/>
  <c r="M68" i="1"/>
  <c r="M55" i="1"/>
  <c r="M70" i="1"/>
  <c r="M75" i="1"/>
  <c r="M51" i="1"/>
  <c r="M60" i="1"/>
  <c r="M71" i="1"/>
  <c r="M65" i="1"/>
  <c r="M54" i="1"/>
  <c r="M59" i="1"/>
  <c r="M77" i="1"/>
  <c r="M78" i="1"/>
  <c r="M61" i="1"/>
  <c r="M81" i="1"/>
  <c r="M53" i="1"/>
  <c r="M57" i="1"/>
  <c r="M82" i="1"/>
  <c r="M52" i="1"/>
  <c r="F74" i="1"/>
  <c r="F77" i="1"/>
  <c r="F68" i="1"/>
  <c r="F49" i="1"/>
  <c r="F56" i="1"/>
  <c r="F51" i="1"/>
  <c r="F65" i="1"/>
  <c r="F58" i="1"/>
  <c r="F73" i="1"/>
  <c r="F66" i="1"/>
  <c r="F55" i="1"/>
  <c r="F57" i="1"/>
  <c r="F54" i="1"/>
  <c r="F53" i="1"/>
  <c r="F50" i="1"/>
  <c r="F59" i="1"/>
  <c r="F52" i="1"/>
  <c r="F78" i="1"/>
  <c r="F62" i="1"/>
  <c r="F64" i="1"/>
  <c r="F61" i="1"/>
  <c r="F60" i="1"/>
  <c r="F76" i="1"/>
  <c r="AZ5" i="1"/>
  <c r="AS9" i="1"/>
  <c r="AZ9" i="1" s="1"/>
  <c r="AS17" i="1"/>
  <c r="AZ17" i="1" s="1"/>
  <c r="AS25" i="1"/>
  <c r="AZ25" i="1" s="1"/>
  <c r="AS33" i="1"/>
  <c r="AZ33" i="1" s="1"/>
  <c r="AS41" i="1"/>
  <c r="AZ41" i="1" s="1"/>
  <c r="AS27" i="1"/>
  <c r="AZ27" i="1" s="1"/>
  <c r="AS12" i="1"/>
  <c r="AZ12" i="1" s="1"/>
  <c r="AS20" i="1"/>
  <c r="AZ20" i="1" s="1"/>
  <c r="AS28" i="1"/>
  <c r="AZ28" i="1" s="1"/>
  <c r="AS36" i="1"/>
  <c r="AZ36" i="1" s="1"/>
  <c r="AS44" i="1"/>
  <c r="AZ44" i="1" s="1"/>
  <c r="AS43" i="1"/>
  <c r="AZ43" i="1" s="1"/>
  <c r="AS7" i="1"/>
  <c r="AZ7" i="1" s="1"/>
  <c r="AS15" i="1"/>
  <c r="AZ15" i="1" s="1"/>
  <c r="AS23" i="1"/>
  <c r="AZ23" i="1" s="1"/>
  <c r="AS31" i="1"/>
  <c r="AZ31" i="1" s="1"/>
  <c r="AS39" i="1"/>
  <c r="AZ39" i="1" s="1"/>
  <c r="AS10" i="1"/>
  <c r="AZ10" i="1" s="1"/>
  <c r="AS18" i="1"/>
  <c r="AZ18" i="1" s="1"/>
  <c r="AS26" i="1"/>
  <c r="AZ26" i="1" s="1"/>
  <c r="AS34" i="1"/>
  <c r="AZ34" i="1" s="1"/>
  <c r="AS42" i="1"/>
  <c r="AZ42" i="1" s="1"/>
  <c r="AS11" i="1"/>
  <c r="AZ11" i="1" s="1"/>
  <c r="AS35" i="1"/>
  <c r="AZ35" i="1" s="1"/>
  <c r="AS13" i="1"/>
  <c r="AZ13" i="1" s="1"/>
  <c r="AS21" i="1"/>
  <c r="AZ21" i="1" s="1"/>
  <c r="AS29" i="1"/>
  <c r="AZ29" i="1" s="1"/>
  <c r="AS37" i="1"/>
  <c r="AZ37" i="1" s="1"/>
  <c r="AS45" i="1"/>
  <c r="AZ45" i="1" s="1"/>
  <c r="AS8" i="1"/>
  <c r="AZ8" i="1" s="1"/>
  <c r="AS16" i="1"/>
  <c r="AZ16" i="1" s="1"/>
  <c r="AS24" i="1"/>
  <c r="AZ24" i="1" s="1"/>
  <c r="AS32" i="1"/>
  <c r="AZ32" i="1" s="1"/>
  <c r="AS40" i="1"/>
  <c r="AZ40" i="1" s="1"/>
  <c r="AS6" i="1"/>
  <c r="AZ6" i="1" s="1"/>
  <c r="AS19" i="1"/>
  <c r="AZ19" i="1" s="1"/>
  <c r="AS14" i="1"/>
  <c r="AZ14" i="1" s="1"/>
  <c r="AS22" i="1"/>
  <c r="AZ22" i="1" s="1"/>
  <c r="AS30" i="1"/>
  <c r="AZ30" i="1" s="1"/>
  <c r="AS38" i="1"/>
  <c r="AZ38" i="1" s="1"/>
  <c r="AX5" i="1"/>
  <c r="AQ7" i="1"/>
  <c r="AX7" i="1" s="1"/>
  <c r="AQ15" i="1"/>
  <c r="AX15" i="1" s="1"/>
  <c r="AQ23" i="1"/>
  <c r="AX23" i="1" s="1"/>
  <c r="AQ31" i="1"/>
  <c r="AX31" i="1" s="1"/>
  <c r="AQ39" i="1"/>
  <c r="AX39" i="1" s="1"/>
  <c r="AQ10" i="1"/>
  <c r="AX10" i="1" s="1"/>
  <c r="AQ18" i="1"/>
  <c r="AX18" i="1" s="1"/>
  <c r="AQ26" i="1"/>
  <c r="AX26" i="1" s="1"/>
  <c r="AQ34" i="1"/>
  <c r="AX34" i="1" s="1"/>
  <c r="AQ42" i="1"/>
  <c r="AX42" i="1" s="1"/>
  <c r="AQ9" i="1"/>
  <c r="AX9" i="1" s="1"/>
  <c r="AQ25" i="1"/>
  <c r="AX25" i="1" s="1"/>
  <c r="AQ13" i="1"/>
  <c r="AX13" i="1" s="1"/>
  <c r="AQ21" i="1"/>
  <c r="AX21" i="1" s="1"/>
  <c r="AQ29" i="1"/>
  <c r="AX29" i="1" s="1"/>
  <c r="AQ37" i="1"/>
  <c r="AX37" i="1" s="1"/>
  <c r="AQ45" i="1"/>
  <c r="AX45" i="1" s="1"/>
  <c r="AQ17" i="1"/>
  <c r="AX17" i="1" s="1"/>
  <c r="AQ8" i="1"/>
  <c r="AX8" i="1" s="1"/>
  <c r="AQ16" i="1"/>
  <c r="AX16" i="1" s="1"/>
  <c r="AQ24" i="1"/>
  <c r="AX24" i="1" s="1"/>
  <c r="AQ32" i="1"/>
  <c r="AX32" i="1" s="1"/>
  <c r="AQ40" i="1"/>
  <c r="AX40" i="1" s="1"/>
  <c r="AQ41" i="1"/>
  <c r="AX41" i="1" s="1"/>
  <c r="AQ11" i="1"/>
  <c r="AX11" i="1" s="1"/>
  <c r="AQ19" i="1"/>
  <c r="AX19" i="1" s="1"/>
  <c r="AQ27" i="1"/>
  <c r="AX27" i="1" s="1"/>
  <c r="AQ35" i="1"/>
  <c r="AX35" i="1" s="1"/>
  <c r="AQ43" i="1"/>
  <c r="AX43" i="1" s="1"/>
  <c r="AQ14" i="1"/>
  <c r="AX14" i="1" s="1"/>
  <c r="AQ22" i="1"/>
  <c r="AX22" i="1" s="1"/>
  <c r="AQ30" i="1"/>
  <c r="AX30" i="1" s="1"/>
  <c r="AQ38" i="1"/>
  <c r="AX38" i="1" s="1"/>
  <c r="AQ12" i="1"/>
  <c r="AX12" i="1" s="1"/>
  <c r="AQ20" i="1"/>
  <c r="AX20" i="1" s="1"/>
  <c r="AQ28" i="1"/>
  <c r="AX28" i="1" s="1"/>
  <c r="AQ36" i="1"/>
  <c r="AX36" i="1" s="1"/>
  <c r="AQ44" i="1"/>
  <c r="AX44" i="1" s="1"/>
  <c r="AQ6" i="1"/>
  <c r="AX6" i="1" s="1"/>
  <c r="AQ33" i="1"/>
  <c r="AX33" i="1" s="1"/>
  <c r="AY5" i="1"/>
  <c r="AR12" i="1"/>
  <c r="AY12" i="1" s="1"/>
  <c r="AR20" i="1"/>
  <c r="AY20" i="1" s="1"/>
  <c r="AR28" i="1"/>
  <c r="AY28" i="1" s="1"/>
  <c r="AR36" i="1"/>
  <c r="AY36" i="1" s="1"/>
  <c r="AR44" i="1"/>
  <c r="AY44" i="1" s="1"/>
  <c r="AR7" i="1"/>
  <c r="AY7" i="1" s="1"/>
  <c r="AR15" i="1"/>
  <c r="AY15" i="1" s="1"/>
  <c r="AR23" i="1"/>
  <c r="AY23" i="1" s="1"/>
  <c r="AR31" i="1"/>
  <c r="AY31" i="1" s="1"/>
  <c r="AR39" i="1"/>
  <c r="AY39" i="1" s="1"/>
  <c r="AR30" i="1"/>
  <c r="AY30" i="1" s="1"/>
  <c r="AR38" i="1"/>
  <c r="AY38" i="1" s="1"/>
  <c r="AR10" i="1"/>
  <c r="AY10" i="1" s="1"/>
  <c r="AR18" i="1"/>
  <c r="AY18" i="1" s="1"/>
  <c r="AR26" i="1"/>
  <c r="AY26" i="1" s="1"/>
  <c r="AR34" i="1"/>
  <c r="AY34" i="1" s="1"/>
  <c r="AR42" i="1"/>
  <c r="AY42" i="1" s="1"/>
  <c r="AR13" i="1"/>
  <c r="AY13" i="1" s="1"/>
  <c r="AR21" i="1"/>
  <c r="AY21" i="1" s="1"/>
  <c r="AR29" i="1"/>
  <c r="AY29" i="1" s="1"/>
  <c r="AR37" i="1"/>
  <c r="AY37" i="1" s="1"/>
  <c r="AR45" i="1"/>
  <c r="AY45" i="1" s="1"/>
  <c r="AR22" i="1"/>
  <c r="AY22" i="1" s="1"/>
  <c r="AR8" i="1"/>
  <c r="AY8" i="1" s="1"/>
  <c r="AR16" i="1"/>
  <c r="AY16" i="1" s="1"/>
  <c r="AR24" i="1"/>
  <c r="AY24" i="1" s="1"/>
  <c r="AR32" i="1"/>
  <c r="AY32" i="1" s="1"/>
  <c r="AR40" i="1"/>
  <c r="AY40" i="1" s="1"/>
  <c r="AR14" i="1"/>
  <c r="AY14" i="1" s="1"/>
  <c r="AR6" i="1"/>
  <c r="AY6" i="1" s="1"/>
  <c r="AR11" i="1"/>
  <c r="AY11" i="1" s="1"/>
  <c r="AR19" i="1"/>
  <c r="AY19" i="1" s="1"/>
  <c r="AR27" i="1"/>
  <c r="AY27" i="1" s="1"/>
  <c r="AR35" i="1"/>
  <c r="AY35" i="1" s="1"/>
  <c r="AR43" i="1"/>
  <c r="AY43" i="1" s="1"/>
  <c r="AR9" i="1"/>
  <c r="AY9" i="1" s="1"/>
  <c r="AR17" i="1"/>
  <c r="AY17" i="1" s="1"/>
  <c r="AR25" i="1"/>
  <c r="AY25" i="1" s="1"/>
  <c r="AR33" i="1"/>
  <c r="AY33" i="1" s="1"/>
  <c r="AR41" i="1"/>
  <c r="AY41" i="1" s="1"/>
  <c r="L31" i="1"/>
  <c r="L30" i="1"/>
  <c r="E32" i="1" l="1"/>
  <c r="L32" i="1"/>
  <c r="AD6" i="1" s="1"/>
  <c r="H31" i="1"/>
  <c r="E31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27" i="1" l="1"/>
  <c r="L37" i="1"/>
  <c r="L6" i="1"/>
  <c r="L38" i="1"/>
  <c r="L13" i="1"/>
  <c r="H37" i="1"/>
  <c r="J31" i="1"/>
  <c r="H8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AD5" i="1" l="1"/>
  <c r="H38" i="1"/>
  <c r="E38" i="1"/>
  <c r="E37" i="1"/>
  <c r="J37" i="1" s="1"/>
  <c r="E40" i="1"/>
  <c r="L40" i="1"/>
  <c r="E41" i="1"/>
  <c r="L41" i="1"/>
  <c r="J22" i="1"/>
  <c r="J21" i="1"/>
  <c r="J18" i="1"/>
  <c r="J16" i="1"/>
  <c r="J12" i="1"/>
  <c r="J19" i="1"/>
  <c r="J11" i="1"/>
  <c r="J8" i="1"/>
  <c r="J20" i="1"/>
  <c r="J17" i="1"/>
  <c r="J14" i="1"/>
  <c r="J28" i="1"/>
  <c r="J27" i="1"/>
  <c r="J26" i="1"/>
  <c r="J10" i="1"/>
  <c r="J9" i="1"/>
  <c r="J23" i="1"/>
  <c r="J15" i="1"/>
  <c r="J13" i="1"/>
  <c r="J25" i="1"/>
  <c r="J24" i="1"/>
  <c r="J7" i="1"/>
  <c r="Q97" i="1"/>
  <c r="J38" i="1" l="1"/>
  <c r="AD7" i="1"/>
  <c r="AD13" i="1" s="1"/>
  <c r="AP5" i="1"/>
  <c r="P7" i="1"/>
  <c r="L43" i="1"/>
  <c r="Q124" i="1"/>
  <c r="Q122" i="1"/>
  <c r="Q120" i="1"/>
  <c r="Q116" i="1"/>
  <c r="Q115" i="1"/>
  <c r="Q108" i="1"/>
  <c r="Q107" i="1"/>
  <c r="Q102" i="1"/>
  <c r="Q101" i="1"/>
  <c r="Q96" i="1"/>
  <c r="AW5" i="1" l="1"/>
  <c r="AP7" i="1"/>
  <c r="AW7" i="1" s="1"/>
  <c r="AP15" i="1"/>
  <c r="AW15" i="1" s="1"/>
  <c r="AP23" i="1"/>
  <c r="AW23" i="1" s="1"/>
  <c r="AP31" i="1"/>
  <c r="AW31" i="1" s="1"/>
  <c r="AP39" i="1"/>
  <c r="AW39" i="1" s="1"/>
  <c r="AP45" i="1"/>
  <c r="AW45" i="1" s="1"/>
  <c r="AP8" i="1"/>
  <c r="AW8" i="1" s="1"/>
  <c r="AP16" i="1"/>
  <c r="AW16" i="1" s="1"/>
  <c r="AP24" i="1"/>
  <c r="AW24" i="1" s="1"/>
  <c r="AP32" i="1"/>
  <c r="AW32" i="1" s="1"/>
  <c r="AP40" i="1"/>
  <c r="AW40" i="1" s="1"/>
  <c r="AP29" i="1"/>
  <c r="AW29" i="1" s="1"/>
  <c r="AP9" i="1"/>
  <c r="AW9" i="1" s="1"/>
  <c r="AP17" i="1"/>
  <c r="AW17" i="1" s="1"/>
  <c r="AP25" i="1"/>
  <c r="AW25" i="1" s="1"/>
  <c r="AP33" i="1"/>
  <c r="AW33" i="1" s="1"/>
  <c r="AP41" i="1"/>
  <c r="AW41" i="1" s="1"/>
  <c r="AP21" i="1"/>
  <c r="AW21" i="1" s="1"/>
  <c r="AP10" i="1"/>
  <c r="AW10" i="1" s="1"/>
  <c r="AP18" i="1"/>
  <c r="AW18" i="1" s="1"/>
  <c r="AP26" i="1"/>
  <c r="AW26" i="1" s="1"/>
  <c r="AP34" i="1"/>
  <c r="AW34" i="1" s="1"/>
  <c r="AP42" i="1"/>
  <c r="AW42" i="1" s="1"/>
  <c r="AP13" i="1"/>
  <c r="AW13" i="1" s="1"/>
  <c r="AP11" i="1"/>
  <c r="AW11" i="1" s="1"/>
  <c r="AP19" i="1"/>
  <c r="AW19" i="1" s="1"/>
  <c r="AP27" i="1"/>
  <c r="AW27" i="1" s="1"/>
  <c r="AP35" i="1"/>
  <c r="AW35" i="1" s="1"/>
  <c r="AP43" i="1"/>
  <c r="AW43" i="1" s="1"/>
  <c r="AP12" i="1"/>
  <c r="AW12" i="1" s="1"/>
  <c r="AP20" i="1"/>
  <c r="AW20" i="1" s="1"/>
  <c r="AP28" i="1"/>
  <c r="AW28" i="1" s="1"/>
  <c r="AP36" i="1"/>
  <c r="AW36" i="1" s="1"/>
  <c r="AP44" i="1"/>
  <c r="AW44" i="1" s="1"/>
  <c r="AP37" i="1"/>
  <c r="AW37" i="1" s="1"/>
  <c r="AP14" i="1"/>
  <c r="AW14" i="1" s="1"/>
  <c r="AP22" i="1"/>
  <c r="AW22" i="1" s="1"/>
  <c r="AP30" i="1"/>
  <c r="AW30" i="1" s="1"/>
  <c r="AP38" i="1"/>
  <c r="AW38" i="1" s="1"/>
  <c r="AP6" i="1"/>
  <c r="AW6" i="1" s="1"/>
  <c r="L44" i="1"/>
  <c r="M79" i="1"/>
  <c r="M80" i="1"/>
  <c r="M35" i="1"/>
  <c r="M34" i="1"/>
  <c r="M43" i="1"/>
  <c r="M28" i="1"/>
  <c r="M39" i="1"/>
  <c r="M31" i="1"/>
  <c r="M30" i="1"/>
  <c r="M10" i="1"/>
  <c r="M21" i="1"/>
  <c r="M11" i="1"/>
  <c r="M17" i="1"/>
  <c r="M20" i="1"/>
  <c r="M14" i="1"/>
  <c r="M23" i="1"/>
  <c r="M12" i="1"/>
  <c r="M18" i="1"/>
  <c r="M25" i="1"/>
  <c r="M7" i="1"/>
  <c r="M24" i="1"/>
  <c r="M19" i="1"/>
  <c r="M22" i="1"/>
  <c r="M15" i="1"/>
  <c r="M26" i="1"/>
  <c r="M9" i="1"/>
  <c r="M8" i="1"/>
  <c r="M16" i="1"/>
  <c r="M32" i="1"/>
  <c r="M27" i="1"/>
  <c r="M13" i="1"/>
  <c r="M6" i="1"/>
  <c r="M38" i="1"/>
  <c r="M37" i="1"/>
  <c r="M41" i="1"/>
  <c r="M40" i="1"/>
  <c r="E6" i="1"/>
  <c r="H80" i="1"/>
  <c r="I83" i="1" s="1"/>
  <c r="H32" i="1"/>
  <c r="H40" i="1"/>
  <c r="J40" i="1" s="1"/>
  <c r="H6" i="1"/>
  <c r="W5" i="1" s="1"/>
  <c r="H41" i="1"/>
  <c r="J41" i="1" s="1"/>
  <c r="H39" i="1"/>
  <c r="H30" i="1"/>
  <c r="I56" i="1" l="1"/>
  <c r="I53" i="1"/>
  <c r="I57" i="1"/>
  <c r="I73" i="1"/>
  <c r="I64" i="1"/>
  <c r="I51" i="1"/>
  <c r="I54" i="1"/>
  <c r="I50" i="1"/>
  <c r="I55" i="1"/>
  <c r="I62" i="1"/>
  <c r="I66" i="1"/>
  <c r="I58" i="1"/>
  <c r="I78" i="1"/>
  <c r="I65" i="1"/>
  <c r="I52" i="1"/>
  <c r="I61" i="1"/>
  <c r="I59" i="1"/>
  <c r="I60" i="1"/>
  <c r="I77" i="1"/>
  <c r="I76" i="1"/>
  <c r="I75" i="1"/>
  <c r="I74" i="1"/>
  <c r="P5" i="1"/>
  <c r="W6" i="1"/>
  <c r="I82" i="1"/>
  <c r="I81" i="1"/>
  <c r="X9" i="1"/>
  <c r="X13" i="1" s="1"/>
  <c r="J39" i="1"/>
  <c r="W7" i="1"/>
  <c r="J32" i="1"/>
  <c r="E30" i="1"/>
  <c r="P6" i="1" s="1"/>
  <c r="J68" i="1"/>
  <c r="W13" i="1" l="1"/>
  <c r="P13" i="1"/>
  <c r="J6" i="1"/>
  <c r="I80" i="1" l="1"/>
  <c r="I68" i="1"/>
  <c r="J30" i="1"/>
  <c r="H43" i="1" l="1"/>
  <c r="E43" i="1"/>
  <c r="F6" i="1" s="1"/>
  <c r="F35" i="1" l="1"/>
  <c r="I35" i="1"/>
  <c r="I49" i="1"/>
  <c r="I39" i="1"/>
  <c r="I31" i="1"/>
  <c r="I38" i="1"/>
  <c r="I37" i="1"/>
  <c r="I15" i="1"/>
  <c r="I21" i="1"/>
  <c r="I17" i="1"/>
  <c r="I24" i="1"/>
  <c r="I19" i="1"/>
  <c r="I14" i="1"/>
  <c r="I13" i="1"/>
  <c r="I27" i="1"/>
  <c r="I18" i="1"/>
  <c r="I25" i="1"/>
  <c r="I12" i="1"/>
  <c r="I26" i="1"/>
  <c r="I20" i="1"/>
  <c r="I28" i="1"/>
  <c r="I16" i="1"/>
  <c r="I22" i="1"/>
  <c r="I7" i="1"/>
  <c r="I23" i="1"/>
  <c r="I11" i="1"/>
  <c r="I10" i="1"/>
  <c r="I9" i="1"/>
  <c r="I8" i="1"/>
  <c r="I32" i="1"/>
  <c r="F37" i="1"/>
  <c r="F31" i="1"/>
  <c r="F38" i="1"/>
  <c r="F16" i="1"/>
  <c r="F17" i="1"/>
  <c r="F18" i="1"/>
  <c r="F19" i="1"/>
  <c r="F24" i="1"/>
  <c r="F10" i="1"/>
  <c r="F12" i="1"/>
  <c r="F13" i="1"/>
  <c r="F15" i="1"/>
  <c r="F20" i="1"/>
  <c r="F21" i="1"/>
  <c r="F8" i="1"/>
  <c r="F26" i="1"/>
  <c r="F28" i="1"/>
  <c r="F22" i="1"/>
  <c r="F7" i="1"/>
  <c r="F23" i="1"/>
  <c r="F25" i="1"/>
  <c r="F11" i="1"/>
  <c r="F27" i="1"/>
  <c r="F14" i="1"/>
  <c r="F9" i="1"/>
  <c r="F43" i="1"/>
  <c r="I43" i="1"/>
  <c r="F32" i="1"/>
  <c r="F39" i="1"/>
  <c r="J43" i="1"/>
  <c r="I40" i="1"/>
  <c r="I41" i="1"/>
  <c r="I34" i="1"/>
  <c r="I6" i="1"/>
  <c r="I30" i="1"/>
  <c r="F34" i="1"/>
  <c r="F30" i="1"/>
  <c r="F41" i="1"/>
  <c r="F40" i="1"/>
  <c r="J81" i="1" l="1"/>
  <c r="J54" i="1"/>
  <c r="R5" i="1"/>
  <c r="R13" i="1" s="1"/>
  <c r="J82" i="1"/>
  <c r="Q5" i="1"/>
  <c r="Q13" i="1" s="1"/>
  <c r="S5" i="1"/>
  <c r="S13" i="1" s="1"/>
  <c r="F82" i="1" l="1"/>
  <c r="F80" i="1"/>
  <c r="J80" i="1"/>
  <c r="F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A6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These do not add up to the exact manufacturing amounts, but are kept consistent for comparison. </t>
        </r>
      </text>
    </comment>
    <comment ref="B6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These do not add up to the exact manufacturing amounts, but are kept consistent for comparison. </t>
        </r>
      </text>
    </comment>
    <comment ref="A69" authorId="0" shapeId="0" xr:uid="{025CDCD2-EF1C-8F4A-B49F-E6F0878A9BBA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Sensitibity Analyses with sustainable sources of energy</t>
        </r>
      </text>
    </comment>
    <comment ref="B73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Steel + small amount of iron scrap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A2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*Note: Directly use these amounts adapted from Ecovinent. For comparison, we assume the same weight and distances divided by a different lifespan. The exact numbers calculated would be different for transportation. </t>
        </r>
      </text>
    </comment>
    <comment ref="B30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These do not add up to the exact manufacturing amounts, but are kept consistent for comparison. </t>
        </r>
      </text>
    </comment>
    <comment ref="A3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 xml:space="preserve">*Note: Directly use these amounts adapted from Ecovinent. </t>
        </r>
      </text>
    </comment>
    <comment ref="A5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*Note: Directly use these amounts adapted from Ecovinent. For comparison, we assume the same weight and distances divided by a different lifespan. The exact numbers calculated would be different for transportation. </t>
        </r>
      </text>
    </comment>
    <comment ref="B60" authorId="0" shapeId="0" xr:uid="{5A360026-2C76-2149-A861-E43BC2993ED1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These do not add up to the exact manufacturing amounts, but are kept consistent for comparison. </t>
        </r>
      </text>
    </comment>
    <comment ref="A6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6"/>
            <color rgb="FF000000"/>
            <rFont val="Tahoma"/>
            <family val="2"/>
          </rPr>
          <t xml:space="preserve">*Note: Directly use these amounts adapted from Ecovinent. </t>
        </r>
      </text>
    </comment>
    <comment ref="A6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Sensitibity Analyses with sustainable sources of energy</t>
        </r>
      </text>
    </comment>
    <comment ref="B70" authorId="0" shapeId="0" xr:uid="{DD324C21-46B9-D34A-88C8-A001CDFBFC50}">
      <text>
        <r>
          <rPr>
            <b/>
            <sz val="9"/>
            <color rgb="FF000000"/>
            <rFont val="Tahoma"/>
            <family val="2"/>
          </rPr>
          <t>Neil: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Steel + small amount of iron scrap</t>
        </r>
      </text>
    </comment>
  </commentList>
</comments>
</file>

<file path=xl/sharedStrings.xml><?xml version="1.0" encoding="utf-8"?>
<sst xmlns="http://schemas.openxmlformats.org/spreadsheetml/2006/main" count="607" uniqueCount="227">
  <si>
    <t>Unit</t>
  </si>
  <si>
    <t>kg</t>
  </si>
  <si>
    <t>kWh</t>
  </si>
  <si>
    <t>Energy/Unit  [MJ/Unit]</t>
  </si>
  <si>
    <t>Use phase</t>
  </si>
  <si>
    <t>Disposal</t>
  </si>
  <si>
    <t>Total</t>
  </si>
  <si>
    <t>kg/t conversion factor</t>
  </si>
  <si>
    <t>fraction</t>
  </si>
  <si>
    <t>Transportation</t>
  </si>
  <si>
    <t>Energy per FU [MJ/FU]</t>
  </si>
  <si>
    <t>Check g CO2/MJ</t>
  </si>
  <si>
    <t>g/kg</t>
  </si>
  <si>
    <t>-</t>
  </si>
  <si>
    <t>t-km</t>
  </si>
  <si>
    <t>Quantity per FU</t>
  </si>
  <si>
    <t xml:space="preserve">Result discussion </t>
  </si>
  <si>
    <t>3c. Comparison between scenarios</t>
  </si>
  <si>
    <t xml:space="preserve">4. Interpretation of ratios gCO2/MJ </t>
  </si>
  <si>
    <t>CO2/Unit [kg/unit]</t>
  </si>
  <si>
    <t>CO2/FU</t>
  </si>
  <si>
    <t>fraction2</t>
  </si>
  <si>
    <t>Reference Product Name</t>
  </si>
  <si>
    <t>Reference Product Unit</t>
  </si>
  <si>
    <t>polypropylene, granulate</t>
  </si>
  <si>
    <t>CO2 fossil/FU</t>
  </si>
  <si>
    <t>Net value</t>
  </si>
  <si>
    <t>Fossil CO2
 kgCO2/FU</t>
  </si>
  <si>
    <t>Energy
MJ/FU</t>
  </si>
  <si>
    <t>alkyd paint, white, without solvent, in 60% solution state</t>
  </si>
  <si>
    <t>aluminium, primary, ingot</t>
  </si>
  <si>
    <t>chromium oxide, flakes</t>
  </si>
  <si>
    <t>sheet rolling, copper</t>
  </si>
  <si>
    <t>electronics, for control units</t>
  </si>
  <si>
    <t>ethylene</t>
  </si>
  <si>
    <t>ethylene glycol</t>
  </si>
  <si>
    <t>flat glass, uncoated</t>
  </si>
  <si>
    <t>heat, district or industrial, natural gas</t>
  </si>
  <si>
    <t>MJ</t>
  </si>
  <si>
    <t>lead</t>
  </si>
  <si>
    <t>nickel, class 1</t>
  </si>
  <si>
    <t>polyethylene, high density, granulate</t>
  </si>
  <si>
    <t>polyvinylchloride, suspension polymerised</t>
  </si>
  <si>
    <t>section bar rolling, steel</t>
  </si>
  <si>
    <t>sheet rolling, steel</t>
  </si>
  <si>
    <t>steel, low-alloyed, hot rolled</t>
  </si>
  <si>
    <t>sulfuric acid</t>
  </si>
  <si>
    <t>synthetic rubber</t>
  </si>
  <si>
    <t>tap water</t>
  </si>
  <si>
    <t>transport, freight train</t>
  </si>
  <si>
    <t>transport, freight, sea, container ship</t>
  </si>
  <si>
    <t>zinc</t>
  </si>
  <si>
    <t>Light fuel oil, burned in furnace 1MW of greenhouse/MJ - RER</t>
  </si>
  <si>
    <t>electricity, medium voltage</t>
  </si>
  <si>
    <t>Manufacturing (Materials + Processing)</t>
  </si>
  <si>
    <t>lubricating oil</t>
  </si>
  <si>
    <t>waste polyurethane foam</t>
  </si>
  <si>
    <t>transport, freight, lorry 16-32 metric ton</t>
  </si>
  <si>
    <t>aluminium recycling</t>
  </si>
  <si>
    <t>emulsion paint incineration</t>
  </si>
  <si>
    <t>glass incineration</t>
  </si>
  <si>
    <t>plastic mixture incineration</t>
  </si>
  <si>
    <t>zinc in car shredder residue incineration</t>
  </si>
  <si>
    <t>Battery, Li-ion, rechargeable, prismatic</t>
  </si>
  <si>
    <t>Copper</t>
  </si>
  <si>
    <t>Electronics, for control units</t>
  </si>
  <si>
    <t>extruded and thermoformed plastic sheets</t>
  </si>
  <si>
    <t>Metal working, average for aluminium product manufacturing</t>
  </si>
  <si>
    <t>Metal working, average for steel product manufacturing</t>
  </si>
  <si>
    <t>Polypropylene, granulate</t>
  </si>
  <si>
    <t>Polyurethane, rigid foam</t>
  </si>
  <si>
    <t>Recyling of iron and mixed metal scrap</t>
  </si>
  <si>
    <t>glass at landfill</t>
  </si>
  <si>
    <t>mineral oil incineration</t>
  </si>
  <si>
    <t>plastic, mixture at landfill</t>
  </si>
  <si>
    <t>electricity, wind, 1-3MW turbine, onshore</t>
  </si>
  <si>
    <t>electricity, photovoltaic, 
570kWp open ground installation</t>
  </si>
  <si>
    <t>Transportation by Gas Vehicle
FU= 1 vehicle km
Life Cycle stage  (150,000 km lifespan)</t>
  </si>
  <si>
    <t>Transportation by Electric Vehicle
FU= 1 vehicle km
Life Cycle stage (225,000 km lifespan)</t>
  </si>
  <si>
    <t>Gas Vehicle</t>
  </si>
  <si>
    <t>Electric Vehicle</t>
  </si>
  <si>
    <t>Car manufacturing</t>
  </si>
  <si>
    <t>Car transportation</t>
  </si>
  <si>
    <t>Car disposal</t>
  </si>
  <si>
    <t xml:space="preserve">Petrol gas </t>
  </si>
  <si>
    <t>Electric charging - photovoltaic</t>
  </si>
  <si>
    <t>Electric charging - wind</t>
  </si>
  <si>
    <t>Electric Vehicle - Wind</t>
  </si>
  <si>
    <t>Electric Vehicle - Photovoltaic</t>
  </si>
  <si>
    <t xml:space="preserve">3a. Gas vehicle - dominant contributions </t>
  </si>
  <si>
    <t>3b.Electric vehicle- dominant contributions</t>
  </si>
  <si>
    <t>5. Importance of wind and photovolatic sourcing and electricity substitution related to use phase</t>
  </si>
  <si>
    <t>Supply chain petrol, low-sulfur</t>
  </si>
  <si>
    <t>Total EU electricity grid</t>
  </si>
  <si>
    <t>Electric charging - RER</t>
  </si>
  <si>
    <t>Total EU electricity wind</t>
  </si>
  <si>
    <t>Total EU electricity photovoltaic</t>
  </si>
  <si>
    <t>Direct combustion</t>
  </si>
  <si>
    <t>electricity, medium voltage RER</t>
  </si>
  <si>
    <t>CO2equ/Unit [kg/unit]2</t>
  </si>
  <si>
    <t>CO2equ./FU</t>
  </si>
  <si>
    <t>fraction3</t>
  </si>
  <si>
    <t>DALY/kgCO2e</t>
  </si>
  <si>
    <t>DALY/FU</t>
  </si>
  <si>
    <t>GHG CO2equ.
 kgCO2equ/FU</t>
  </si>
  <si>
    <t>Lifetime distance km</t>
  </si>
  <si>
    <t>Cumulative graph</t>
  </si>
  <si>
    <t>Graph per FU</t>
  </si>
  <si>
    <t>Distance over Lifetime</t>
  </si>
  <si>
    <t>GHG CO2equ.
 kgCO2equ over lifetime</t>
  </si>
  <si>
    <t>from open LCA in kgCO2equ short per FU</t>
  </si>
  <si>
    <t>Gas Vehicle spreadsheet calculations</t>
  </si>
  <si>
    <t>Gas Vehicle Open LCA</t>
  </si>
  <si>
    <t>Electric Vehicle spreadsheet calculations</t>
  </si>
  <si>
    <t>Electric Vehicle - Wind  spreadsheet calculations</t>
  </si>
  <si>
    <t>Electric Vehicle - Photovoltaic  spreadsheet calculations</t>
  </si>
  <si>
    <t>Electric Vehicle Open LCA</t>
  </si>
  <si>
    <t>Electric Vehicle-Wind Open LCA</t>
  </si>
  <si>
    <t>Electric Vehicle  - Photovoltaic Open LCA</t>
  </si>
  <si>
    <t>Climate change, short term - Open LCA</t>
  </si>
  <si>
    <t>electricity, hard coal</t>
  </si>
  <si>
    <t>Total EU electricity hard coal</t>
  </si>
  <si>
    <t>Electric Vehicle - 
hard coal</t>
  </si>
  <si>
    <t>Electric charging - hard coal</t>
  </si>
  <si>
    <t>Electric Vehicle - Hard coal  spreadsheet calculations</t>
  </si>
  <si>
    <t>Electric Vehicle - Hard coal</t>
  </si>
  <si>
    <t>Electric Vehicle - EU mix</t>
  </si>
  <si>
    <t>Transportation
*Please see note in top-corner*</t>
  </si>
  <si>
    <t>Directly Use Numbers Below</t>
  </si>
  <si>
    <t>Use phase
*Please see note in top-corner*</t>
  </si>
  <si>
    <t>Determine using given information</t>
  </si>
  <si>
    <t xml:space="preserve">For use phase sensitivity analyses: </t>
  </si>
  <si>
    <r>
      <t xml:space="preserve">Disposal
</t>
    </r>
    <r>
      <rPr>
        <b/>
        <sz val="14"/>
        <rFont val="Arial"/>
        <family val="2"/>
      </rPr>
      <t>Determine using given information</t>
    </r>
  </si>
  <si>
    <t>Transportation by Electric Vehicle</t>
  </si>
  <si>
    <t>Transportation by Gas Vehicle</t>
  </si>
  <si>
    <r>
      <t xml:space="preserve">Manufacturing (Materials + Processing) </t>
    </r>
    <r>
      <rPr>
        <b/>
        <sz val="16"/>
        <color rgb="FFFF0000"/>
        <rFont val="Arial"/>
        <family val="2"/>
      </rPr>
      <t>per Vehicule</t>
    </r>
  </si>
  <si>
    <r>
      <t>Transportation</t>
    </r>
    <r>
      <rPr>
        <b/>
        <sz val="16"/>
        <color rgb="FFFF0000"/>
        <rFont val="Arial"/>
        <family val="2"/>
      </rPr>
      <t xml:space="preserve"> per vehicle</t>
    </r>
    <r>
      <rPr>
        <sz val="16"/>
        <color rgb="FFFF0000"/>
        <rFont val="Arial"/>
        <family val="2"/>
      </rPr>
      <t xml:space="preserve">
*Please see note in top-corner*</t>
    </r>
  </si>
  <si>
    <r>
      <t xml:space="preserve">Use phase </t>
    </r>
    <r>
      <rPr>
        <b/>
        <sz val="16"/>
        <color rgb="FFFF0000"/>
        <rFont val="Arial"/>
        <family val="2"/>
      </rPr>
      <t xml:space="preserve"> per  Vehicle-km</t>
    </r>
    <r>
      <rPr>
        <sz val="16"/>
        <color rgb="FFFF0000"/>
        <rFont val="Arial"/>
        <family val="2"/>
      </rPr>
      <t>)
*Please see note in top-corner*</t>
    </r>
  </si>
  <si>
    <t>alkyd paint production, white, solvent-based, product in 60% solution state</t>
  </si>
  <si>
    <t>RER</t>
  </si>
  <si>
    <t>aluminium production, primary, ingot</t>
  </si>
  <si>
    <t>RoW</t>
  </si>
  <si>
    <t>chromium oxide production, flakes</t>
  </si>
  <si>
    <t>electronics production, for control units</t>
  </si>
  <si>
    <t>ethylene production, average</t>
  </si>
  <si>
    <t>ethylene glycol production</t>
  </si>
  <si>
    <t>market for flat glass, uncoated</t>
  </si>
  <si>
    <t>market for heat, district or industrial, natural gas</t>
  </si>
  <si>
    <t>market for lead</t>
  </si>
  <si>
    <t>GLO</t>
  </si>
  <si>
    <t>light fuel oil, burned in industrial furnace 1MW, non-modulating</t>
  </si>
  <si>
    <t>Light fuel oil, burned in furnace 1MW of greenhouse/MJ</t>
  </si>
  <si>
    <t>*</t>
  </si>
  <si>
    <t>market for nickel, class 1</t>
  </si>
  <si>
    <t>market for polyethylene, high density, granulate</t>
  </si>
  <si>
    <t>polypropylene production, granulate</t>
  </si>
  <si>
    <t>market for polyvinylchloride, suspension polymerised</t>
  </si>
  <si>
    <t>steel production, low-alloyed, hot rolled</t>
  </si>
  <si>
    <t>market for sulfuric acid</t>
  </si>
  <si>
    <t>market for synthetic rubber</t>
  </si>
  <si>
    <t>tap water production, conventional treatment</t>
  </si>
  <si>
    <t>market for zinc</t>
  </si>
  <si>
    <t>battery production, Li-ion, rechargeable, prismatic</t>
  </si>
  <si>
    <t>battery, Li-ion, rechargeable, prismatic</t>
  </si>
  <si>
    <t>extrusion of plastic sheets and thermoforming, inline</t>
  </si>
  <si>
    <t>lubricating oil production</t>
  </si>
  <si>
    <t>market for metal working, average for aluminium product manufacturing</t>
  </si>
  <si>
    <t>metal working, average for aluminium product manufacturing</t>
  </si>
  <si>
    <t>metal working, average for steel product manufacturing</t>
  </si>
  <si>
    <t>market for polyurethane, rigid foam</t>
  </si>
  <si>
    <t>polyurethane, rigid foam</t>
  </si>
  <si>
    <t>Transport</t>
  </si>
  <si>
    <t>market group for transport, freight train</t>
  </si>
  <si>
    <t>metric ton*km</t>
  </si>
  <si>
    <t>market for transport, freight, lorry 16-32 metric ton, EURO4</t>
  </si>
  <si>
    <t>transport, freight, lorry 16-32 metric ton, EURO4</t>
  </si>
  <si>
    <t>treatment of waste emulsion paint, municipal incineration</t>
  </si>
  <si>
    <t>CH</t>
  </si>
  <si>
    <t>waste emulsion paint</t>
  </si>
  <si>
    <t>treatment of waste glass, municipal incineration</t>
  </si>
  <si>
    <t>waste glass</t>
  </si>
  <si>
    <t>treatment of waste plastic, mixture, municipal incineration</t>
  </si>
  <si>
    <t>waste plastic, mixture</t>
  </si>
  <si>
    <t>treatment of zinc in car shredder residue, municipal incineration</t>
  </si>
  <si>
    <t>zinc in car shredder residue</t>
  </si>
  <si>
    <t>treatment of aluminium scrap, post-consumer, prepared for recycling, at remelter</t>
  </si>
  <si>
    <t>aluminium, wrought alloy</t>
  </si>
  <si>
    <t>treatment of metal scrap, mixed, for recycling, unsorted, sorting</t>
  </si>
  <si>
    <t>iron scrap, sorted, pressed</t>
  </si>
  <si>
    <t>treatment of waste glass, inert material landfill</t>
  </si>
  <si>
    <t>treatment of waste mineral oil, hazardous waste incineration</t>
  </si>
  <si>
    <t>waste mineral oil</t>
  </si>
  <si>
    <t>treatment of waste plastic, mixture, sanitary landfill</t>
  </si>
  <si>
    <t>market for waste polyurethane foam</t>
  </si>
  <si>
    <t>Operation/Use</t>
  </si>
  <si>
    <t>market for petrol, low-sulfur</t>
  </si>
  <si>
    <t>Europe without Switzerland</t>
  </si>
  <si>
    <t>petrol, low-sulfur</t>
  </si>
  <si>
    <t>*also used in manufacturing for gas vehicle</t>
  </si>
  <si>
    <t>market group for electricity, medium voltage</t>
  </si>
  <si>
    <t>UCTE</t>
  </si>
  <si>
    <t>electricity production, wind, 1-3MW turbine, onshore</t>
  </si>
  <si>
    <t>electricity, high voltage</t>
  </si>
  <si>
    <t>electricity production, photovoltaic, 570kWp open ground installation, multi-Si</t>
  </si>
  <si>
    <t>electricity, low voltage</t>
  </si>
  <si>
    <t>electricity production, hard coal</t>
  </si>
  <si>
    <t>conversion kg_to_g</t>
  </si>
  <si>
    <t>Category</t>
  </si>
  <si>
    <t>air</t>
  </si>
  <si>
    <t>fossil+nuclear+primary forest</t>
  </si>
  <si>
    <t>CO2 fossil/total non renewable energy</t>
  </si>
  <si>
    <t>climate change</t>
  </si>
  <si>
    <t>Indicator</t>
  </si>
  <si>
    <t>CO2, fossil</t>
  </si>
  <si>
    <t>non-renewable energy resources</t>
  </si>
  <si>
    <t>Check combustion included</t>
  </si>
  <si>
    <t>GWP 100a</t>
  </si>
  <si>
    <t>renewable energy resources, total</t>
  </si>
  <si>
    <t>Non-renewable  + renewable energy resources, total</t>
  </si>
  <si>
    <t>Activity Name</t>
  </si>
  <si>
    <t>Geography</t>
  </si>
  <si>
    <t>Reference Product Amount</t>
  </si>
  <si>
    <t>MJ-Eq</t>
  </si>
  <si>
    <t>gCO2/MJ</t>
  </si>
  <si>
    <t>kg CO2-Eq</t>
  </si>
  <si>
    <t>Gas Vehicle Lifespan (km)</t>
  </si>
  <si>
    <t>Electric Vehicle Lifespan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</si>
</sst>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%"/>
    <numFmt numFmtId="166" formatCode="0.0"/>
    <numFmt numFmtId="167" formatCode="0.00000"/>
    <numFmt numFmtId="168" formatCode="_ &quot;CHF&quot;\ * #,##0.00_ ;_ &quot;CHF&quot;\ * \-#,##0.00_ ;_ &quot;CHF&quot;\ * &quot;-&quot;??_ ;_ @_ "/>
    <numFmt numFmtId="169" formatCode="0.0000"/>
    <numFmt numFmtId="170" formatCode="0.000%"/>
  </numFmts>
  <fonts count="20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theme="1"/>
      <name val="Helvetica LT Pro"/>
      <family val="2"/>
    </font>
    <font>
      <sz val="16"/>
      <color theme="1"/>
      <name val="Arial"/>
      <family val="2"/>
    </font>
    <font>
      <sz val="16"/>
      <color theme="1"/>
      <name val="Arial"/>
      <family val="2"/>
    </font>
    <font>
      <sz val="16"/>
      <color indexed="81"/>
      <name val="Tahoma"/>
      <family val="2"/>
    </font>
    <font>
      <sz val="18"/>
      <color indexed="81"/>
      <name val="Tahoma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98A7D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8" fontId="7" fillId="0" borderId="0"/>
  </cellStyleXfs>
  <cellXfs count="30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1" fillId="0" borderId="2" xfId="0" applyFont="1" applyBorder="1"/>
    <xf numFmtId="0" fontId="2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2" borderId="7" xfId="0" applyFont="1" applyFill="1" applyBorder="1"/>
    <xf numFmtId="165" fontId="1" fillId="0" borderId="7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14" xfId="0" applyFont="1" applyBorder="1" applyAlignment="1">
      <alignment wrapText="1"/>
    </xf>
    <xf numFmtId="1" fontId="1" fillId="0" borderId="15" xfId="0" applyNumberFormat="1" applyFont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4" xfId="0" quotePrefix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2" borderId="10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167" fontId="1" fillId="0" borderId="0" xfId="0" applyNumberFormat="1" applyFont="1"/>
    <xf numFmtId="0" fontId="1" fillId="0" borderId="21" xfId="0" applyFont="1" applyBorder="1"/>
    <xf numFmtId="0" fontId="1" fillId="3" borderId="21" xfId="0" applyFont="1" applyFill="1" applyBorder="1"/>
    <xf numFmtId="164" fontId="1" fillId="3" borderId="21" xfId="0" applyNumberFormat="1" applyFont="1" applyFill="1" applyBorder="1"/>
    <xf numFmtId="167" fontId="1" fillId="0" borderId="21" xfId="0" applyNumberFormat="1" applyFont="1" applyBorder="1"/>
    <xf numFmtId="164" fontId="1" fillId="0" borderId="21" xfId="0" applyNumberFormat="1" applyFont="1" applyBorder="1"/>
    <xf numFmtId="0" fontId="1" fillId="0" borderId="20" xfId="0" applyFont="1" applyBorder="1"/>
    <xf numFmtId="0" fontId="1" fillId="0" borderId="14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14" xfId="0" applyBorder="1"/>
    <xf numFmtId="2" fontId="0" fillId="0" borderId="20" xfId="0" applyNumberFormat="1" applyBorder="1"/>
    <xf numFmtId="2" fontId="0" fillId="0" borderId="14" xfId="0" applyNumberFormat="1" applyBorder="1"/>
    <xf numFmtId="166" fontId="0" fillId="0" borderId="20" xfId="0" applyNumberFormat="1" applyBorder="1"/>
    <xf numFmtId="166" fontId="0" fillId="0" borderId="14" xfId="0" applyNumberFormat="1" applyBorder="1"/>
    <xf numFmtId="164" fontId="0" fillId="0" borderId="14" xfId="0" applyNumberFormat="1" applyBorder="1"/>
    <xf numFmtId="0" fontId="0" fillId="0" borderId="23" xfId="0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6" fontId="0" fillId="0" borderId="24" xfId="0" applyNumberFormat="1" applyBorder="1"/>
    <xf numFmtId="2" fontId="0" fillId="0" borderId="25" xfId="0" applyNumberFormat="1" applyBorder="1"/>
    <xf numFmtId="0" fontId="0" fillId="0" borderId="26" xfId="0" applyBorder="1"/>
    <xf numFmtId="2" fontId="0" fillId="0" borderId="27" xfId="0" applyNumberFormat="1" applyBorder="1"/>
    <xf numFmtId="0" fontId="0" fillId="0" borderId="28" xfId="0" applyBorder="1"/>
    <xf numFmtId="0" fontId="0" fillId="0" borderId="30" xfId="0" applyBorder="1"/>
    <xf numFmtId="164" fontId="0" fillId="0" borderId="30" xfId="0" applyNumberFormat="1" applyBorder="1"/>
    <xf numFmtId="2" fontId="0" fillId="0" borderId="31" xfId="0" applyNumberFormat="1" applyBorder="1"/>
    <xf numFmtId="166" fontId="0" fillId="0" borderId="31" xfId="0" applyNumberFormat="1" applyBorder="1"/>
    <xf numFmtId="2" fontId="0" fillId="0" borderId="8" xfId="0" applyNumberFormat="1" applyBorder="1"/>
    <xf numFmtId="0" fontId="0" fillId="0" borderId="32" xfId="0" applyBorder="1"/>
    <xf numFmtId="0" fontId="0" fillId="5" borderId="14" xfId="0" applyFill="1" applyBorder="1"/>
    <xf numFmtId="164" fontId="0" fillId="5" borderId="14" xfId="0" applyNumberFormat="1" applyFill="1" applyBorder="1"/>
    <xf numFmtId="0" fontId="0" fillId="5" borderId="22" xfId="0" applyFill="1" applyBorder="1"/>
    <xf numFmtId="164" fontId="0" fillId="5" borderId="22" xfId="0" applyNumberFormat="1" applyFill="1" applyBorder="1"/>
    <xf numFmtId="0" fontId="0" fillId="6" borderId="14" xfId="0" applyFill="1" applyBorder="1"/>
    <xf numFmtId="164" fontId="0" fillId="6" borderId="14" xfId="0" applyNumberFormat="1" applyFill="1" applyBorder="1"/>
    <xf numFmtId="0" fontId="0" fillId="5" borderId="26" xfId="0" applyFill="1" applyBorder="1"/>
    <xf numFmtId="0" fontId="0" fillId="6" borderId="26" xfId="0" applyFill="1" applyBorder="1"/>
    <xf numFmtId="0" fontId="0" fillId="4" borderId="30" xfId="0" applyFill="1" applyBorder="1"/>
    <xf numFmtId="164" fontId="0" fillId="4" borderId="30" xfId="0" applyNumberFormat="1" applyFill="1" applyBorder="1"/>
    <xf numFmtId="2" fontId="0" fillId="5" borderId="14" xfId="0" applyNumberFormat="1" applyFill="1" applyBorder="1"/>
    <xf numFmtId="166" fontId="0" fillId="5" borderId="14" xfId="0" applyNumberFormat="1" applyFill="1" applyBorder="1"/>
    <xf numFmtId="2" fontId="0" fillId="6" borderId="14" xfId="0" applyNumberFormat="1" applyFill="1" applyBorder="1"/>
    <xf numFmtId="166" fontId="0" fillId="6" borderId="14" xfId="0" applyNumberFormat="1" applyFill="1" applyBorder="1"/>
    <xf numFmtId="2" fontId="0" fillId="0" borderId="34" xfId="0" applyNumberFormat="1" applyBorder="1"/>
    <xf numFmtId="2" fontId="0" fillId="5" borderId="34" xfId="0" applyNumberFormat="1" applyFill="1" applyBorder="1"/>
    <xf numFmtId="2" fontId="0" fillId="6" borderId="34" xfId="0" applyNumberFormat="1" applyFill="1" applyBorder="1"/>
    <xf numFmtId="0" fontId="0" fillId="4" borderId="29" xfId="0" applyFill="1" applyBorder="1"/>
    <xf numFmtId="2" fontId="0" fillId="4" borderId="30" xfId="0" applyNumberFormat="1" applyFill="1" applyBorder="1"/>
    <xf numFmtId="166" fontId="0" fillId="4" borderId="30" xfId="0" applyNumberFormat="1" applyFill="1" applyBorder="1"/>
    <xf numFmtId="2" fontId="0" fillId="4" borderId="35" xfId="0" applyNumberFormat="1" applyFill="1" applyBorder="1"/>
    <xf numFmtId="0" fontId="0" fillId="5" borderId="33" xfId="0" applyFill="1" applyBorder="1"/>
    <xf numFmtId="2" fontId="0" fillId="5" borderId="22" xfId="0" applyNumberFormat="1" applyFill="1" applyBorder="1"/>
    <xf numFmtId="166" fontId="0" fillId="5" borderId="22" xfId="0" applyNumberFormat="1" applyFill="1" applyBorder="1"/>
    <xf numFmtId="2" fontId="0" fillId="5" borderId="12" xfId="0" applyNumberFormat="1" applyFill="1" applyBorder="1"/>
    <xf numFmtId="11" fontId="8" fillId="0" borderId="0" xfId="0" applyNumberFormat="1" applyFont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0" fillId="5" borderId="20" xfId="0" applyNumberFormat="1" applyFill="1" applyBorder="1"/>
    <xf numFmtId="166" fontId="0" fillId="5" borderId="20" xfId="0" applyNumberFormat="1" applyFill="1" applyBorder="1"/>
    <xf numFmtId="11" fontId="1" fillId="0" borderId="37" xfId="0" applyNumberFormat="1" applyFont="1" applyBorder="1" applyAlignment="1">
      <alignment horizontal="center"/>
    </xf>
    <xf numFmtId="11" fontId="1" fillId="3" borderId="21" xfId="0" applyNumberFormat="1" applyFont="1" applyFill="1" applyBorder="1"/>
    <xf numFmtId="11" fontId="1" fillId="0" borderId="21" xfId="0" applyNumberFormat="1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169" fontId="1" fillId="0" borderId="21" xfId="0" applyNumberFormat="1" applyFont="1" applyBorder="1"/>
    <xf numFmtId="165" fontId="1" fillId="0" borderId="0" xfId="0" applyNumberFormat="1" applyFont="1"/>
    <xf numFmtId="0" fontId="1" fillId="0" borderId="44" xfId="0" applyFont="1" applyBorder="1"/>
    <xf numFmtId="164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38" xfId="0" applyFont="1" applyBorder="1"/>
    <xf numFmtId="0" fontId="1" fillId="0" borderId="40" xfId="0" applyFont="1" applyBorder="1" applyAlignment="1">
      <alignment horizontal="center"/>
    </xf>
    <xf numFmtId="0" fontId="1" fillId="0" borderId="41" xfId="0" quotePrefix="1" applyFont="1" applyBorder="1" applyAlignment="1">
      <alignment horizontal="center"/>
    </xf>
    <xf numFmtId="164" fontId="3" fillId="0" borderId="41" xfId="0" applyNumberFormat="1" applyFont="1" applyBorder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0" fontId="1" fillId="0" borderId="45" xfId="0" applyFont="1" applyBorder="1"/>
    <xf numFmtId="0" fontId="1" fillId="0" borderId="46" xfId="0" quotePrefix="1" applyFont="1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5" fontId="1" fillId="0" borderId="47" xfId="0" applyNumberFormat="1" applyFont="1" applyBorder="1" applyAlignment="1">
      <alignment horizontal="center"/>
    </xf>
    <xf numFmtId="2" fontId="1" fillId="0" borderId="39" xfId="0" applyNumberFormat="1" applyFont="1" applyBorder="1" applyAlignment="1">
      <alignment horizontal="center"/>
    </xf>
    <xf numFmtId="1" fontId="1" fillId="7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0" borderId="2" xfId="0" applyFont="1" applyBorder="1"/>
    <xf numFmtId="0" fontId="9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1" fontId="1" fillId="7" borderId="0" xfId="0" applyNumberFormat="1" applyFont="1" applyFill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0" borderId="22" xfId="0" applyFont="1" applyBorder="1"/>
    <xf numFmtId="11" fontId="1" fillId="0" borderId="20" xfId="0" applyNumberFormat="1" applyFont="1" applyBorder="1"/>
    <xf numFmtId="164" fontId="1" fillId="0" borderId="20" xfId="0" applyNumberFormat="1" applyFont="1" applyBorder="1"/>
    <xf numFmtId="11" fontId="1" fillId="3" borderId="0" xfId="0" applyNumberFormat="1" applyFont="1" applyFill="1"/>
    <xf numFmtId="11" fontId="1" fillId="0" borderId="0" xfId="0" applyNumberFormat="1" applyFont="1"/>
    <xf numFmtId="2" fontId="1" fillId="0" borderId="0" xfId="0" applyNumberFormat="1" applyFont="1"/>
    <xf numFmtId="0" fontId="0" fillId="8" borderId="29" xfId="0" applyFill="1" applyBorder="1"/>
    <xf numFmtId="0" fontId="0" fillId="8" borderId="30" xfId="0" applyFill="1" applyBorder="1"/>
    <xf numFmtId="164" fontId="0" fillId="8" borderId="30" xfId="0" applyNumberFormat="1" applyFill="1" applyBorder="1"/>
    <xf numFmtId="2" fontId="0" fillId="8" borderId="30" xfId="0" applyNumberFormat="1" applyFill="1" applyBorder="1"/>
    <xf numFmtId="166" fontId="0" fillId="8" borderId="30" xfId="0" applyNumberFormat="1" applyFill="1" applyBorder="1"/>
    <xf numFmtId="2" fontId="0" fillId="8" borderId="35" xfId="0" applyNumberFormat="1" applyFill="1" applyBorder="1"/>
    <xf numFmtId="1" fontId="1" fillId="0" borderId="45" xfId="0" applyNumberFormat="1" applyFont="1" applyBorder="1" applyAlignment="1">
      <alignment horizontal="center"/>
    </xf>
    <xf numFmtId="11" fontId="12" fillId="2" borderId="0" xfId="0" applyNumberFormat="1" applyFont="1" applyFill="1" applyAlignment="1">
      <alignment horizontal="center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2" borderId="12" xfId="0" applyFont="1" applyFill="1" applyBorder="1"/>
    <xf numFmtId="0" fontId="2" fillId="2" borderId="11" xfId="0" applyFont="1" applyFill="1" applyBorder="1"/>
    <xf numFmtId="0" fontId="2" fillId="2" borderId="10" xfId="0" applyFont="1" applyFill="1" applyBorder="1"/>
    <xf numFmtId="0" fontId="1" fillId="0" borderId="7" xfId="0" applyFont="1" applyBorder="1"/>
    <xf numFmtId="0" fontId="1" fillId="0" borderId="27" xfId="0" applyFont="1" applyBorder="1"/>
    <xf numFmtId="11" fontId="1" fillId="0" borderId="6" xfId="0" applyNumberFormat="1" applyFont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11" fontId="12" fillId="2" borderId="11" xfId="0" applyNumberFormat="1" applyFont="1" applyFill="1" applyBorder="1" applyAlignment="1">
      <alignment horizontal="center" wrapText="1"/>
    </xf>
    <xf numFmtId="0" fontId="1" fillId="0" borderId="37" xfId="0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" fillId="0" borderId="51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1" fillId="0" borderId="27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6" xfId="0" applyFont="1" applyBorder="1"/>
    <xf numFmtId="0" fontId="0" fillId="0" borderId="6" xfId="0" applyBorder="1"/>
    <xf numFmtId="0" fontId="1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5" fillId="0" borderId="0" xfId="0" applyFont="1"/>
    <xf numFmtId="0" fontId="16" fillId="9" borderId="14" xfId="0" applyFont="1" applyFill="1" applyBorder="1" applyAlignment="1">
      <alignment vertical="top" wrapText="1"/>
    </xf>
    <xf numFmtId="164" fontId="16" fillId="9" borderId="14" xfId="0" applyNumberFormat="1" applyFont="1" applyFill="1" applyBorder="1" applyAlignment="1">
      <alignment vertical="top" wrapText="1"/>
    </xf>
    <xf numFmtId="2" fontId="16" fillId="9" borderId="14" xfId="0" applyNumberFormat="1" applyFont="1" applyFill="1" applyBorder="1" applyAlignment="1">
      <alignment vertical="top" wrapText="1"/>
    </xf>
    <xf numFmtId="166" fontId="16" fillId="9" borderId="14" xfId="0" applyNumberFormat="1" applyFont="1" applyFill="1" applyBorder="1" applyAlignment="1">
      <alignment vertical="top" wrapText="1"/>
    </xf>
    <xf numFmtId="0" fontId="16" fillId="9" borderId="14" xfId="0" applyFont="1" applyFill="1" applyBorder="1" applyAlignment="1">
      <alignment horizontal="left" vertical="top" wrapText="1"/>
    </xf>
    <xf numFmtId="11" fontId="1" fillId="2" borderId="9" xfId="0" applyNumberFormat="1" applyFont="1" applyFill="1" applyBorder="1" applyAlignment="1">
      <alignment horizontal="center"/>
    </xf>
    <xf numFmtId="11" fontId="1" fillId="0" borderId="39" xfId="0" applyNumberFormat="1" applyFont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1" fillId="11" borderId="2" xfId="0" applyFont="1" applyFill="1" applyBorder="1"/>
    <xf numFmtId="11" fontId="1" fillId="11" borderId="0" xfId="0" applyNumberFormat="1" applyFont="1" applyFill="1" applyAlignment="1">
      <alignment horizontal="center"/>
    </xf>
    <xf numFmtId="2" fontId="1" fillId="11" borderId="21" xfId="0" applyNumberFormat="1" applyFont="1" applyFill="1" applyBorder="1" applyAlignment="1">
      <alignment horizontal="center"/>
    </xf>
    <xf numFmtId="170" fontId="1" fillId="11" borderId="7" xfId="0" applyNumberFormat="1" applyFont="1" applyFill="1" applyBorder="1" applyAlignment="1">
      <alignment horizontal="center"/>
    </xf>
    <xf numFmtId="2" fontId="1" fillId="11" borderId="0" xfId="0" applyNumberFormat="1" applyFont="1" applyFill="1" applyAlignment="1">
      <alignment horizontal="center"/>
    </xf>
    <xf numFmtId="1" fontId="1" fillId="11" borderId="2" xfId="0" applyNumberFormat="1" applyFont="1" applyFill="1" applyBorder="1" applyAlignment="1">
      <alignment horizontal="center"/>
    </xf>
    <xf numFmtId="165" fontId="1" fillId="11" borderId="7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164" fontId="2" fillId="10" borderId="4" xfId="0" applyNumberFormat="1" applyFont="1" applyFill="1" applyBorder="1"/>
    <xf numFmtId="0" fontId="2" fillId="10" borderId="7" xfId="0" applyFont="1" applyFill="1" applyBorder="1"/>
    <xf numFmtId="1" fontId="2" fillId="10" borderId="45" xfId="0" applyNumberFormat="1" applyFont="1" applyFill="1" applyBorder="1"/>
    <xf numFmtId="0" fontId="2" fillId="12" borderId="2" xfId="0" applyFont="1" applyFill="1" applyBorder="1"/>
    <xf numFmtId="11" fontId="1" fillId="12" borderId="0" xfId="0" applyNumberFormat="1" applyFont="1" applyFill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164" fontId="1" fillId="12" borderId="4" xfId="0" applyNumberFormat="1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" fontId="1" fillId="12" borderId="2" xfId="0" applyNumberFormat="1" applyFont="1" applyFill="1" applyBorder="1" applyAlignment="1">
      <alignment horizontal="center"/>
    </xf>
    <xf numFmtId="1" fontId="1" fillId="12" borderId="0" xfId="0" applyNumberFormat="1" applyFont="1" applyFill="1" applyBorder="1" applyAlignment="1">
      <alignment horizontal="center"/>
    </xf>
    <xf numFmtId="1" fontId="1" fillId="12" borderId="0" xfId="0" applyNumberFormat="1" applyFont="1" applyFill="1" applyAlignment="1">
      <alignment horizontal="center"/>
    </xf>
    <xf numFmtId="0" fontId="1" fillId="4" borderId="2" xfId="0" applyFont="1" applyFill="1" applyBorder="1"/>
    <xf numFmtId="11" fontId="1" fillId="4" borderId="0" xfId="0" applyNumberFormat="1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164" fontId="1" fillId="4" borderId="21" xfId="0" applyNumberFormat="1" applyFont="1" applyFill="1" applyBorder="1" applyAlignment="1">
      <alignment horizontal="center"/>
    </xf>
    <xf numFmtId="10" fontId="1" fillId="4" borderId="15" xfId="0" applyNumberFormat="1" applyFont="1" applyFill="1" applyBorder="1" applyAlignment="1">
      <alignment horizontal="center"/>
    </xf>
    <xf numFmtId="2" fontId="1" fillId="4" borderId="36" xfId="0" applyNumberFormat="1" applyFont="1" applyFill="1" applyBorder="1" applyAlignment="1">
      <alignment horizontal="center"/>
    </xf>
    <xf numFmtId="11" fontId="1" fillId="4" borderId="4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0" fontId="2" fillId="7" borderId="2" xfId="0" applyFont="1" applyFill="1" applyBorder="1"/>
    <xf numFmtId="0" fontId="1" fillId="7" borderId="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1" fillId="13" borderId="2" xfId="0" applyFont="1" applyFill="1" applyBorder="1"/>
    <xf numFmtId="11" fontId="1" fillId="13" borderId="0" xfId="0" applyNumberFormat="1" applyFont="1" applyFill="1" applyAlignment="1">
      <alignment horizontal="center"/>
    </xf>
    <xf numFmtId="0" fontId="1" fillId="13" borderId="4" xfId="0" applyFont="1" applyFill="1" applyBorder="1" applyAlignment="1">
      <alignment horizontal="center"/>
    </xf>
    <xf numFmtId="2" fontId="1" fillId="13" borderId="0" xfId="0" applyNumberFormat="1" applyFont="1" applyFill="1" applyAlignment="1">
      <alignment horizontal="center"/>
    </xf>
    <xf numFmtId="164" fontId="3" fillId="13" borderId="21" xfId="0" applyNumberFormat="1" applyFont="1" applyFill="1" applyBorder="1" applyAlignment="1">
      <alignment horizontal="center"/>
    </xf>
    <xf numFmtId="165" fontId="1" fillId="13" borderId="7" xfId="0" applyNumberFormat="1" applyFont="1" applyFill="1" applyBorder="1" applyAlignment="1">
      <alignment horizontal="center"/>
    </xf>
    <xf numFmtId="1" fontId="1" fillId="13" borderId="2" xfId="0" applyNumberFormat="1" applyFont="1" applyFill="1" applyBorder="1" applyAlignment="1">
      <alignment horizontal="center"/>
    </xf>
    <xf numFmtId="11" fontId="1" fillId="13" borderId="4" xfId="0" applyNumberFormat="1" applyFont="1" applyFill="1" applyBorder="1" applyAlignment="1">
      <alignment horizontal="center"/>
    </xf>
    <xf numFmtId="0" fontId="1" fillId="13" borderId="44" xfId="0" applyFont="1" applyFill="1" applyBorder="1"/>
    <xf numFmtId="2" fontId="1" fillId="13" borderId="36" xfId="0" applyNumberFormat="1" applyFont="1" applyFill="1" applyBorder="1" applyAlignment="1">
      <alignment horizontal="center"/>
    </xf>
    <xf numFmtId="164" fontId="3" fillId="14" borderId="21" xfId="0" applyNumberFormat="1" applyFont="1" applyFill="1" applyBorder="1" applyAlignment="1">
      <alignment horizontal="center"/>
    </xf>
    <xf numFmtId="1" fontId="1" fillId="14" borderId="2" xfId="0" applyNumberFormat="1" applyFont="1" applyFill="1" applyBorder="1" applyAlignment="1">
      <alignment horizontal="center"/>
    </xf>
    <xf numFmtId="11" fontId="1" fillId="14" borderId="4" xfId="0" applyNumberFormat="1" applyFont="1" applyFill="1" applyBorder="1" applyAlignment="1">
      <alignment horizontal="center"/>
    </xf>
    <xf numFmtId="11" fontId="1" fillId="14" borderId="0" xfId="0" applyNumberFormat="1" applyFont="1" applyFill="1" applyAlignment="1">
      <alignment horizontal="center"/>
    </xf>
    <xf numFmtId="0" fontId="2" fillId="15" borderId="2" xfId="0" applyFont="1" applyFill="1" applyBorder="1"/>
    <xf numFmtId="11" fontId="1" fillId="15" borderId="0" xfId="0" applyNumberFormat="1" applyFont="1" applyFill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164" fontId="1" fillId="15" borderId="4" xfId="0" applyNumberFormat="1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1" fontId="1" fillId="15" borderId="2" xfId="0" applyNumberFormat="1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1" fontId="1" fillId="15" borderId="4" xfId="0" applyNumberFormat="1" applyFont="1" applyFill="1" applyBorder="1" applyAlignment="1">
      <alignment horizontal="center"/>
    </xf>
    <xf numFmtId="1" fontId="1" fillId="15" borderId="0" xfId="0" applyNumberFormat="1" applyFont="1" applyFill="1" applyAlignment="1">
      <alignment horizontal="center"/>
    </xf>
    <xf numFmtId="0" fontId="1" fillId="5" borderId="13" xfId="0" applyFont="1" applyFill="1" applyBorder="1"/>
    <xf numFmtId="11" fontId="8" fillId="5" borderId="0" xfId="0" applyNumberFormat="1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11" fontId="1" fillId="5" borderId="21" xfId="0" applyNumberFormat="1" applyFont="1" applyFill="1" applyBorder="1" applyAlignment="1">
      <alignment horizontal="center"/>
    </xf>
    <xf numFmtId="165" fontId="8" fillId="5" borderId="7" xfId="0" applyNumberFormat="1" applyFont="1" applyFill="1" applyBorder="1" applyAlignment="1">
      <alignment horizontal="center"/>
    </xf>
    <xf numFmtId="2" fontId="8" fillId="5" borderId="36" xfId="0" applyNumberFormat="1" applyFont="1" applyFill="1" applyBorder="1" applyAlignment="1">
      <alignment horizontal="center"/>
    </xf>
    <xf numFmtId="11" fontId="1" fillId="5" borderId="4" xfId="0" applyNumberFormat="1" applyFont="1" applyFill="1" applyBorder="1" applyAlignment="1">
      <alignment horizontal="center"/>
    </xf>
    <xf numFmtId="165" fontId="1" fillId="5" borderId="7" xfId="0" applyNumberFormat="1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1" fontId="1" fillId="5" borderId="0" xfId="0" applyNumberFormat="1" applyFont="1" applyFill="1" applyAlignment="1">
      <alignment horizontal="center"/>
    </xf>
    <xf numFmtId="0" fontId="1" fillId="16" borderId="3" xfId="0" applyFont="1" applyFill="1" applyBorder="1" applyAlignment="1">
      <alignment vertical="top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1" fontId="1" fillId="16" borderId="16" xfId="0" applyNumberFormat="1" applyFont="1" applyFill="1" applyBorder="1" applyAlignment="1">
      <alignment horizontal="center" vertical="center" wrapText="1"/>
    </xf>
    <xf numFmtId="0" fontId="1" fillId="16" borderId="43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11" fontId="2" fillId="10" borderId="0" xfId="0" applyNumberFormat="1" applyFont="1" applyFill="1"/>
    <xf numFmtId="2" fontId="2" fillId="10" borderId="0" xfId="0" applyNumberFormat="1" applyFont="1" applyFill="1"/>
    <xf numFmtId="1" fontId="2" fillId="10" borderId="15" xfId="0" applyNumberFormat="1" applyFont="1" applyFill="1" applyBorder="1"/>
    <xf numFmtId="1" fontId="2" fillId="10" borderId="50" xfId="0" applyNumberFormat="1" applyFont="1" applyFill="1" applyBorder="1"/>
    <xf numFmtId="1" fontId="2" fillId="10" borderId="46" xfId="0" applyNumberFormat="1" applyFont="1" applyFill="1" applyBorder="1"/>
    <xf numFmtId="1" fontId="2" fillId="10" borderId="48" xfId="0" applyNumberFormat="1" applyFont="1" applyFill="1" applyBorder="1"/>
    <xf numFmtId="11" fontId="1" fillId="11" borderId="4" xfId="0" applyNumberFormat="1" applyFont="1" applyFill="1" applyBorder="1" applyAlignment="1">
      <alignment horizontal="center"/>
    </xf>
    <xf numFmtId="2" fontId="8" fillId="11" borderId="0" xfId="0" applyNumberFormat="1" applyFont="1" applyFill="1" applyAlignment="1">
      <alignment horizontal="center"/>
    </xf>
    <xf numFmtId="0" fontId="1" fillId="11" borderId="13" xfId="0" applyFont="1" applyFill="1" applyBorder="1"/>
    <xf numFmtId="2" fontId="1" fillId="12" borderId="0" xfId="0" applyNumberFormat="1" applyFont="1" applyFill="1" applyAlignment="1">
      <alignment horizontal="center"/>
    </xf>
    <xf numFmtId="11" fontId="1" fillId="12" borderId="4" xfId="0" applyNumberFormat="1" applyFont="1" applyFill="1" applyBorder="1" applyAlignment="1">
      <alignment horizontal="center"/>
    </xf>
    <xf numFmtId="1" fontId="1" fillId="12" borderId="15" xfId="0" applyNumberFormat="1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1" fontId="1" fillId="12" borderId="4" xfId="0" applyNumberFormat="1" applyFont="1" applyFill="1" applyBorder="1" applyAlignment="1">
      <alignment horizontal="center"/>
    </xf>
    <xf numFmtId="165" fontId="1" fillId="12" borderId="15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1" fontId="1" fillId="7" borderId="15" xfId="0" applyNumberFormat="1" applyFont="1" applyFill="1" applyBorder="1" applyAlignment="1">
      <alignment horizontal="center"/>
    </xf>
    <xf numFmtId="165" fontId="1" fillId="7" borderId="15" xfId="0" applyNumberFormat="1" applyFont="1" applyFill="1" applyBorder="1" applyAlignment="1">
      <alignment horizontal="center"/>
    </xf>
    <xf numFmtId="164" fontId="1" fillId="13" borderId="0" xfId="0" applyNumberFormat="1" applyFont="1" applyFill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1" fontId="1" fillId="13" borderId="15" xfId="0" applyNumberFormat="1" applyFont="1" applyFill="1" applyBorder="1" applyAlignment="1">
      <alignment horizontal="center"/>
    </xf>
    <xf numFmtId="0" fontId="1" fillId="13" borderId="13" xfId="0" applyFont="1" applyFill="1" applyBorder="1"/>
    <xf numFmtId="0" fontId="1" fillId="13" borderId="13" xfId="0" applyFont="1" applyFill="1" applyBorder="1" applyAlignment="1">
      <alignment wrapText="1"/>
    </xf>
    <xf numFmtId="2" fontId="1" fillId="15" borderId="0" xfId="0" applyNumberFormat="1" applyFont="1" applyFill="1" applyAlignment="1">
      <alignment horizontal="center"/>
    </xf>
    <xf numFmtId="1" fontId="1" fillId="15" borderId="15" xfId="0" applyNumberFormat="1" applyFont="1" applyFill="1" applyBorder="1" applyAlignment="1">
      <alignment horizontal="center"/>
    </xf>
    <xf numFmtId="0" fontId="1" fillId="15" borderId="36" xfId="0" applyFont="1" applyFill="1" applyBorder="1" applyAlignment="1">
      <alignment horizontal="center"/>
    </xf>
    <xf numFmtId="165" fontId="1" fillId="15" borderId="15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/>
    </xf>
    <xf numFmtId="11" fontId="1" fillId="5" borderId="37" xfId="0" applyNumberFormat="1" applyFont="1" applyFill="1" applyBorder="1" applyAlignment="1">
      <alignment horizontal="center"/>
    </xf>
  </cellXfs>
  <cellStyles count="3">
    <cellStyle name="ecoinvent 1" xfId="2" xr:uid="{00000000-0005-0000-0000-000000000000}"/>
    <cellStyle name="Hyperlink 2" xfId="1" xr:uid="{00000000-0005-0000-0000-000001000000}"/>
    <cellStyle name="Normal" xfId="0" builtinId="0"/>
  </cellStyles>
  <dxfs count="39">
    <dxf>
      <fill>
        <patternFill patternType="solid">
          <fgColor indexed="64"/>
          <bgColor rgb="FFE98A7D"/>
        </patternFill>
      </fill>
    </dxf>
    <dxf>
      <fill>
        <patternFill patternType="solid">
          <fgColor indexed="64"/>
          <bgColor rgb="FFE98A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 style="medium">
          <color auto="1"/>
        </left>
        <right style="medium">
          <color auto="1"/>
        </right>
        <top/>
        <bottom style="thin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 style="medium">
          <color auto="1"/>
        </left>
        <right style="medium">
          <color auto="1"/>
        </right>
        <top/>
        <bottom style="thin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</dxfs>
  <tableStyles count="0" defaultTableStyle="TableStyleMedium2" defaultPivotStyle="PivotStyleLight16"/>
  <colors>
    <mruColors>
      <color rgb="FFE98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Comparison of non-renewable primary energy</a:t>
            </a:r>
          </a:p>
        </c:rich>
      </c:tx>
      <c:layout>
        <c:manualLayout>
          <c:xMode val="edge"/>
          <c:yMode val="edge"/>
          <c:x val="0.28020467184354875"/>
          <c:y val="1.7505898289257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1226096737907"/>
          <c:y val="8.5538003514023561E-2"/>
          <c:w val="0.8049463067116609"/>
          <c:h val="0.62405090634331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'Gasoline and electric vehicles'!$O$5</c:f>
              <c:strCache>
                <c:ptCount val="1"/>
                <c:pt idx="0">
                  <c:v>Car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vehicles'!$P$5:$T$5</c:f>
              <c:numCache>
                <c:formatCode>0.000</c:formatCode>
                <c:ptCount val="5"/>
                <c:pt idx="0">
                  <c:v>0.48009396022777784</c:v>
                </c:pt>
                <c:pt idx="1">
                  <c:v>0.42510412711111106</c:v>
                </c:pt>
                <c:pt idx="2">
                  <c:v>0.42510412711111106</c:v>
                </c:pt>
                <c:pt idx="3">
                  <c:v>0.42510412711111106</c:v>
                </c:pt>
                <c:pt idx="4">
                  <c:v>0.42510412711111106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665-AB87-81CDB0B17A30}"/>
            </c:ext>
          </c:extLst>
        </c:ser>
        <c:ser>
          <c:idx val="1"/>
          <c:order val="1"/>
          <c:tx>
            <c:strRef>
              <c:f>'Gasoline and electric vehicles'!$O$6</c:f>
              <c:strCache>
                <c:ptCount val="1"/>
                <c:pt idx="0">
                  <c:v>Car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vehicles'!$P$6:$T$6</c:f>
              <c:numCache>
                <c:formatCode>0.000</c:formatCode>
                <c:ptCount val="5"/>
                <c:pt idx="0">
                  <c:v>1.2677585533333334E-2</c:v>
                </c:pt>
                <c:pt idx="1">
                  <c:v>7.9513681333333343E-3</c:v>
                </c:pt>
                <c:pt idx="2">
                  <c:v>7.9513681333333343E-3</c:v>
                </c:pt>
                <c:pt idx="3">
                  <c:v>7.9513681333333343E-3</c:v>
                </c:pt>
                <c:pt idx="4">
                  <c:v>7.9513681333333343E-3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665-AB87-81CDB0B17A30}"/>
            </c:ext>
          </c:extLst>
        </c:ser>
        <c:ser>
          <c:idx val="2"/>
          <c:order val="2"/>
          <c:tx>
            <c:strRef>
              <c:f>'Gasoline and electric vehicles'!$O$7</c:f>
              <c:strCache>
                <c:ptCount val="1"/>
                <c:pt idx="0">
                  <c:v>Car disposal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vehicles'!$P$7:$T$7</c:f>
              <c:numCache>
                <c:formatCode>0.0000</c:formatCode>
                <c:ptCount val="5"/>
                <c:pt idx="0">
                  <c:v>3.6684969999999997E-3</c:v>
                </c:pt>
                <c:pt idx="1">
                  <c:v>6.3973555555555551E-3</c:v>
                </c:pt>
                <c:pt idx="2">
                  <c:v>6.3973555555555551E-3</c:v>
                </c:pt>
                <c:pt idx="3">
                  <c:v>6.3973555555555551E-3</c:v>
                </c:pt>
                <c:pt idx="4">
                  <c:v>6.3973555555555551E-3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F-4665-AB87-81CDB0B17A30}"/>
            </c:ext>
          </c:extLst>
        </c:ser>
        <c:ser>
          <c:idx val="5"/>
          <c:order val="3"/>
          <c:tx>
            <c:strRef>
              <c:f>'Gasoline and electric vehicles'!$O$8</c:f>
              <c:strCache>
                <c:ptCount val="1"/>
                <c:pt idx="0">
                  <c:v>Petrol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vehicles'!$P$8:$T$8</c:f>
              <c:numCache>
                <c:formatCode>0.000</c:formatCode>
                <c:ptCount val="5"/>
                <c:pt idx="0">
                  <c:v>3.3676190476190473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F-4665-AB87-81CDB0B17A30}"/>
            </c:ext>
          </c:extLst>
        </c:ser>
        <c:ser>
          <c:idx val="6"/>
          <c:order val="4"/>
          <c:tx>
            <c:strRef>
              <c:f>'Gasoline and electric vehicles'!$O$9</c:f>
              <c:strCache>
                <c:ptCount val="1"/>
                <c:pt idx="0">
                  <c:v>Electric charging - RER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vehicles'!$P$9:$T$9</c:f>
              <c:numCache>
                <c:formatCode>0.00</c:formatCode>
                <c:ptCount val="5"/>
                <c:pt idx="1">
                  <c:v>2.3582000000000001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9F-4665-AB87-81CDB0B17A30}"/>
            </c:ext>
          </c:extLst>
        </c:ser>
        <c:ser>
          <c:idx val="7"/>
          <c:order val="5"/>
          <c:tx>
            <c:strRef>
              <c:f>'Gasoline and electric vehicles'!$O$10</c:f>
              <c:strCache>
                <c:ptCount val="1"/>
                <c:pt idx="0">
                  <c:v>Electric charging - 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vehicles'!$P$10:$T$10</c:f>
              <c:numCache>
                <c:formatCode>0.00</c:formatCode>
                <c:ptCount val="5"/>
                <c:pt idx="2">
                  <c:v>5.2000000000000005E-2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9F-4665-AB87-81CDB0B17A30}"/>
            </c:ext>
          </c:extLst>
        </c:ser>
        <c:ser>
          <c:idx val="3"/>
          <c:order val="6"/>
          <c:tx>
            <c:strRef>
              <c:f>'Gasoline and electric vehicles'!$O$11</c:f>
              <c:strCache>
                <c:ptCount val="1"/>
                <c:pt idx="0">
                  <c:v>Electric charging - photovoltaic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vehicles'!$P$11:$T$11</c:f>
              <c:numCache>
                <c:formatCode>0.00</c:formatCode>
                <c:ptCount val="5"/>
                <c:pt idx="3">
                  <c:v>0.26780000000000004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F-46D5-91B2-6E9DC20E9263}"/>
            </c:ext>
          </c:extLst>
        </c:ser>
        <c:ser>
          <c:idx val="4"/>
          <c:order val="7"/>
          <c:tx>
            <c:strRef>
              <c:f>'Gasoline and electric vehicles'!$O$12</c:f>
              <c:strCache>
                <c:ptCount val="1"/>
                <c:pt idx="0">
                  <c:v>Electric charging - hard coal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'Gasoline and electric vehicles'!$P$4:$T$4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vehicles'!$P$12:$T$12</c:f>
              <c:numCache>
                <c:formatCode>0.00</c:formatCode>
                <c:ptCount val="5"/>
                <c:pt idx="4">
                  <c:v>2.6884000000000001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7-4B0B-B78C-E1CE8C9F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427504"/>
        <c:axId val="1272768928"/>
      </c:barChart>
      <c:catAx>
        <c:axId val="10034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8928"/>
        <c:crossesAt val="-5.000000000000001E-2"/>
        <c:auto val="1"/>
        <c:lblAlgn val="ctr"/>
        <c:lblOffset val="100"/>
        <c:noMultiLvlLbl val="0"/>
      </c:catAx>
      <c:valAx>
        <c:axId val="1272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Primary Energy [MJ/FU]</a:t>
                </a:r>
              </a:p>
            </c:rich>
          </c:tx>
          <c:layout>
            <c:manualLayout>
              <c:xMode val="edge"/>
              <c:yMode val="edge"/>
              <c:x val="2.9952720378650956E-2"/>
              <c:y val="0.20872384145255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1065300416785"/>
          <c:y val="0.81904920335662268"/>
          <c:w val="0.75075511497941483"/>
          <c:h val="0.15725840901342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Comparison</a:t>
            </a:r>
            <a:r>
              <a:rPr lang="en-US" sz="3600"/>
              <a:t> of fossil CO2</a:t>
            </a:r>
          </a:p>
        </c:rich>
      </c:tx>
      <c:layout>
        <c:manualLayout>
          <c:xMode val="edge"/>
          <c:yMode val="edge"/>
          <c:x val="0.36235485967348291"/>
          <c:y val="1.911039389710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2071176274534"/>
          <c:y val="9.1387917297558213E-2"/>
          <c:w val="0.77970455119221105"/>
          <c:h val="0.61863963424651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'Gasoline and electric vehicles'!$V$5</c:f>
              <c:strCache>
                <c:ptCount val="1"/>
                <c:pt idx="0">
                  <c:v>Car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vehicles'!$W$5:$AA$5</c:f>
              <c:numCache>
                <c:formatCode>0.00E+00</c:formatCode>
                <c:ptCount val="5"/>
                <c:pt idx="0">
                  <c:v>2.8879395704444449E-2</c:v>
                </c:pt>
                <c:pt idx="1">
                  <c:v>2.4548398933333337E-2</c:v>
                </c:pt>
                <c:pt idx="2">
                  <c:v>2.4548398933333337E-2</c:v>
                </c:pt>
                <c:pt idx="3">
                  <c:v>2.4548398933333337E-2</c:v>
                </c:pt>
                <c:pt idx="4">
                  <c:v>2.4548398933333337E-2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665-AB87-81CDB0B17A30}"/>
            </c:ext>
          </c:extLst>
        </c:ser>
        <c:ser>
          <c:idx val="1"/>
          <c:order val="1"/>
          <c:tx>
            <c:strRef>
              <c:f>'Gasoline and electric vehicles'!$V$6</c:f>
              <c:strCache>
                <c:ptCount val="1"/>
                <c:pt idx="0">
                  <c:v>Car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vehicles'!$W$6:$AA$6</c:f>
              <c:numCache>
                <c:formatCode>0.00E+00</c:formatCode>
                <c:ptCount val="5"/>
                <c:pt idx="0">
                  <c:v>8.4519411999999991E-4</c:v>
                </c:pt>
                <c:pt idx="1">
                  <c:v>5.2882274666666662E-4</c:v>
                </c:pt>
                <c:pt idx="2">
                  <c:v>5.2882274666666662E-4</c:v>
                </c:pt>
                <c:pt idx="3">
                  <c:v>5.2882274666666662E-4</c:v>
                </c:pt>
                <c:pt idx="4">
                  <c:v>5.2882274666666662E-4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665-AB87-81CDB0B17A30}"/>
            </c:ext>
          </c:extLst>
        </c:ser>
        <c:ser>
          <c:idx val="2"/>
          <c:order val="2"/>
          <c:tx>
            <c:strRef>
              <c:f>'Gasoline and electric vehicles'!$V$7</c:f>
              <c:strCache>
                <c:ptCount val="1"/>
                <c:pt idx="0">
                  <c:v>Car disposal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vehicles'!$W$7:$AA$7</c:f>
              <c:numCache>
                <c:formatCode>0.00E+00</c:formatCode>
                <c:ptCount val="5"/>
                <c:pt idx="0">
                  <c:v>1.3705834800000001E-3</c:v>
                </c:pt>
                <c:pt idx="1">
                  <c:v>5.4419111111111106E-4</c:v>
                </c:pt>
                <c:pt idx="2">
                  <c:v>5.4419111111111106E-4</c:v>
                </c:pt>
                <c:pt idx="3">
                  <c:v>5.4419111111111106E-4</c:v>
                </c:pt>
                <c:pt idx="4">
                  <c:v>5.4419111111111106E-4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F-4665-AB87-81CDB0B17A30}"/>
            </c:ext>
          </c:extLst>
        </c:ser>
        <c:ser>
          <c:idx val="5"/>
          <c:order val="3"/>
          <c:tx>
            <c:strRef>
              <c:f>'Gasoline and electric vehicles'!$V$8</c:f>
              <c:strCache>
                <c:ptCount val="1"/>
                <c:pt idx="0">
                  <c:v>Petrol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vehicles'!$W$8:$AA$8</c:f>
              <c:numCache>
                <c:formatCode>0.00000</c:formatCode>
                <c:ptCount val="5"/>
                <c:pt idx="0" formatCode="0.000">
                  <c:v>0.22885238095238092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9F-4665-AB87-81CDB0B17A30}"/>
            </c:ext>
          </c:extLst>
        </c:ser>
        <c:ser>
          <c:idx val="6"/>
          <c:order val="4"/>
          <c:tx>
            <c:strRef>
              <c:f>'Gasoline and electric vehicles'!$V$9</c:f>
              <c:strCache>
                <c:ptCount val="1"/>
                <c:pt idx="0">
                  <c:v>Electric charging - RER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vehicles'!$W$9:$AA$9</c:f>
              <c:numCache>
                <c:formatCode>0.000</c:formatCode>
                <c:ptCount val="5"/>
                <c:pt idx="1">
                  <c:v>0.10400000000000001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9F-4665-AB87-81CDB0B17A30}"/>
            </c:ext>
          </c:extLst>
        </c:ser>
        <c:ser>
          <c:idx val="3"/>
          <c:order val="6"/>
          <c:tx>
            <c:strRef>
              <c:f>'Gasoline and electric vehicles'!$V$11</c:f>
              <c:strCache>
                <c:ptCount val="1"/>
                <c:pt idx="0">
                  <c:v>Electric charging - photovoltaic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vehicles'!$W$11:$AA$11</c:f>
              <c:numCache>
                <c:formatCode>0.000</c:formatCode>
                <c:ptCount val="5"/>
                <c:pt idx="3">
                  <c:v>1.7680000000000001E-2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7DC-8880-7D3C9DD5C64C}"/>
            </c:ext>
          </c:extLst>
        </c:ser>
        <c:ser>
          <c:idx val="7"/>
          <c:order val="5"/>
          <c:tx>
            <c:strRef>
              <c:f>'Gasoline and electric vehicles'!$V$10</c:f>
              <c:strCache>
                <c:ptCount val="1"/>
                <c:pt idx="0">
                  <c:v>Electric charging - 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vehicles'!$W$10:$AA$10</c:f>
              <c:numCache>
                <c:formatCode>0.000</c:formatCode>
                <c:ptCount val="5"/>
                <c:pt idx="2" formatCode="0.0000">
                  <c:v>3.3799999999999998E-3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9F-4665-AB87-81CDB0B17A30}"/>
            </c:ext>
          </c:extLst>
        </c:ser>
        <c:ser>
          <c:idx val="4"/>
          <c:order val="7"/>
          <c:tx>
            <c:strRef>
              <c:f>'Gasoline and electric vehicles'!$V$12</c:f>
              <c:strCache>
                <c:ptCount val="1"/>
                <c:pt idx="0">
                  <c:v>Electric charging - hard coal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'Gasoline and electric vehicles'!$W$4:$AA$4</c:f>
              <c:strCache>
                <c:ptCount val="5"/>
                <c:pt idx="0">
                  <c:v>Gas Vehicle</c:v>
                </c:pt>
                <c:pt idx="1">
                  <c:v>Electric Vehicle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f>'Gasoline and electric vehicles'!$W$12:$AA$12</c:f>
              <c:numCache>
                <c:formatCode>0.000</c:formatCode>
                <c:ptCount val="5"/>
                <c:pt idx="4">
                  <c:v>0.25791999999999998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BA-47DC-8880-7D3C9DD5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768384"/>
        <c:axId val="1272761856"/>
        <c:extLst/>
      </c:barChart>
      <c:catAx>
        <c:axId val="12727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1856"/>
        <c:crossesAt val="-5.000000000000001E-2"/>
        <c:auto val="1"/>
        <c:lblAlgn val="ctr"/>
        <c:lblOffset val="100"/>
        <c:noMultiLvlLbl val="0"/>
      </c:catAx>
      <c:valAx>
        <c:axId val="12727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Fossi CO2 [kg</a:t>
                </a:r>
                <a:r>
                  <a:rPr lang="en-US" sz="2800" baseline="-25000"/>
                  <a:t>CO2</a:t>
                </a:r>
                <a:r>
                  <a:rPr lang="en-US" sz="2800"/>
                  <a:t>/FU]</a:t>
                </a:r>
              </a:p>
            </c:rich>
          </c:tx>
          <c:layout>
            <c:manualLayout>
              <c:xMode val="edge"/>
              <c:yMode val="edge"/>
              <c:x val="3.3485796791450716E-2"/>
              <c:y val="0.22604594907872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040438386661653E-2"/>
          <c:y val="0.81023175949948456"/>
          <c:w val="0.84653634542946776"/>
          <c:h val="0.15345035152759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Comparison of Global Warming</a:t>
            </a:r>
            <a:r>
              <a:rPr lang="en-US" sz="4000" baseline="0"/>
              <a:t> score kg CO2equ</a:t>
            </a:r>
            <a:endParaRPr lang="en-US" sz="4000"/>
          </a:p>
        </c:rich>
      </c:tx>
      <c:layout>
        <c:manualLayout>
          <c:xMode val="edge"/>
          <c:yMode val="edge"/>
          <c:x val="0.29583589529976911"/>
          <c:y val="3.095201663885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28673973390214"/>
          <c:y val="0.13793833666559704"/>
          <c:w val="0.69516983218493889"/>
          <c:h val="0.5230407976304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'Gasoline and electric vehicles'!$AC$5</c:f>
              <c:strCache>
                <c:ptCount val="1"/>
                <c:pt idx="0">
                  <c:v>Car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vehicles'!$AD$5:$AL$5</c15:sqref>
                  </c15:fullRef>
                </c:ext>
              </c:extLst>
              <c:f>('Gasoline and electric vehicles'!$AD$5,'Gasoline and electric vehicles'!$AF$5,'Gasoline and electric vehicles'!$AH$5,'Gasoline and electric vehicles'!$AJ$5,'Gasoline and electric vehicles'!$AL$5)</c:f>
              <c:numCache>
                <c:formatCode>0.00E+00</c:formatCode>
                <c:ptCount val="5"/>
                <c:pt idx="0">
                  <c:v>3.2715835106938825E-2</c:v>
                </c:pt>
                <c:pt idx="1">
                  <c:v>2.813817619115111E-2</c:v>
                </c:pt>
                <c:pt idx="2">
                  <c:v>2.813817619115111E-2</c:v>
                </c:pt>
                <c:pt idx="3">
                  <c:v>2.813817619115111E-2</c:v>
                </c:pt>
                <c:pt idx="4">
                  <c:v>2.813817619115111E-2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5B8-A831-F3402C69166D}"/>
            </c:ext>
          </c:extLst>
        </c:ser>
        <c:ser>
          <c:idx val="1"/>
          <c:order val="1"/>
          <c:tx>
            <c:strRef>
              <c:f>'Gasoline and electric vehicles'!$AC$6</c:f>
              <c:strCache>
                <c:ptCount val="1"/>
                <c:pt idx="0">
                  <c:v>Car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vehicles'!$AD$6:$AL$6</c15:sqref>
                  </c15:fullRef>
                </c:ext>
              </c:extLst>
              <c:f>('Gasoline and electric vehicles'!$AD$6,'Gasoline and electric vehicles'!$AF$6,'Gasoline and electric vehicles'!$AH$6,'Gasoline and electric vehicles'!$AJ$6,'Gasoline and electric vehicles'!$AL$6)</c:f>
              <c:numCache>
                <c:formatCode>0.00E+00</c:formatCode>
                <c:ptCount val="5"/>
                <c:pt idx="0">
                  <c:v>8.8597412222393332E-4</c:v>
                </c:pt>
                <c:pt idx="1">
                  <c:v>5.5445068255640002E-4</c:v>
                </c:pt>
                <c:pt idx="2">
                  <c:v>5.5445068255640002E-4</c:v>
                </c:pt>
                <c:pt idx="3">
                  <c:v>5.5445068255640002E-4</c:v>
                </c:pt>
                <c:pt idx="4">
                  <c:v>5.5445068255640002E-4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5B8-A831-F3402C69166D}"/>
            </c:ext>
          </c:extLst>
        </c:ser>
        <c:ser>
          <c:idx val="2"/>
          <c:order val="2"/>
          <c:tx>
            <c:strRef>
              <c:f>'Gasoline and electric vehicles'!$AC$7</c:f>
              <c:strCache>
                <c:ptCount val="1"/>
                <c:pt idx="0">
                  <c:v>Car disposal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vehicles'!$AD$7:$AL$7</c15:sqref>
                  </c15:fullRef>
                </c:ext>
              </c:extLst>
              <c:f>('Gasoline and electric vehicles'!$AD$7,'Gasoline and electric vehicles'!$AF$7,'Gasoline and electric vehicles'!$AH$7,'Gasoline and electric vehicles'!$AJ$7,'Gasoline and electric vehicles'!$AL$7)</c:f>
              <c:numCache>
                <c:formatCode>0.00E+00</c:formatCode>
                <c:ptCount val="5"/>
                <c:pt idx="0">
                  <c:v>1.4025446354822002E-3</c:v>
                </c:pt>
                <c:pt idx="1">
                  <c:v>7.916838953399999E-4</c:v>
                </c:pt>
                <c:pt idx="2">
                  <c:v>7.916838953399999E-4</c:v>
                </c:pt>
                <c:pt idx="3">
                  <c:v>7.916838953399999E-4</c:v>
                </c:pt>
                <c:pt idx="4">
                  <c:v>7.916838953399999E-4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8-45B8-A831-F3402C69166D}"/>
            </c:ext>
          </c:extLst>
        </c:ser>
        <c:ser>
          <c:idx val="5"/>
          <c:order val="3"/>
          <c:tx>
            <c:strRef>
              <c:f>'Gasoline and electric vehicles'!$AC$8</c:f>
              <c:strCache>
                <c:ptCount val="1"/>
                <c:pt idx="0">
                  <c:v>Petrol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vehicles'!$AD$8:$AL$8</c15:sqref>
                  </c15:fullRef>
                </c:ext>
              </c:extLst>
              <c:f>('Gasoline and electric vehicles'!$AD$8,'Gasoline and electric vehicles'!$AF$8,'Gasoline and electric vehicles'!$AH$8,'Gasoline and electric vehicles'!$AJ$8,'Gasoline and electric vehicles'!$AL$8)</c:f>
              <c:numCache>
                <c:formatCode>0.000</c:formatCode>
                <c:ptCount val="5"/>
                <c:pt idx="0">
                  <c:v>0.23210109519047617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8-45B8-A831-F3402C69166D}"/>
            </c:ext>
          </c:extLst>
        </c:ser>
        <c:ser>
          <c:idx val="6"/>
          <c:order val="4"/>
          <c:tx>
            <c:strRef>
              <c:f>'Gasoline and electric vehicles'!$AC$9</c:f>
              <c:strCache>
                <c:ptCount val="1"/>
                <c:pt idx="0">
                  <c:v>Electric charging - RER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vehicles'!$AD$9:$AL$9</c15:sqref>
                  </c15:fullRef>
                </c:ext>
              </c:extLst>
              <c:f>('Gasoline and electric vehicles'!$AD$9,'Gasoline and electric vehicles'!$AF$9,'Gasoline and electric vehicles'!$AH$9,'Gasoline and electric vehicles'!$AJ$9,'Gasoline and electric vehicles'!$AL$9)</c:f>
              <c:numCache>
                <c:formatCode>General</c:formatCode>
                <c:ptCount val="5"/>
                <c:pt idx="1" formatCode="0.000">
                  <c:v>0.11140719460000001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8-45B8-A831-F3402C69166D}"/>
            </c:ext>
          </c:extLst>
        </c:ser>
        <c:ser>
          <c:idx val="3"/>
          <c:order val="6"/>
          <c:tx>
            <c:strRef>
              <c:f>'Gasoline and electric vehicles'!$AC$11</c:f>
              <c:strCache>
                <c:ptCount val="1"/>
                <c:pt idx="0">
                  <c:v>Electric charging - photovoltaic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vehicles'!$AD$11:$AL$11</c15:sqref>
                  </c15:fullRef>
                </c:ext>
              </c:extLst>
              <c:f>('Gasoline and electric vehicles'!$AD$11,'Gasoline and electric vehicles'!$AF$11,'Gasoline and electric vehicles'!$AH$11,'Gasoline and electric vehicles'!$AJ$11,'Gasoline and electric vehicles'!$AL$11)</c:f>
              <c:numCache>
                <c:formatCode>General</c:formatCode>
                <c:ptCount val="5"/>
                <c:pt idx="3" formatCode="0.000">
                  <c:v>2.0308718819999998E-2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8-45B8-A831-F3402C69166D}"/>
            </c:ext>
          </c:extLst>
        </c:ser>
        <c:ser>
          <c:idx val="7"/>
          <c:order val="5"/>
          <c:tx>
            <c:strRef>
              <c:f>'Gasoline and electric vehicles'!$AC$10</c:f>
              <c:strCache>
                <c:ptCount val="1"/>
                <c:pt idx="0">
                  <c:v>Electric charging - 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vehicles'!$AD$10:$AL$10</c15:sqref>
                  </c15:fullRef>
                </c:ext>
              </c:extLst>
              <c:f>('Gasoline and electric vehicles'!$AD$10,'Gasoline and electric vehicles'!$AF$10,'Gasoline and electric vehicles'!$AH$10,'Gasoline and electric vehicles'!$AJ$10,'Gasoline and electric vehicles'!$AL$10)</c:f>
              <c:numCache>
                <c:formatCode>General</c:formatCode>
                <c:ptCount val="5"/>
                <c:pt idx="2" formatCode="0.0000">
                  <c:v>3.7652069E-3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8-45B8-A831-F3402C69166D}"/>
            </c:ext>
          </c:extLst>
        </c:ser>
        <c:ser>
          <c:idx val="4"/>
          <c:order val="7"/>
          <c:tx>
            <c:strRef>
              <c:f>'Gasoline and electric vehicles'!$AC$12</c:f>
              <c:strCache>
                <c:ptCount val="1"/>
                <c:pt idx="0">
                  <c:v>Electric charging - hard coal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'Gasoline and electric vehicles'!$AD$4:$AL$4</c15:sqref>
                  </c15:fullRef>
                </c:ext>
              </c:extLst>
              <c:f>('Gasoline and electric vehicles'!$AD$4,'Gasoline and electric vehicles'!$AF$4,'Gasoline and electric vehicles'!$AH$4,'Gasoline and electric vehicles'!$AJ$4,'Gasoline and electric vehicles'!$AL$4)</c:f>
              <c:strCache>
                <c:ptCount val="5"/>
                <c:pt idx="0">
                  <c:v>Gas Vehicle</c:v>
                </c:pt>
                <c:pt idx="1">
                  <c:v>Electric Vehicle - EU mix</c:v>
                </c:pt>
                <c:pt idx="2">
                  <c:v>Electric Vehicle - Wind</c:v>
                </c:pt>
                <c:pt idx="3">
                  <c:v>Electric Vehicle - Photovoltaic</c:v>
                </c:pt>
                <c:pt idx="4">
                  <c:v>Electric Vehicle - 
hard coal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'Gasoline and electric vehicles'!$AD$12:$AL$12</c15:sqref>
                  </c15:fullRef>
                </c:ext>
              </c:extLst>
              <c:f>('Gasoline and electric vehicles'!$AD$12,'Gasoline and electric vehicles'!$AF$12,'Gasoline and electric vehicles'!$AH$12,'Gasoline and electric vehicles'!$AJ$12,'Gasoline and electric vehicles'!$AL$12)</c:f>
              <c:numCache>
                <c:formatCode>General</c:formatCode>
                <c:ptCount val="5"/>
                <c:pt idx="4" formatCode="0.000">
                  <c:v>0.26233565799999997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2B8-45B8-A831-F3402C69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758048"/>
        <c:axId val="1272771648"/>
        <c:extLst/>
      </c:barChart>
      <c:catAx>
        <c:axId val="12727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71648"/>
        <c:crossesAt val="-5.000000000000001E-2"/>
        <c:auto val="1"/>
        <c:lblAlgn val="ctr"/>
        <c:lblOffset val="100"/>
        <c:noMultiLvlLbl val="0"/>
      </c:catAx>
      <c:valAx>
        <c:axId val="12727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GW score [kg</a:t>
                </a:r>
                <a:r>
                  <a:rPr lang="en-US" sz="3600" baseline="-25000"/>
                  <a:t>CO2equ</a:t>
                </a:r>
                <a:r>
                  <a:rPr lang="en-US" sz="3600"/>
                  <a:t>/FU]</a:t>
                </a:r>
              </a:p>
            </c:rich>
          </c:tx>
          <c:layout>
            <c:manualLayout>
              <c:xMode val="edge"/>
              <c:yMode val="edge"/>
              <c:x val="9.5038960415936596E-2"/>
              <c:y val="0.14793919544677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5782230025291"/>
          <c:y val="0.79521495174198076"/>
          <c:w val="0.77037940699666951"/>
          <c:h val="0.1832703767266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Cumulative global warming score over vehicle lifetime</a:t>
            </a:r>
          </a:p>
        </c:rich>
      </c:tx>
      <c:layout>
        <c:manualLayout>
          <c:xMode val="edge"/>
          <c:yMode val="edge"/>
          <c:x val="0.26668779800364062"/>
          <c:y val="1.9223386254696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'Gasoline and electric vehicles'!$AP$4</c:f>
              <c:strCache>
                <c:ptCount val="1"/>
                <c:pt idx="0">
                  <c:v>Gas 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vehicles'!$AP$5:$AP$45</c:f>
              <c:numCache>
                <c:formatCode>0.00E+00</c:formatCode>
                <c:ptCount val="41"/>
                <c:pt idx="0" formatCode="General">
                  <c:v>5040.2713843744132</c:v>
                </c:pt>
                <c:pt idx="1">
                  <c:v>5272.3724795648895</c:v>
                </c:pt>
                <c:pt idx="2">
                  <c:v>5504.4735747553659</c:v>
                </c:pt>
                <c:pt idx="3">
                  <c:v>5736.5746699458414</c:v>
                </c:pt>
                <c:pt idx="4">
                  <c:v>6200.7768603267941</c:v>
                </c:pt>
                <c:pt idx="5">
                  <c:v>6664.9790507077469</c:v>
                </c:pt>
                <c:pt idx="6">
                  <c:v>7361.2823362791751</c:v>
                </c:pt>
                <c:pt idx="7">
                  <c:v>9682.293288183937</c:v>
                </c:pt>
                <c:pt idx="8">
                  <c:v>12003.304240088699</c:v>
                </c:pt>
                <c:pt idx="9">
                  <c:v>14324.315191993461</c:v>
                </c:pt>
                <c:pt idx="10">
                  <c:v>16645.326143898223</c:v>
                </c:pt>
                <c:pt idx="11">
                  <c:v>18966.337095802985</c:v>
                </c:pt>
                <c:pt idx="12">
                  <c:v>21287.348047707746</c:v>
                </c:pt>
                <c:pt idx="13">
                  <c:v>23608.358999612508</c:v>
                </c:pt>
                <c:pt idx="14">
                  <c:v>25929.36995151727</c:v>
                </c:pt>
                <c:pt idx="15">
                  <c:v>28250.380903422028</c:v>
                </c:pt>
                <c:pt idx="16">
                  <c:v>30571.39185532679</c:v>
                </c:pt>
                <c:pt idx="17">
                  <c:v>32892.402807231556</c:v>
                </c:pt>
                <c:pt idx="18">
                  <c:v>35213.413759136311</c:v>
                </c:pt>
                <c:pt idx="19">
                  <c:v>37534.42471104108</c:v>
                </c:pt>
                <c:pt idx="20">
                  <c:v>39855.435662945842</c:v>
                </c:pt>
                <c:pt idx="21">
                  <c:v>42176.446614850604</c:v>
                </c:pt>
                <c:pt idx="22">
                  <c:v>44497.457566755365</c:v>
                </c:pt>
                <c:pt idx="23">
                  <c:v>46818.468518660127</c:v>
                </c:pt>
                <c:pt idx="24">
                  <c:v>49139.479470564882</c:v>
                </c:pt>
                <c:pt idx="25">
                  <c:v>51460.490422469644</c:v>
                </c:pt>
                <c:pt idx="26">
                  <c:v>53781.501374374406</c:v>
                </c:pt>
                <c:pt idx="27">
                  <c:v>56102.512326279168</c:v>
                </c:pt>
                <c:pt idx="28">
                  <c:v>58423.52327818393</c:v>
                </c:pt>
                <c:pt idx="29">
                  <c:v>60744.534230088691</c:v>
                </c:pt>
                <c:pt idx="30">
                  <c:v>63065.545181993453</c:v>
                </c:pt>
                <c:pt idx="31">
                  <c:v>65386.556133898215</c:v>
                </c:pt>
                <c:pt idx="32">
                  <c:v>67707.567085802977</c:v>
                </c:pt>
                <c:pt idx="33">
                  <c:v>70028.578037707746</c:v>
                </c:pt>
                <c:pt idx="34">
                  <c:v>72349.588989612501</c:v>
                </c:pt>
                <c:pt idx="35">
                  <c:v>74670.59994151727</c:v>
                </c:pt>
                <c:pt idx="36">
                  <c:v>76991.610893422025</c:v>
                </c:pt>
                <c:pt idx="37">
                  <c:v>79312.621845326794</c:v>
                </c:pt>
                <c:pt idx="38">
                  <c:v>81633.632797231548</c:v>
                </c:pt>
                <c:pt idx="39">
                  <c:v>83954.643749136318</c:v>
                </c:pt>
                <c:pt idx="40">
                  <c:v>86275.654701041072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537-9DCE-049604E25E6A}"/>
            </c:ext>
          </c:extLst>
        </c:ser>
        <c:ser>
          <c:idx val="1"/>
          <c:order val="1"/>
          <c:tx>
            <c:strRef>
              <c:f>'Gasoline and electric vehicles'!$AQ$4</c:f>
              <c:strCache>
                <c:ptCount val="1"/>
                <c:pt idx="0">
                  <c:v>Electric Vehicle - EU 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vehicles'!$AQ$5:$AQ$45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6567.2482411841893</c:v>
                </c:pt>
                <c:pt idx="2">
                  <c:v>6678.6554357841887</c:v>
                </c:pt>
                <c:pt idx="3">
                  <c:v>6790.0626303841891</c:v>
                </c:pt>
                <c:pt idx="4">
                  <c:v>7012.8770195841889</c:v>
                </c:pt>
                <c:pt idx="5">
                  <c:v>7235.6914087841888</c:v>
                </c:pt>
                <c:pt idx="6">
                  <c:v>7569.9129925841889</c:v>
                </c:pt>
                <c:pt idx="7">
                  <c:v>8683.9849385841881</c:v>
                </c:pt>
                <c:pt idx="8">
                  <c:v>9798.0568845841881</c:v>
                </c:pt>
                <c:pt idx="9">
                  <c:v>10912.128830584188</c:v>
                </c:pt>
                <c:pt idx="10">
                  <c:v>12026.200776584188</c:v>
                </c:pt>
                <c:pt idx="11">
                  <c:v>13140.272722584188</c:v>
                </c:pt>
                <c:pt idx="12">
                  <c:v>14254.34466858419</c:v>
                </c:pt>
                <c:pt idx="13">
                  <c:v>15368.416614584188</c:v>
                </c:pt>
                <c:pt idx="14">
                  <c:v>16482.488560584188</c:v>
                </c:pt>
                <c:pt idx="15">
                  <c:v>17596.560506584188</c:v>
                </c:pt>
                <c:pt idx="16">
                  <c:v>18710.632452584188</c:v>
                </c:pt>
                <c:pt idx="17">
                  <c:v>19824.704398584188</c:v>
                </c:pt>
                <c:pt idx="18">
                  <c:v>20938.776344584188</c:v>
                </c:pt>
                <c:pt idx="19">
                  <c:v>22052.848290584192</c:v>
                </c:pt>
                <c:pt idx="20">
                  <c:v>23166.920236584188</c:v>
                </c:pt>
                <c:pt idx="21">
                  <c:v>24280.992182584188</c:v>
                </c:pt>
                <c:pt idx="22">
                  <c:v>25395.064128584188</c:v>
                </c:pt>
                <c:pt idx="23">
                  <c:v>26509.136074584188</c:v>
                </c:pt>
                <c:pt idx="24">
                  <c:v>27623.208020584188</c:v>
                </c:pt>
                <c:pt idx="25">
                  <c:v>28737.279966584189</c:v>
                </c:pt>
                <c:pt idx="26">
                  <c:v>29851.351912584189</c:v>
                </c:pt>
                <c:pt idx="27">
                  <c:v>30965.423858584189</c:v>
                </c:pt>
                <c:pt idx="28">
                  <c:v>32079.495804584189</c:v>
                </c:pt>
                <c:pt idx="29">
                  <c:v>33193.567750584189</c:v>
                </c:pt>
                <c:pt idx="30">
                  <c:v>34307.639696584192</c:v>
                </c:pt>
                <c:pt idx="31">
                  <c:v>35421.711642584189</c:v>
                </c:pt>
                <c:pt idx="32">
                  <c:v>36535.783588584192</c:v>
                </c:pt>
                <c:pt idx="33">
                  <c:v>37649.855534584196</c:v>
                </c:pt>
                <c:pt idx="34">
                  <c:v>38763.927480584192</c:v>
                </c:pt>
                <c:pt idx="35">
                  <c:v>39877.999426584189</c:v>
                </c:pt>
                <c:pt idx="36">
                  <c:v>40992.071372584192</c:v>
                </c:pt>
                <c:pt idx="37">
                  <c:v>42106.143318584189</c:v>
                </c:pt>
                <c:pt idx="38">
                  <c:v>43220.215264584192</c:v>
                </c:pt>
                <c:pt idx="39">
                  <c:v>44334.287210584189</c:v>
                </c:pt>
                <c:pt idx="40">
                  <c:v>45448.359156584193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537-9DCE-049604E25E6A}"/>
            </c:ext>
          </c:extLst>
        </c:ser>
        <c:ser>
          <c:idx val="2"/>
          <c:order val="2"/>
          <c:tx>
            <c:strRef>
              <c:f>'Gasoline and electric vehicles'!$AR$4</c:f>
              <c:strCache>
                <c:ptCount val="1"/>
                <c:pt idx="0">
                  <c:v>Electric Vehicle - 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vehicles'!$AR$5:$AR$45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6459.6062534841885</c:v>
                </c:pt>
                <c:pt idx="2">
                  <c:v>6463.371460384189</c:v>
                </c:pt>
                <c:pt idx="3">
                  <c:v>6467.1366672841887</c:v>
                </c:pt>
                <c:pt idx="4">
                  <c:v>6474.6670810841888</c:v>
                </c:pt>
                <c:pt idx="5">
                  <c:v>6482.1974948841889</c:v>
                </c:pt>
                <c:pt idx="6">
                  <c:v>6493.4931155841887</c:v>
                </c:pt>
                <c:pt idx="7">
                  <c:v>6531.1451845841893</c:v>
                </c:pt>
                <c:pt idx="8">
                  <c:v>6568.7972535841891</c:v>
                </c:pt>
                <c:pt idx="9">
                  <c:v>6606.4493225841888</c:v>
                </c:pt>
                <c:pt idx="10">
                  <c:v>6644.1013915841886</c:v>
                </c:pt>
                <c:pt idx="11">
                  <c:v>6681.7534605841893</c:v>
                </c:pt>
                <c:pt idx="12">
                  <c:v>6719.405529584189</c:v>
                </c:pt>
                <c:pt idx="13">
                  <c:v>6757.0575985841888</c:v>
                </c:pt>
                <c:pt idx="14">
                  <c:v>6794.7096675841885</c:v>
                </c:pt>
                <c:pt idx="15">
                  <c:v>6832.3617365841892</c:v>
                </c:pt>
                <c:pt idx="16">
                  <c:v>6870.013805584189</c:v>
                </c:pt>
                <c:pt idx="17">
                  <c:v>6907.6658745841887</c:v>
                </c:pt>
                <c:pt idx="18">
                  <c:v>6945.3179435841885</c:v>
                </c:pt>
                <c:pt idx="19">
                  <c:v>6982.9700125841891</c:v>
                </c:pt>
                <c:pt idx="20">
                  <c:v>7020.6220815841889</c:v>
                </c:pt>
                <c:pt idx="21">
                  <c:v>7058.2741505841886</c:v>
                </c:pt>
                <c:pt idx="22">
                  <c:v>7095.9262195841893</c:v>
                </c:pt>
                <c:pt idx="23">
                  <c:v>7133.5782885841891</c:v>
                </c:pt>
                <c:pt idx="24">
                  <c:v>7171.2303575841888</c:v>
                </c:pt>
                <c:pt idx="25">
                  <c:v>7208.8824265841886</c:v>
                </c:pt>
                <c:pt idx="26">
                  <c:v>7246.5344955841892</c:v>
                </c:pt>
                <c:pt idx="27">
                  <c:v>7284.186564584189</c:v>
                </c:pt>
                <c:pt idx="28">
                  <c:v>7321.8386335841888</c:v>
                </c:pt>
                <c:pt idx="29">
                  <c:v>7359.4907025841894</c:v>
                </c:pt>
                <c:pt idx="30">
                  <c:v>7397.1427715841892</c:v>
                </c:pt>
                <c:pt idx="31">
                  <c:v>7434.7948405841889</c:v>
                </c:pt>
                <c:pt idx="32">
                  <c:v>7472.4469095841887</c:v>
                </c:pt>
                <c:pt idx="33">
                  <c:v>7510.0989785841884</c:v>
                </c:pt>
                <c:pt idx="34">
                  <c:v>7547.7510475841891</c:v>
                </c:pt>
                <c:pt idx="35">
                  <c:v>7585.4031165841889</c:v>
                </c:pt>
                <c:pt idx="36">
                  <c:v>7623.0551855841886</c:v>
                </c:pt>
                <c:pt idx="37">
                  <c:v>7660.7072545841893</c:v>
                </c:pt>
                <c:pt idx="38">
                  <c:v>7698.359323584189</c:v>
                </c:pt>
                <c:pt idx="39">
                  <c:v>7736.0113925841888</c:v>
                </c:pt>
                <c:pt idx="40">
                  <c:v>7773.6634615841886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E-4537-9DCE-049604E25E6A}"/>
            </c:ext>
          </c:extLst>
        </c:ser>
        <c:ser>
          <c:idx val="3"/>
          <c:order val="3"/>
          <c:tx>
            <c:strRef>
              <c:f>'Gasoline and electric vehicles'!$AS$4</c:f>
              <c:strCache>
                <c:ptCount val="1"/>
                <c:pt idx="0">
                  <c:v>Electric Vehicle - Photovoltaic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vehicles'!$AS$5:$AS$45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6476.1497654041887</c:v>
                </c:pt>
                <c:pt idx="2">
                  <c:v>6496.4584842241893</c:v>
                </c:pt>
                <c:pt idx="3">
                  <c:v>6516.767203044189</c:v>
                </c:pt>
                <c:pt idx="4">
                  <c:v>6557.3846406841885</c:v>
                </c:pt>
                <c:pt idx="5">
                  <c:v>6598.0020783241889</c:v>
                </c:pt>
                <c:pt idx="6">
                  <c:v>6658.928234784189</c:v>
                </c:pt>
                <c:pt idx="7">
                  <c:v>6862.0154229841892</c:v>
                </c:pt>
                <c:pt idx="8">
                  <c:v>7065.1026111841893</c:v>
                </c:pt>
                <c:pt idx="9">
                  <c:v>7268.1897993841885</c:v>
                </c:pt>
                <c:pt idx="10">
                  <c:v>7471.2769875841886</c:v>
                </c:pt>
                <c:pt idx="11">
                  <c:v>7674.3641757841888</c:v>
                </c:pt>
                <c:pt idx="12">
                  <c:v>7877.4513639841889</c:v>
                </c:pt>
                <c:pt idx="13">
                  <c:v>8080.538552184189</c:v>
                </c:pt>
                <c:pt idx="14">
                  <c:v>8283.6257403841882</c:v>
                </c:pt>
                <c:pt idx="15">
                  <c:v>8486.7129285841893</c:v>
                </c:pt>
                <c:pt idx="16">
                  <c:v>8689.8001167841885</c:v>
                </c:pt>
                <c:pt idx="17">
                  <c:v>8892.8873049841895</c:v>
                </c:pt>
                <c:pt idx="18">
                  <c:v>9095.9744931841888</c:v>
                </c:pt>
                <c:pt idx="19">
                  <c:v>9299.061681384188</c:v>
                </c:pt>
                <c:pt idx="20">
                  <c:v>9502.148869584189</c:v>
                </c:pt>
                <c:pt idx="21">
                  <c:v>9705.2360577841882</c:v>
                </c:pt>
                <c:pt idx="22">
                  <c:v>9908.3232459841893</c:v>
                </c:pt>
                <c:pt idx="23">
                  <c:v>10111.410434184188</c:v>
                </c:pt>
                <c:pt idx="24">
                  <c:v>10314.497622384188</c:v>
                </c:pt>
                <c:pt idx="25">
                  <c:v>10517.584810584189</c:v>
                </c:pt>
                <c:pt idx="26">
                  <c:v>10720.67199878419</c:v>
                </c:pt>
                <c:pt idx="27">
                  <c:v>10923.759186984189</c:v>
                </c:pt>
                <c:pt idx="28">
                  <c:v>11126.846375184188</c:v>
                </c:pt>
                <c:pt idx="29">
                  <c:v>11329.933563384187</c:v>
                </c:pt>
                <c:pt idx="30">
                  <c:v>11533.020751584188</c:v>
                </c:pt>
                <c:pt idx="31">
                  <c:v>11736.10793978419</c:v>
                </c:pt>
                <c:pt idx="32">
                  <c:v>11939.195127984189</c:v>
                </c:pt>
                <c:pt idx="33">
                  <c:v>12142.282316184188</c:v>
                </c:pt>
                <c:pt idx="34">
                  <c:v>12345.369504384187</c:v>
                </c:pt>
                <c:pt idx="35">
                  <c:v>12548.456692584188</c:v>
                </c:pt>
                <c:pt idx="36">
                  <c:v>12751.543880784189</c:v>
                </c:pt>
                <c:pt idx="37">
                  <c:v>12954.631068984188</c:v>
                </c:pt>
                <c:pt idx="38">
                  <c:v>13157.718257184188</c:v>
                </c:pt>
                <c:pt idx="39">
                  <c:v>13360.805445384189</c:v>
                </c:pt>
                <c:pt idx="40">
                  <c:v>13563.892633584188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E-4537-9DCE-049604E25E6A}"/>
            </c:ext>
          </c:extLst>
        </c:ser>
        <c:ser>
          <c:idx val="4"/>
          <c:order val="4"/>
          <c:tx>
            <c:strRef>
              <c:f>'Gasoline and electric vehicles'!$AT$4</c:f>
              <c:strCache>
                <c:ptCount val="1"/>
                <c:pt idx="0">
                  <c:v>Electric Vehicle - Hard coal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vehicles'!$AT$5:$AT$45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6718.1767045841889</c:v>
                </c:pt>
                <c:pt idx="2">
                  <c:v>6980.5123625841888</c:v>
                </c:pt>
                <c:pt idx="3">
                  <c:v>7242.8480205841888</c:v>
                </c:pt>
                <c:pt idx="4">
                  <c:v>7767.5193365841887</c:v>
                </c:pt>
                <c:pt idx="5">
                  <c:v>8292.1906525841878</c:v>
                </c:pt>
                <c:pt idx="6">
                  <c:v>9079.1976265841877</c:v>
                </c:pt>
                <c:pt idx="7">
                  <c:v>11702.554206584187</c:v>
                </c:pt>
                <c:pt idx="8">
                  <c:v>14325.910786584187</c:v>
                </c:pt>
                <c:pt idx="9">
                  <c:v>16949.267366584187</c:v>
                </c:pt>
                <c:pt idx="10">
                  <c:v>19572.623946584186</c:v>
                </c:pt>
                <c:pt idx="11">
                  <c:v>22195.980526584186</c:v>
                </c:pt>
                <c:pt idx="12">
                  <c:v>24819.337106584186</c:v>
                </c:pt>
                <c:pt idx="13">
                  <c:v>27442.693686584185</c:v>
                </c:pt>
                <c:pt idx="14">
                  <c:v>30066.050266584185</c:v>
                </c:pt>
                <c:pt idx="15">
                  <c:v>32689.406846584185</c:v>
                </c:pt>
                <c:pt idx="16">
                  <c:v>35312.763426584184</c:v>
                </c:pt>
                <c:pt idx="17">
                  <c:v>37936.120006584184</c:v>
                </c:pt>
                <c:pt idx="18">
                  <c:v>40559.476586584184</c:v>
                </c:pt>
                <c:pt idx="19">
                  <c:v>43182.833166584183</c:v>
                </c:pt>
                <c:pt idx="20">
                  <c:v>45806.189746584183</c:v>
                </c:pt>
                <c:pt idx="21">
                  <c:v>48429.546326584183</c:v>
                </c:pt>
                <c:pt idx="22">
                  <c:v>51052.902906584182</c:v>
                </c:pt>
                <c:pt idx="23">
                  <c:v>53676.259486584182</c:v>
                </c:pt>
                <c:pt idx="24">
                  <c:v>56299.616066584182</c:v>
                </c:pt>
                <c:pt idx="25">
                  <c:v>58922.972646584181</c:v>
                </c:pt>
                <c:pt idx="26">
                  <c:v>61546.329226584181</c:v>
                </c:pt>
                <c:pt idx="27">
                  <c:v>64169.685806584181</c:v>
                </c:pt>
                <c:pt idx="28">
                  <c:v>66793.042386584188</c:v>
                </c:pt>
                <c:pt idx="29">
                  <c:v>69416.39896658418</c:v>
                </c:pt>
                <c:pt idx="30">
                  <c:v>72039.755546584187</c:v>
                </c:pt>
                <c:pt idx="31">
                  <c:v>74663.112126584179</c:v>
                </c:pt>
                <c:pt idx="32">
                  <c:v>77286.468706584186</c:v>
                </c:pt>
                <c:pt idx="33">
                  <c:v>79909.825286584179</c:v>
                </c:pt>
                <c:pt idx="34">
                  <c:v>82533.181866584186</c:v>
                </c:pt>
                <c:pt idx="35">
                  <c:v>85156.538446584178</c:v>
                </c:pt>
                <c:pt idx="36">
                  <c:v>87779.895026584185</c:v>
                </c:pt>
                <c:pt idx="37">
                  <c:v>90403.251606584177</c:v>
                </c:pt>
                <c:pt idx="38">
                  <c:v>93026.608186584184</c:v>
                </c:pt>
                <c:pt idx="39">
                  <c:v>95649.964766584177</c:v>
                </c:pt>
                <c:pt idx="40">
                  <c:v>98273.321346584184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2-4599-8961-F4F24CC3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58592"/>
        <c:axId val="1272767840"/>
      </c:scatterChart>
      <c:valAx>
        <c:axId val="127275859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Distance over car lifetime</a:t>
                </a:r>
              </a:p>
            </c:rich>
          </c:tx>
          <c:layout>
            <c:manualLayout>
              <c:xMode val="edge"/>
              <c:yMode val="edge"/>
              <c:x val="0.44598894559628849"/>
              <c:y val="0.89430259340378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7840"/>
        <c:crosses val="autoZero"/>
        <c:crossBetween val="midCat"/>
      </c:valAx>
      <c:valAx>
        <c:axId val="1272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Global warming score [kgCO2equ]</a:t>
                </a:r>
              </a:p>
              <a:p>
                <a:pPr>
                  <a:defRPr sz="2400"/>
                </a:pP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Sensitivity study: kgfossil</a:t>
            </a:r>
            <a:r>
              <a:rPr lang="en-US" sz="3200" baseline="0"/>
              <a:t> </a:t>
            </a:r>
            <a:r>
              <a:rPr lang="en-US" sz="3200"/>
              <a:t>CO2/V-km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70635145426971E-2"/>
          <c:y val="7.1348083369278101E-2"/>
          <c:w val="0.88598286724950748"/>
          <c:h val="0.754172140399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'Gasoline and electric vehicles'!$AW$4</c:f>
              <c:strCache>
                <c:ptCount val="1"/>
                <c:pt idx="0">
                  <c:v>Gas 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'Gasoline and electric vehicles'!$AV$5:$AV$45</c:f>
              <c:numCache>
                <c:formatCode>General</c:formatCode>
                <c:ptCount val="41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vehicles'!$AW$5:$AW$45</c:f>
              <c:numCache>
                <c:formatCode>0.00E+00</c:formatCode>
                <c:ptCount val="41"/>
                <c:pt idx="0" formatCode="General">
                  <c:v>504027.13843744132</c:v>
                </c:pt>
                <c:pt idx="1">
                  <c:v>5.2723724795648899</c:v>
                </c:pt>
                <c:pt idx="2">
                  <c:v>2.752236787377683</c:v>
                </c:pt>
                <c:pt idx="3">
                  <c:v>1.9121915566486138</c:v>
                </c:pt>
                <c:pt idx="4">
                  <c:v>1.2401553720653589</c:v>
                </c:pt>
                <c:pt idx="5">
                  <c:v>0.95213986438682097</c:v>
                </c:pt>
                <c:pt idx="6">
                  <c:v>0.73612823362791746</c:v>
                </c:pt>
                <c:pt idx="7">
                  <c:v>0.48411466440919687</c:v>
                </c:pt>
                <c:pt idx="8">
                  <c:v>0.40011014133628997</c:v>
                </c:pt>
                <c:pt idx="9">
                  <c:v>0.35810787979983649</c:v>
                </c:pt>
                <c:pt idx="10">
                  <c:v>0.33290652287796446</c:v>
                </c:pt>
                <c:pt idx="11">
                  <c:v>0.31610561826338307</c:v>
                </c:pt>
                <c:pt idx="12">
                  <c:v>0.30410497211011067</c:v>
                </c:pt>
                <c:pt idx="13">
                  <c:v>0.29510448749515633</c:v>
                </c:pt>
                <c:pt idx="14">
                  <c:v>0.28810411057241414</c:v>
                </c:pt>
                <c:pt idx="15">
                  <c:v>0.28250380903422029</c:v>
                </c:pt>
                <c:pt idx="16">
                  <c:v>0.27792174413933446</c:v>
                </c:pt>
                <c:pt idx="17">
                  <c:v>0.27410335672692965</c:v>
                </c:pt>
                <c:pt idx="18">
                  <c:v>0.27087241353181779</c:v>
                </c:pt>
                <c:pt idx="19">
                  <c:v>0.26810303365029342</c:v>
                </c:pt>
                <c:pt idx="20">
                  <c:v>0.26570290441963895</c:v>
                </c:pt>
                <c:pt idx="21">
                  <c:v>0.26360279134281628</c:v>
                </c:pt>
                <c:pt idx="22">
                  <c:v>0.26174975039267862</c:v>
                </c:pt>
                <c:pt idx="23">
                  <c:v>0.26010260288144516</c:v>
                </c:pt>
                <c:pt idx="24">
                  <c:v>0.25862883931876252</c:v>
                </c:pt>
                <c:pt idx="25">
                  <c:v>0.2573024521123482</c:v>
                </c:pt>
                <c:pt idx="26">
                  <c:v>0.25610238749702097</c:v>
                </c:pt>
                <c:pt idx="27">
                  <c:v>0.25501141966490531</c:v>
                </c:pt>
                <c:pt idx="28">
                  <c:v>0.25401531860079968</c:v>
                </c:pt>
                <c:pt idx="29">
                  <c:v>0.25310222595870285</c:v>
                </c:pt>
                <c:pt idx="30">
                  <c:v>0.25226218072797379</c:v>
                </c:pt>
                <c:pt idx="31">
                  <c:v>0.25148675436114698</c:v>
                </c:pt>
                <c:pt idx="32">
                  <c:v>0.25076876698445549</c:v>
                </c:pt>
                <c:pt idx="33">
                  <c:v>0.2501020644203848</c:v>
                </c:pt>
                <c:pt idx="34">
                  <c:v>0.24948134134349137</c:v>
                </c:pt>
                <c:pt idx="35">
                  <c:v>0.24890199980505756</c:v>
                </c:pt>
                <c:pt idx="36">
                  <c:v>0.24836003514007104</c:v>
                </c:pt>
                <c:pt idx="37">
                  <c:v>0.24785194326664622</c:v>
                </c:pt>
                <c:pt idx="38">
                  <c:v>0.24737464484009561</c:v>
                </c:pt>
                <c:pt idx="39">
                  <c:v>0.24692542279157739</c:v>
                </c:pt>
                <c:pt idx="40">
                  <c:v>0.24650187057440306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4D5-8C79-0C27195B01DE}"/>
            </c:ext>
          </c:extLst>
        </c:ser>
        <c:ser>
          <c:idx val="1"/>
          <c:order val="1"/>
          <c:tx>
            <c:strRef>
              <c:f>'Gasoline and electric vehicles'!$AX$4</c:f>
              <c:strCache>
                <c:ptCount val="1"/>
                <c:pt idx="0">
                  <c:v>Electric Vehicle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'Gasoline and electric vehicles'!$AV$5:$AV$45</c:f>
              <c:numCache>
                <c:formatCode>General</c:formatCode>
                <c:ptCount val="41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vehicles'!$AX$5:$AX$45</c:f>
              <c:numCache>
                <c:formatCode>0.00E+00</c:formatCode>
                <c:ptCount val="41"/>
                <c:pt idx="0" formatCode="General">
                  <c:v>645584.10465841892</c:v>
                </c:pt>
                <c:pt idx="1">
                  <c:v>6.5672482411841893</c:v>
                </c:pt>
                <c:pt idx="2">
                  <c:v>3.3393277178920941</c:v>
                </c:pt>
                <c:pt idx="3">
                  <c:v>2.263354210128063</c:v>
                </c:pt>
                <c:pt idx="4">
                  <c:v>1.4025754039168379</c:v>
                </c:pt>
                <c:pt idx="5">
                  <c:v>1.0336702012548842</c:v>
                </c:pt>
                <c:pt idx="6">
                  <c:v>0.7569912992584189</c:v>
                </c:pt>
                <c:pt idx="7">
                  <c:v>0.43419924692920941</c:v>
                </c:pt>
                <c:pt idx="8">
                  <c:v>0.32660189615280627</c:v>
                </c:pt>
                <c:pt idx="9">
                  <c:v>0.27280322076460473</c:v>
                </c:pt>
                <c:pt idx="10">
                  <c:v>0.24052401553168376</c:v>
                </c:pt>
                <c:pt idx="11">
                  <c:v>0.21900454537640313</c:v>
                </c:pt>
                <c:pt idx="12">
                  <c:v>0.20363349526548843</c:v>
                </c:pt>
                <c:pt idx="13">
                  <c:v>0.19210520768230235</c:v>
                </c:pt>
                <c:pt idx="14">
                  <c:v>0.18313876178426874</c:v>
                </c:pt>
                <c:pt idx="15">
                  <c:v>0.17596560506584188</c:v>
                </c:pt>
                <c:pt idx="16">
                  <c:v>0.17009665865985626</c:v>
                </c:pt>
                <c:pt idx="17">
                  <c:v>0.16520586998820158</c:v>
                </c:pt>
                <c:pt idx="18">
                  <c:v>0.1610675103429553</c:v>
                </c:pt>
                <c:pt idx="19">
                  <c:v>0.15752034493274422</c:v>
                </c:pt>
                <c:pt idx="20">
                  <c:v>0.15444613491056125</c:v>
                </c:pt>
                <c:pt idx="21">
                  <c:v>0.15175620114115118</c:v>
                </c:pt>
                <c:pt idx="22">
                  <c:v>0.1493827301681423</c:v>
                </c:pt>
                <c:pt idx="23">
                  <c:v>0.14727297819213439</c:v>
                </c:pt>
                <c:pt idx="24">
                  <c:v>0.14538530537149572</c:v>
                </c:pt>
                <c:pt idx="25">
                  <c:v>0.14368639983292095</c:v>
                </c:pt>
                <c:pt idx="26">
                  <c:v>0.14214929482182947</c:v>
                </c:pt>
                <c:pt idx="27">
                  <c:v>0.14075192662992814</c:v>
                </c:pt>
                <c:pt idx="28">
                  <c:v>0.13947606871558343</c:v>
                </c:pt>
                <c:pt idx="29">
                  <c:v>0.13830653229410078</c:v>
                </c:pt>
                <c:pt idx="30">
                  <c:v>0.13723055878633678</c:v>
                </c:pt>
                <c:pt idx="31">
                  <c:v>0.13623735247147764</c:v>
                </c:pt>
                <c:pt idx="32">
                  <c:v>0.13531771699475625</c:v>
                </c:pt>
                <c:pt idx="33">
                  <c:v>0.13446376976637212</c:v>
                </c:pt>
                <c:pt idx="34">
                  <c:v>0.13366871545029033</c:v>
                </c:pt>
                <c:pt idx="35">
                  <c:v>0.13292666475528062</c:v>
                </c:pt>
                <c:pt idx="36">
                  <c:v>0.13223248829865869</c:v>
                </c:pt>
                <c:pt idx="37">
                  <c:v>0.13158169787057558</c:v>
                </c:pt>
                <c:pt idx="38">
                  <c:v>0.13097034928661877</c:v>
                </c:pt>
                <c:pt idx="39">
                  <c:v>0.13039496238407114</c:v>
                </c:pt>
                <c:pt idx="40">
                  <c:v>0.1298524547330977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44D5-8C79-0C27195B01DE}"/>
            </c:ext>
          </c:extLst>
        </c:ser>
        <c:ser>
          <c:idx val="2"/>
          <c:order val="2"/>
          <c:tx>
            <c:strRef>
              <c:f>'Gasoline and electric vehicles'!$AY$4</c:f>
              <c:strCache>
                <c:ptCount val="1"/>
                <c:pt idx="0">
                  <c:v>Electric Vehicle - 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'Gasoline and electric vehicles'!$AV$5:$AV$45</c:f>
              <c:numCache>
                <c:formatCode>General</c:formatCode>
                <c:ptCount val="41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vehicles'!$AY$5:$AY$45</c:f>
              <c:numCache>
                <c:formatCode>0.00E+00</c:formatCode>
                <c:ptCount val="41"/>
                <c:pt idx="0" formatCode="General">
                  <c:v>645584.10465841892</c:v>
                </c:pt>
                <c:pt idx="1">
                  <c:v>6.4596062534841883</c:v>
                </c:pt>
                <c:pt idx="2">
                  <c:v>3.2316857301920945</c:v>
                </c:pt>
                <c:pt idx="3">
                  <c:v>2.1557122224280629</c:v>
                </c:pt>
                <c:pt idx="4">
                  <c:v>1.2949334162168378</c:v>
                </c:pt>
                <c:pt idx="5">
                  <c:v>0.92602821355488418</c:v>
                </c:pt>
                <c:pt idx="6">
                  <c:v>0.64934931155841891</c:v>
                </c:pt>
                <c:pt idx="7">
                  <c:v>0.32655725922920947</c:v>
                </c:pt>
                <c:pt idx="8">
                  <c:v>0.2189599084528063</c:v>
                </c:pt>
                <c:pt idx="9">
                  <c:v>0.16516123306460473</c:v>
                </c:pt>
                <c:pt idx="10">
                  <c:v>0.13288202783168376</c:v>
                </c:pt>
                <c:pt idx="11">
                  <c:v>0.11136255767640316</c:v>
                </c:pt>
                <c:pt idx="12">
                  <c:v>9.599150756548841E-2</c:v>
                </c:pt>
                <c:pt idx="13">
                  <c:v>8.4463219982302357E-2</c:v>
                </c:pt>
                <c:pt idx="14">
                  <c:v>7.5496774084268761E-2</c:v>
                </c:pt>
                <c:pt idx="15">
                  <c:v>6.8323617365841888E-2</c:v>
                </c:pt>
                <c:pt idx="16">
                  <c:v>6.2454670959856261E-2</c:v>
                </c:pt>
                <c:pt idx="17">
                  <c:v>5.756388228820157E-2</c:v>
                </c:pt>
                <c:pt idx="18">
                  <c:v>5.3425522642955296E-2</c:v>
                </c:pt>
                <c:pt idx="19">
                  <c:v>4.9878357232744211E-2</c:v>
                </c:pt>
                <c:pt idx="20">
                  <c:v>4.680414721056126E-2</c:v>
                </c:pt>
                <c:pt idx="21">
                  <c:v>4.4114213441151177E-2</c:v>
                </c:pt>
                <c:pt idx="22">
                  <c:v>4.1740742468142293E-2</c:v>
                </c:pt>
                <c:pt idx="23">
                  <c:v>3.9630990492134387E-2</c:v>
                </c:pt>
                <c:pt idx="24">
                  <c:v>3.7743317671495732E-2</c:v>
                </c:pt>
                <c:pt idx="25">
                  <c:v>3.6044412132920943E-2</c:v>
                </c:pt>
                <c:pt idx="26">
                  <c:v>3.4507307121829471E-2</c:v>
                </c:pt>
                <c:pt idx="27">
                  <c:v>3.3109938929928133E-2</c:v>
                </c:pt>
                <c:pt idx="28">
                  <c:v>3.1834081015583431E-2</c:v>
                </c:pt>
                <c:pt idx="29">
                  <c:v>3.0664544594100788E-2</c:v>
                </c:pt>
                <c:pt idx="30">
                  <c:v>2.9588571086336758E-2</c:v>
                </c:pt>
                <c:pt idx="31">
                  <c:v>2.8595364771477651E-2</c:v>
                </c:pt>
                <c:pt idx="32">
                  <c:v>2.7675729294756254E-2</c:v>
                </c:pt>
                <c:pt idx="33">
                  <c:v>2.6821782066372101E-2</c:v>
                </c:pt>
                <c:pt idx="34">
                  <c:v>2.6026727750290309E-2</c:v>
                </c:pt>
                <c:pt idx="35">
                  <c:v>2.5284677055280629E-2</c:v>
                </c:pt>
                <c:pt idx="36">
                  <c:v>2.4590500598658672E-2</c:v>
                </c:pt>
                <c:pt idx="37">
                  <c:v>2.3939710170575591E-2</c:v>
                </c:pt>
                <c:pt idx="38">
                  <c:v>2.3328361586618756E-2</c:v>
                </c:pt>
                <c:pt idx="39">
                  <c:v>2.2752974684071142E-2</c:v>
                </c:pt>
                <c:pt idx="40">
                  <c:v>2.2210467033097682E-2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C-44D5-8C79-0C27195B01DE}"/>
            </c:ext>
          </c:extLst>
        </c:ser>
        <c:ser>
          <c:idx val="3"/>
          <c:order val="3"/>
          <c:tx>
            <c:strRef>
              <c:f>'Gasoline and electric vehicles'!$AZ$4</c:f>
              <c:strCache>
                <c:ptCount val="1"/>
                <c:pt idx="0">
                  <c:v>Electric Vehicle - Photovoltaic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'Gasoline and electric vehicles'!$AV$5:$AV$45</c:f>
              <c:numCache>
                <c:formatCode>General</c:formatCode>
                <c:ptCount val="41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vehicles'!$AZ$5:$AZ$45</c:f>
              <c:numCache>
                <c:formatCode>0.00E+00</c:formatCode>
                <c:ptCount val="41"/>
                <c:pt idx="0" formatCode="General">
                  <c:v>645584.10465841892</c:v>
                </c:pt>
                <c:pt idx="1">
                  <c:v>6.4761497654041884</c:v>
                </c:pt>
                <c:pt idx="2">
                  <c:v>3.2482292421120946</c:v>
                </c:pt>
                <c:pt idx="3">
                  <c:v>2.1722557343480631</c:v>
                </c:pt>
                <c:pt idx="4">
                  <c:v>1.3114769281368377</c:v>
                </c:pt>
                <c:pt idx="5">
                  <c:v>0.9425717254748841</c:v>
                </c:pt>
                <c:pt idx="6">
                  <c:v>0.66589282347841894</c:v>
                </c:pt>
                <c:pt idx="7">
                  <c:v>0.34310077114920945</c:v>
                </c:pt>
                <c:pt idx="8">
                  <c:v>0.2355034203728063</c:v>
                </c:pt>
                <c:pt idx="9">
                  <c:v>0.1817047449846047</c:v>
                </c:pt>
                <c:pt idx="10">
                  <c:v>0.14942553975168377</c:v>
                </c:pt>
                <c:pt idx="11">
                  <c:v>0.12790606959640313</c:v>
                </c:pt>
                <c:pt idx="12">
                  <c:v>0.11253501948548841</c:v>
                </c:pt>
                <c:pt idx="13">
                  <c:v>0.10100673190230236</c:v>
                </c:pt>
                <c:pt idx="14">
                  <c:v>9.2040286004268765E-2</c:v>
                </c:pt>
                <c:pt idx="15">
                  <c:v>8.4867129285841891E-2</c:v>
                </c:pt>
                <c:pt idx="16">
                  <c:v>7.8998182879856257E-2</c:v>
                </c:pt>
                <c:pt idx="17">
                  <c:v>7.4107394208201574E-2</c:v>
                </c:pt>
                <c:pt idx="18">
                  <c:v>6.9969034562955293E-2</c:v>
                </c:pt>
                <c:pt idx="19">
                  <c:v>6.6421869152744201E-2</c:v>
                </c:pt>
                <c:pt idx="20">
                  <c:v>6.3347659130561257E-2</c:v>
                </c:pt>
                <c:pt idx="21">
                  <c:v>6.0657725361151174E-2</c:v>
                </c:pt>
                <c:pt idx="22">
                  <c:v>5.828425438814229E-2</c:v>
                </c:pt>
                <c:pt idx="23">
                  <c:v>5.6174502412134383E-2</c:v>
                </c:pt>
                <c:pt idx="24">
                  <c:v>5.4286829591495722E-2</c:v>
                </c:pt>
                <c:pt idx="25">
                  <c:v>5.2587924052920947E-2</c:v>
                </c:pt>
                <c:pt idx="26">
                  <c:v>5.1050819041829475E-2</c:v>
                </c:pt>
                <c:pt idx="27">
                  <c:v>4.965345084992813E-2</c:v>
                </c:pt>
                <c:pt idx="28">
                  <c:v>4.8377592935583427E-2</c:v>
                </c:pt>
                <c:pt idx="29">
                  <c:v>4.7208056514100781E-2</c:v>
                </c:pt>
                <c:pt idx="30">
                  <c:v>4.6132083006336755E-2</c:v>
                </c:pt>
                <c:pt idx="31">
                  <c:v>4.5138876691477654E-2</c:v>
                </c:pt>
                <c:pt idx="32">
                  <c:v>4.4219241214756254E-2</c:v>
                </c:pt>
                <c:pt idx="33">
                  <c:v>4.3365293986372101E-2</c:v>
                </c:pt>
                <c:pt idx="34">
                  <c:v>4.2570239670290298E-2</c:v>
                </c:pt>
                <c:pt idx="35">
                  <c:v>4.1828188975280629E-2</c:v>
                </c:pt>
                <c:pt idx="36">
                  <c:v>4.1134012518658676E-2</c:v>
                </c:pt>
                <c:pt idx="37">
                  <c:v>4.0483222090575588E-2</c:v>
                </c:pt>
                <c:pt idx="38">
                  <c:v>3.9871873506618749E-2</c:v>
                </c:pt>
                <c:pt idx="39">
                  <c:v>3.9296486604071146E-2</c:v>
                </c:pt>
                <c:pt idx="40">
                  <c:v>3.8753978953097679E-2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C-44D5-8C79-0C27195B01DE}"/>
            </c:ext>
          </c:extLst>
        </c:ser>
        <c:ser>
          <c:idx val="4"/>
          <c:order val="4"/>
          <c:tx>
            <c:strRef>
              <c:f>'Gasoline and electric vehicles'!$BA$4</c:f>
              <c:strCache>
                <c:ptCount val="1"/>
                <c:pt idx="0">
                  <c:v>Electric Vehicle - Hard coal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'Gasoline and electric vehicles'!$AV$5:$AV$45</c:f>
              <c:numCache>
                <c:formatCode>General</c:formatCode>
                <c:ptCount val="41"/>
                <c:pt idx="0">
                  <c:v>0.01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vehicles'!$BA$5:$BA$45</c:f>
              <c:numCache>
                <c:formatCode>0.00E+00</c:formatCode>
                <c:ptCount val="41"/>
                <c:pt idx="0" formatCode="General">
                  <c:v>645584.10465841892</c:v>
                </c:pt>
                <c:pt idx="1">
                  <c:v>6.7181767045841889</c:v>
                </c:pt>
                <c:pt idx="2">
                  <c:v>3.4902561812920943</c:v>
                </c:pt>
                <c:pt idx="3">
                  <c:v>2.4142826735280631</c:v>
                </c:pt>
                <c:pt idx="4">
                  <c:v>1.5535038673168378</c:v>
                </c:pt>
                <c:pt idx="5">
                  <c:v>1.1845986646548841</c:v>
                </c:pt>
                <c:pt idx="6">
                  <c:v>0.90791976265841878</c:v>
                </c:pt>
                <c:pt idx="7">
                  <c:v>0.58512771032920941</c:v>
                </c:pt>
                <c:pt idx="8">
                  <c:v>0.47753035955280626</c:v>
                </c:pt>
                <c:pt idx="9">
                  <c:v>0.42373168416460466</c:v>
                </c:pt>
                <c:pt idx="10">
                  <c:v>0.39145247893168372</c:v>
                </c:pt>
                <c:pt idx="11">
                  <c:v>0.36993300877640312</c:v>
                </c:pt>
                <c:pt idx="12">
                  <c:v>0.35456195866548834</c:v>
                </c:pt>
                <c:pt idx="13">
                  <c:v>0.34303367108230232</c:v>
                </c:pt>
                <c:pt idx="14">
                  <c:v>0.33406722518426873</c:v>
                </c:pt>
                <c:pt idx="15">
                  <c:v>0.32689406846584185</c:v>
                </c:pt>
                <c:pt idx="16">
                  <c:v>0.32102512205985623</c:v>
                </c:pt>
                <c:pt idx="17">
                  <c:v>0.31613433338820152</c:v>
                </c:pt>
                <c:pt idx="18">
                  <c:v>0.31199597374295523</c:v>
                </c:pt>
                <c:pt idx="19">
                  <c:v>0.30844880833274418</c:v>
                </c:pt>
                <c:pt idx="20">
                  <c:v>0.30537459831056124</c:v>
                </c:pt>
                <c:pt idx="21">
                  <c:v>0.30268466454115112</c:v>
                </c:pt>
                <c:pt idx="22">
                  <c:v>0.30031119356814223</c:v>
                </c:pt>
                <c:pt idx="23">
                  <c:v>0.29820144159213435</c:v>
                </c:pt>
                <c:pt idx="24">
                  <c:v>0.29631376877149568</c:v>
                </c:pt>
                <c:pt idx="25">
                  <c:v>0.29461486323292091</c:v>
                </c:pt>
                <c:pt idx="26">
                  <c:v>0.29307775822182941</c:v>
                </c:pt>
                <c:pt idx="27">
                  <c:v>0.29168039002992807</c:v>
                </c:pt>
                <c:pt idx="28">
                  <c:v>0.29040453211558342</c:v>
                </c:pt>
                <c:pt idx="29">
                  <c:v>0.28923499569410077</c:v>
                </c:pt>
                <c:pt idx="30">
                  <c:v>0.28815902218633677</c:v>
                </c:pt>
                <c:pt idx="31">
                  <c:v>0.2871658158714776</c:v>
                </c:pt>
                <c:pt idx="32">
                  <c:v>0.28624618039475624</c:v>
                </c:pt>
                <c:pt idx="33">
                  <c:v>0.28539223316637208</c:v>
                </c:pt>
                <c:pt idx="34">
                  <c:v>0.28459717885029029</c:v>
                </c:pt>
                <c:pt idx="35">
                  <c:v>0.28385512815528058</c:v>
                </c:pt>
                <c:pt idx="36">
                  <c:v>0.28316095169865868</c:v>
                </c:pt>
                <c:pt idx="37">
                  <c:v>0.28251016127057554</c:v>
                </c:pt>
                <c:pt idx="38">
                  <c:v>0.28189881268661876</c:v>
                </c:pt>
                <c:pt idx="39">
                  <c:v>0.2813234257840711</c:v>
                </c:pt>
                <c:pt idx="40">
                  <c:v>0.28078091813309769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F-44A5-8132-C6EE0249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65120"/>
        <c:axId val="1272756960"/>
      </c:scatterChart>
      <c:valAx>
        <c:axId val="1272765120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Distance over car lifetime</a:t>
                </a:r>
              </a:p>
            </c:rich>
          </c:tx>
          <c:layout>
            <c:manualLayout>
              <c:xMode val="edge"/>
              <c:yMode val="edge"/>
              <c:x val="0.46655525309712603"/>
              <c:y val="0.8857994369874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56960"/>
        <c:crosses val="autoZero"/>
        <c:crossBetween val="midCat"/>
      </c:valAx>
      <c:valAx>
        <c:axId val="12727569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baseline="0">
                    <a:effectLst/>
                  </a:rPr>
                  <a:t>kg fossil CO2/V-km </a:t>
                </a:r>
                <a:endParaRPr lang="en-US" sz="2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2400"/>
              </a:p>
            </c:rich>
          </c:tx>
          <c:layout>
            <c:manualLayout>
              <c:xMode val="edge"/>
              <c:yMode val="edge"/>
              <c:x val="1.1762649411021722E-2"/>
              <c:y val="0.30975869983639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848512929678011E-2"/>
          <c:y val="0.94364290917120897"/>
          <c:w val="0.97142059554744331"/>
          <c:h val="4.893721186406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Comparison of Global Warming</a:t>
            </a:r>
            <a:r>
              <a:rPr lang="en-US" sz="2400" baseline="0"/>
              <a:t> score kgCO2equ</a:t>
            </a:r>
            <a:endParaRPr lang="en-US" sz="2400"/>
          </a:p>
        </c:rich>
      </c:tx>
      <c:layout>
        <c:manualLayout>
          <c:xMode val="edge"/>
          <c:yMode val="edge"/>
          <c:x val="0.3803448450824381"/>
          <c:y val="3.1758130081300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68636914319852"/>
          <c:y val="0.13401987353206865"/>
          <c:w val="0.69516983218493889"/>
          <c:h val="0.5230407976304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'Gasoline and electric vehicles'!$AC$5</c:f>
              <c:strCache>
                <c:ptCount val="1"/>
                <c:pt idx="0">
                  <c:v>Car manufacturing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vehicles'!$AD$5:$AL$5</c:f>
              <c:numCache>
                <c:formatCode>0.00E+00</c:formatCode>
                <c:ptCount val="9"/>
                <c:pt idx="0">
                  <c:v>3.2715835106938825E-2</c:v>
                </c:pt>
                <c:pt idx="2">
                  <c:v>2.813817619115111E-2</c:v>
                </c:pt>
                <c:pt idx="4">
                  <c:v>2.813817619115111E-2</c:v>
                </c:pt>
                <c:pt idx="6">
                  <c:v>2.813817619115111E-2</c:v>
                </c:pt>
                <c:pt idx="8">
                  <c:v>2.813817619115111E-2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B-4523-B1A5-3177614F0D97}"/>
            </c:ext>
          </c:extLst>
        </c:ser>
        <c:ser>
          <c:idx val="1"/>
          <c:order val="1"/>
          <c:tx>
            <c:strRef>
              <c:f>'Gasoline and electric vehicles'!$AC$6</c:f>
              <c:strCache>
                <c:ptCount val="1"/>
                <c:pt idx="0">
                  <c:v>Car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vehicles'!$AD$6:$AL$6</c:f>
              <c:numCache>
                <c:formatCode>0.00E+00</c:formatCode>
                <c:ptCount val="9"/>
                <c:pt idx="0">
                  <c:v>8.8597412222393332E-4</c:v>
                </c:pt>
                <c:pt idx="2">
                  <c:v>5.5445068255640002E-4</c:v>
                </c:pt>
                <c:pt idx="4">
                  <c:v>5.5445068255640002E-4</c:v>
                </c:pt>
                <c:pt idx="6">
                  <c:v>5.5445068255640002E-4</c:v>
                </c:pt>
                <c:pt idx="8">
                  <c:v>5.5445068255640002E-4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B-4523-B1A5-3177614F0D97}"/>
            </c:ext>
          </c:extLst>
        </c:ser>
        <c:ser>
          <c:idx val="2"/>
          <c:order val="2"/>
          <c:tx>
            <c:strRef>
              <c:f>'Gasoline and electric vehicles'!$AC$7</c:f>
              <c:strCache>
                <c:ptCount val="1"/>
                <c:pt idx="0">
                  <c:v>Car disposal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vehicles'!$AD$7:$AL$7</c:f>
              <c:numCache>
                <c:formatCode>0.00E+00</c:formatCode>
                <c:ptCount val="9"/>
                <c:pt idx="0">
                  <c:v>1.4025446354822002E-3</c:v>
                </c:pt>
                <c:pt idx="2">
                  <c:v>7.916838953399999E-4</c:v>
                </c:pt>
                <c:pt idx="4">
                  <c:v>7.916838953399999E-4</c:v>
                </c:pt>
                <c:pt idx="6">
                  <c:v>7.916838953399999E-4</c:v>
                </c:pt>
                <c:pt idx="8">
                  <c:v>7.916838953399999E-4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B-4523-B1A5-3177614F0D97}"/>
            </c:ext>
          </c:extLst>
        </c:ser>
        <c:ser>
          <c:idx val="5"/>
          <c:order val="3"/>
          <c:tx>
            <c:strRef>
              <c:f>'Gasoline and electric vehicles'!$AC$8</c:f>
              <c:strCache>
                <c:ptCount val="1"/>
                <c:pt idx="0">
                  <c:v>Petrol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vehicles'!$AD$8:$AL$8</c:f>
              <c:numCache>
                <c:formatCode>0.000</c:formatCode>
                <c:ptCount val="9"/>
                <c:pt idx="0">
                  <c:v>0.23210109519047617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B-4523-B1A5-3177614F0D97}"/>
            </c:ext>
          </c:extLst>
        </c:ser>
        <c:ser>
          <c:idx val="6"/>
          <c:order val="4"/>
          <c:tx>
            <c:strRef>
              <c:f>'Gasoline and electric vehicles'!$AC$9</c:f>
              <c:strCache>
                <c:ptCount val="1"/>
                <c:pt idx="0">
                  <c:v>Electric charging - RER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vehicles'!$AD$9:$AL$9</c:f>
              <c:numCache>
                <c:formatCode>General</c:formatCode>
                <c:ptCount val="9"/>
                <c:pt idx="2" formatCode="0.000">
                  <c:v>0.11140719460000001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B-4523-B1A5-3177614F0D97}"/>
            </c:ext>
          </c:extLst>
        </c:ser>
        <c:ser>
          <c:idx val="3"/>
          <c:order val="6"/>
          <c:tx>
            <c:strRef>
              <c:f>'Gasoline and electric vehicles'!$AC$11</c:f>
              <c:strCache>
                <c:ptCount val="1"/>
                <c:pt idx="0">
                  <c:v>Electric charging - photovoltaic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vehicles'!$AD$11:$AL$11</c:f>
              <c:numCache>
                <c:formatCode>General</c:formatCode>
                <c:ptCount val="9"/>
                <c:pt idx="6" formatCode="0.000">
                  <c:v>2.0308718819999998E-2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B-4523-B1A5-3177614F0D97}"/>
            </c:ext>
          </c:extLst>
        </c:ser>
        <c:ser>
          <c:idx val="7"/>
          <c:order val="5"/>
          <c:tx>
            <c:strRef>
              <c:f>'Gasoline and electric vehicles'!$AC$10</c:f>
              <c:strCache>
                <c:ptCount val="1"/>
                <c:pt idx="0">
                  <c:v>Electric charging - wind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vehicles'!$AD$10:$AL$10</c:f>
              <c:numCache>
                <c:formatCode>General</c:formatCode>
                <c:ptCount val="9"/>
                <c:pt idx="4" formatCode="0.0000">
                  <c:v>3.7652069E-3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B-4523-B1A5-3177614F0D97}"/>
            </c:ext>
          </c:extLst>
        </c:ser>
        <c:ser>
          <c:idx val="4"/>
          <c:order val="7"/>
          <c:tx>
            <c:strRef>
              <c:f>'Gasoline and electric vehicles'!$AC$12</c:f>
              <c:strCache>
                <c:ptCount val="1"/>
                <c:pt idx="0">
                  <c:v>Electric charging - hard coal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vehicles'!$AD$12:$AL$12</c:f>
              <c:numCache>
                <c:formatCode>General</c:formatCode>
                <c:ptCount val="9"/>
                <c:pt idx="8" formatCode="0.000">
                  <c:v>0.26233565799999997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7DB-4523-B1A5-3177614F0D97}"/>
            </c:ext>
          </c:extLst>
        </c:ser>
        <c:ser>
          <c:idx val="9"/>
          <c:order val="9"/>
          <c:tx>
            <c:strRef>
              <c:f>'Gasoline and electric vehicles'!$AC$14</c:f>
              <c:strCache>
                <c:ptCount val="1"/>
                <c:pt idx="0">
                  <c:v>Climate change, short term - Open LCA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'Gasoline and electric vehicles'!$AD$4:$AL$4</c:f>
              <c:strCache>
                <c:ptCount val="9"/>
                <c:pt idx="0">
                  <c:v>Gas Vehicle</c:v>
                </c:pt>
                <c:pt idx="2">
                  <c:v>Electric Vehicle - EU mix</c:v>
                </c:pt>
                <c:pt idx="4">
                  <c:v>Electric Vehicle - Wind</c:v>
                </c:pt>
                <c:pt idx="6">
                  <c:v>Electric Vehicle - Photovoltaic</c:v>
                </c:pt>
                <c:pt idx="8">
                  <c:v>Electric Vehicle - 
hard coal</c:v>
                </c:pt>
              </c:strCache>
            </c:strRef>
          </c:cat>
          <c:val>
            <c:numRef>
              <c:f>'Gasoline and electric vehicles'!$AD$14:$AL$14</c:f>
              <c:numCache>
                <c:formatCode>0.000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EB6B-42AB-95AD-D0CA61FF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769472"/>
        <c:axId val="1272761312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'Gasoline and electric vehicles'!$AC$13</c15:sqref>
                        </c15:formulaRef>
                      </c:ext>
                    </c:extLst>
                    <c:strCache>
                      <c:ptCount val="1"/>
                      <c:pt idx="0">
                        <c:v>Net value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'Gasoline and electric vehicles'!$AD$4:$AL$4</c15:sqref>
                        </c15:formulaRef>
                      </c:ext>
                    </c:extLst>
                    <c:strCache>
                      <c:ptCount val="9"/>
                      <c:pt idx="0">
                        <c:v>Gas Vehicle</c:v>
                      </c:pt>
                      <c:pt idx="2">
                        <c:v>Electric Vehicle - EU mix</c:v>
                      </c:pt>
                      <c:pt idx="4">
                        <c:v>Electric Vehicle - Wind</c:v>
                      </c:pt>
                      <c:pt idx="6">
                        <c:v>Electric Vehicle - Photovoltaic</c:v>
                      </c:pt>
                      <c:pt idx="8">
                        <c:v>Electric Vehicle - 
hard coal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'Gasoline and electric vehicles'!$AD$13:$AL$13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0.26710544905512112</c:v>
                      </c:pt>
                      <c:pt idx="2">
                        <c:v>0.14089150536904751</c:v>
                      </c:pt>
                      <c:pt idx="4">
                        <c:v>3.3249517669047511E-2</c:v>
                      </c:pt>
                      <c:pt idx="6">
                        <c:v>4.9793029589047508E-2</c:v>
                      </c:pt>
                      <c:pt idx="8">
                        <c:v>0.29181996876904748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7DB-4523-B1A5-3177614F0D97}"/>
                  </c:ext>
                </c:extLst>
              </c15:ser>
            </c15:filteredBarSeries>
          </c:ext>
        </c:extLst>
      </c:barChart>
      <c:catAx>
        <c:axId val="12727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1312"/>
        <c:crossesAt val="-5.000000000000001E-2"/>
        <c:auto val="1"/>
        <c:lblAlgn val="ctr"/>
        <c:lblOffset val="100"/>
        <c:noMultiLvlLbl val="0"/>
      </c:catAx>
      <c:valAx>
        <c:axId val="12727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GW score [kg</a:t>
                </a:r>
                <a:r>
                  <a:rPr lang="en-US" sz="2400" baseline="-25000"/>
                  <a:t>CO2equ</a:t>
                </a:r>
                <a:r>
                  <a:rPr lang="en-US" sz="2400"/>
                  <a:t>/FU]</a:t>
                </a:r>
              </a:p>
            </c:rich>
          </c:tx>
          <c:layout>
            <c:manualLayout>
              <c:xMode val="edge"/>
              <c:yMode val="edge"/>
              <c:x val="6.0985032850096509E-2"/>
              <c:y val="0.2273378248101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040438386661653E-2"/>
          <c:y val="0.75080550110631161"/>
          <c:w val="0.66383706050505153"/>
          <c:h val="0.13148646053389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Cumulative global warming score over vehicle lifetime</a:t>
            </a:r>
          </a:p>
        </c:rich>
      </c:tx>
      <c:layout>
        <c:manualLayout>
          <c:xMode val="edge"/>
          <c:yMode val="edge"/>
          <c:x val="0.23923044630083881"/>
          <c:y val="1.6374957469900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'Gasoline and electric vehicles'!$AP$4</c:f>
              <c:strCache>
                <c:ptCount val="1"/>
                <c:pt idx="0">
                  <c:v>Gas 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vehicles'!$AP$5:$AP$45</c:f>
              <c:numCache>
                <c:formatCode>0.00E+00</c:formatCode>
                <c:ptCount val="41"/>
                <c:pt idx="0" formatCode="General">
                  <c:v>5040.2713843744132</c:v>
                </c:pt>
                <c:pt idx="1">
                  <c:v>5272.3724795648895</c:v>
                </c:pt>
                <c:pt idx="2">
                  <c:v>5504.4735747553659</c:v>
                </c:pt>
                <c:pt idx="3">
                  <c:v>5736.5746699458414</c:v>
                </c:pt>
                <c:pt idx="4">
                  <c:v>6200.7768603267941</c:v>
                </c:pt>
                <c:pt idx="5">
                  <c:v>6664.9790507077469</c:v>
                </c:pt>
                <c:pt idx="6">
                  <c:v>7361.2823362791751</c:v>
                </c:pt>
                <c:pt idx="7">
                  <c:v>9682.293288183937</c:v>
                </c:pt>
                <c:pt idx="8">
                  <c:v>12003.304240088699</c:v>
                </c:pt>
                <c:pt idx="9">
                  <c:v>14324.315191993461</c:v>
                </c:pt>
                <c:pt idx="10">
                  <c:v>16645.326143898223</c:v>
                </c:pt>
                <c:pt idx="11">
                  <c:v>18966.337095802985</c:v>
                </c:pt>
                <c:pt idx="12">
                  <c:v>21287.348047707746</c:v>
                </c:pt>
                <c:pt idx="13">
                  <c:v>23608.358999612508</c:v>
                </c:pt>
                <c:pt idx="14">
                  <c:v>25929.36995151727</c:v>
                </c:pt>
                <c:pt idx="15">
                  <c:v>28250.380903422028</c:v>
                </c:pt>
                <c:pt idx="16">
                  <c:v>30571.39185532679</c:v>
                </c:pt>
                <c:pt idx="17">
                  <c:v>32892.402807231556</c:v>
                </c:pt>
                <c:pt idx="18">
                  <c:v>35213.413759136311</c:v>
                </c:pt>
                <c:pt idx="19">
                  <c:v>37534.42471104108</c:v>
                </c:pt>
                <c:pt idx="20">
                  <c:v>39855.435662945842</c:v>
                </c:pt>
                <c:pt idx="21">
                  <c:v>42176.446614850604</c:v>
                </c:pt>
                <c:pt idx="22">
                  <c:v>44497.457566755365</c:v>
                </c:pt>
                <c:pt idx="23">
                  <c:v>46818.468518660127</c:v>
                </c:pt>
                <c:pt idx="24">
                  <c:v>49139.479470564882</c:v>
                </c:pt>
                <c:pt idx="25">
                  <c:v>51460.490422469644</c:v>
                </c:pt>
                <c:pt idx="26">
                  <c:v>53781.501374374406</c:v>
                </c:pt>
                <c:pt idx="27">
                  <c:v>56102.512326279168</c:v>
                </c:pt>
                <c:pt idx="28">
                  <c:v>58423.52327818393</c:v>
                </c:pt>
                <c:pt idx="29">
                  <c:v>60744.534230088691</c:v>
                </c:pt>
                <c:pt idx="30">
                  <c:v>63065.545181993453</c:v>
                </c:pt>
                <c:pt idx="31">
                  <c:v>65386.556133898215</c:v>
                </c:pt>
                <c:pt idx="32">
                  <c:v>67707.567085802977</c:v>
                </c:pt>
                <c:pt idx="33">
                  <c:v>70028.578037707746</c:v>
                </c:pt>
                <c:pt idx="34">
                  <c:v>72349.588989612501</c:v>
                </c:pt>
                <c:pt idx="35">
                  <c:v>74670.59994151727</c:v>
                </c:pt>
                <c:pt idx="36">
                  <c:v>76991.610893422025</c:v>
                </c:pt>
                <c:pt idx="37">
                  <c:v>79312.621845326794</c:v>
                </c:pt>
                <c:pt idx="38">
                  <c:v>81633.632797231548</c:v>
                </c:pt>
                <c:pt idx="39">
                  <c:v>83954.643749136318</c:v>
                </c:pt>
                <c:pt idx="40">
                  <c:v>86275.654701041072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537-9DCE-049604E25E6A}"/>
            </c:ext>
          </c:extLst>
        </c:ser>
        <c:ser>
          <c:idx val="1"/>
          <c:order val="1"/>
          <c:tx>
            <c:strRef>
              <c:f>'Gasoline and electric vehicles'!$AQ$4</c:f>
              <c:strCache>
                <c:ptCount val="1"/>
                <c:pt idx="0">
                  <c:v>Electric Vehicle - EU 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vehicles'!$AQ$5:$AQ$45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6567.2482411841893</c:v>
                </c:pt>
                <c:pt idx="2">
                  <c:v>6678.6554357841887</c:v>
                </c:pt>
                <c:pt idx="3">
                  <c:v>6790.0626303841891</c:v>
                </c:pt>
                <c:pt idx="4">
                  <c:v>7012.8770195841889</c:v>
                </c:pt>
                <c:pt idx="5">
                  <c:v>7235.6914087841888</c:v>
                </c:pt>
                <c:pt idx="6">
                  <c:v>7569.9129925841889</c:v>
                </c:pt>
                <c:pt idx="7">
                  <c:v>8683.9849385841881</c:v>
                </c:pt>
                <c:pt idx="8">
                  <c:v>9798.0568845841881</c:v>
                </c:pt>
                <c:pt idx="9">
                  <c:v>10912.128830584188</c:v>
                </c:pt>
                <c:pt idx="10">
                  <c:v>12026.200776584188</c:v>
                </c:pt>
                <c:pt idx="11">
                  <c:v>13140.272722584188</c:v>
                </c:pt>
                <c:pt idx="12">
                  <c:v>14254.34466858419</c:v>
                </c:pt>
                <c:pt idx="13">
                  <c:v>15368.416614584188</c:v>
                </c:pt>
                <c:pt idx="14">
                  <c:v>16482.488560584188</c:v>
                </c:pt>
                <c:pt idx="15">
                  <c:v>17596.560506584188</c:v>
                </c:pt>
                <c:pt idx="16">
                  <c:v>18710.632452584188</c:v>
                </c:pt>
                <c:pt idx="17">
                  <c:v>19824.704398584188</c:v>
                </c:pt>
                <c:pt idx="18">
                  <c:v>20938.776344584188</c:v>
                </c:pt>
                <c:pt idx="19">
                  <c:v>22052.848290584192</c:v>
                </c:pt>
                <c:pt idx="20">
                  <c:v>23166.920236584188</c:v>
                </c:pt>
                <c:pt idx="21">
                  <c:v>24280.992182584188</c:v>
                </c:pt>
                <c:pt idx="22">
                  <c:v>25395.064128584188</c:v>
                </c:pt>
                <c:pt idx="23">
                  <c:v>26509.136074584188</c:v>
                </c:pt>
                <c:pt idx="24">
                  <c:v>27623.208020584188</c:v>
                </c:pt>
                <c:pt idx="25">
                  <c:v>28737.279966584189</c:v>
                </c:pt>
                <c:pt idx="26">
                  <c:v>29851.351912584189</c:v>
                </c:pt>
                <c:pt idx="27">
                  <c:v>30965.423858584189</c:v>
                </c:pt>
                <c:pt idx="28">
                  <c:v>32079.495804584189</c:v>
                </c:pt>
                <c:pt idx="29">
                  <c:v>33193.567750584189</c:v>
                </c:pt>
                <c:pt idx="30">
                  <c:v>34307.639696584192</c:v>
                </c:pt>
                <c:pt idx="31">
                  <c:v>35421.711642584189</c:v>
                </c:pt>
                <c:pt idx="32">
                  <c:v>36535.783588584192</c:v>
                </c:pt>
                <c:pt idx="33">
                  <c:v>37649.855534584196</c:v>
                </c:pt>
                <c:pt idx="34">
                  <c:v>38763.927480584192</c:v>
                </c:pt>
                <c:pt idx="35">
                  <c:v>39877.999426584189</c:v>
                </c:pt>
                <c:pt idx="36">
                  <c:v>40992.071372584192</c:v>
                </c:pt>
                <c:pt idx="37">
                  <c:v>42106.143318584189</c:v>
                </c:pt>
                <c:pt idx="38">
                  <c:v>43220.215264584192</c:v>
                </c:pt>
                <c:pt idx="39">
                  <c:v>44334.287210584189</c:v>
                </c:pt>
                <c:pt idx="40">
                  <c:v>45448.359156584193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537-9DCE-049604E25E6A}"/>
            </c:ext>
          </c:extLst>
        </c:ser>
        <c:ser>
          <c:idx val="2"/>
          <c:order val="2"/>
          <c:tx>
            <c:strRef>
              <c:f>'Gasoline and electric vehicles'!$AR$4</c:f>
              <c:strCache>
                <c:ptCount val="1"/>
                <c:pt idx="0">
                  <c:v>Electric Vehicle - 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vehicles'!$AR$5:$AR$45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6459.6062534841885</c:v>
                </c:pt>
                <c:pt idx="2">
                  <c:v>6463.371460384189</c:v>
                </c:pt>
                <c:pt idx="3">
                  <c:v>6467.1366672841887</c:v>
                </c:pt>
                <c:pt idx="4">
                  <c:v>6474.6670810841888</c:v>
                </c:pt>
                <c:pt idx="5">
                  <c:v>6482.1974948841889</c:v>
                </c:pt>
                <c:pt idx="6">
                  <c:v>6493.4931155841887</c:v>
                </c:pt>
                <c:pt idx="7">
                  <c:v>6531.1451845841893</c:v>
                </c:pt>
                <c:pt idx="8">
                  <c:v>6568.7972535841891</c:v>
                </c:pt>
                <c:pt idx="9">
                  <c:v>6606.4493225841888</c:v>
                </c:pt>
                <c:pt idx="10">
                  <c:v>6644.1013915841886</c:v>
                </c:pt>
                <c:pt idx="11">
                  <c:v>6681.7534605841893</c:v>
                </c:pt>
                <c:pt idx="12">
                  <c:v>6719.405529584189</c:v>
                </c:pt>
                <c:pt idx="13">
                  <c:v>6757.0575985841888</c:v>
                </c:pt>
                <c:pt idx="14">
                  <c:v>6794.7096675841885</c:v>
                </c:pt>
                <c:pt idx="15">
                  <c:v>6832.3617365841892</c:v>
                </c:pt>
                <c:pt idx="16">
                  <c:v>6870.013805584189</c:v>
                </c:pt>
                <c:pt idx="17">
                  <c:v>6907.6658745841887</c:v>
                </c:pt>
                <c:pt idx="18">
                  <c:v>6945.3179435841885</c:v>
                </c:pt>
                <c:pt idx="19">
                  <c:v>6982.9700125841891</c:v>
                </c:pt>
                <c:pt idx="20">
                  <c:v>7020.6220815841889</c:v>
                </c:pt>
                <c:pt idx="21">
                  <c:v>7058.2741505841886</c:v>
                </c:pt>
                <c:pt idx="22">
                  <c:v>7095.9262195841893</c:v>
                </c:pt>
                <c:pt idx="23">
                  <c:v>7133.5782885841891</c:v>
                </c:pt>
                <c:pt idx="24">
                  <c:v>7171.2303575841888</c:v>
                </c:pt>
                <c:pt idx="25">
                  <c:v>7208.8824265841886</c:v>
                </c:pt>
                <c:pt idx="26">
                  <c:v>7246.5344955841892</c:v>
                </c:pt>
                <c:pt idx="27">
                  <c:v>7284.186564584189</c:v>
                </c:pt>
                <c:pt idx="28">
                  <c:v>7321.8386335841888</c:v>
                </c:pt>
                <c:pt idx="29">
                  <c:v>7359.4907025841894</c:v>
                </c:pt>
                <c:pt idx="30">
                  <c:v>7397.1427715841892</c:v>
                </c:pt>
                <c:pt idx="31">
                  <c:v>7434.7948405841889</c:v>
                </c:pt>
                <c:pt idx="32">
                  <c:v>7472.4469095841887</c:v>
                </c:pt>
                <c:pt idx="33">
                  <c:v>7510.0989785841884</c:v>
                </c:pt>
                <c:pt idx="34">
                  <c:v>7547.7510475841891</c:v>
                </c:pt>
                <c:pt idx="35">
                  <c:v>7585.4031165841889</c:v>
                </c:pt>
                <c:pt idx="36">
                  <c:v>7623.0551855841886</c:v>
                </c:pt>
                <c:pt idx="37">
                  <c:v>7660.7072545841893</c:v>
                </c:pt>
                <c:pt idx="38">
                  <c:v>7698.359323584189</c:v>
                </c:pt>
                <c:pt idx="39">
                  <c:v>7736.0113925841888</c:v>
                </c:pt>
                <c:pt idx="40">
                  <c:v>7773.6634615841886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E-4537-9DCE-049604E25E6A}"/>
            </c:ext>
          </c:extLst>
        </c:ser>
        <c:ser>
          <c:idx val="3"/>
          <c:order val="3"/>
          <c:tx>
            <c:strRef>
              <c:f>'Gasoline and electric vehicles'!$AS$4</c:f>
              <c:strCache>
                <c:ptCount val="1"/>
                <c:pt idx="0">
                  <c:v>Electric Vehicle - Photovoltaic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vehicles'!$AS$5:$AS$45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6476.1497654041887</c:v>
                </c:pt>
                <c:pt idx="2">
                  <c:v>6496.4584842241893</c:v>
                </c:pt>
                <c:pt idx="3">
                  <c:v>6516.767203044189</c:v>
                </c:pt>
                <c:pt idx="4">
                  <c:v>6557.3846406841885</c:v>
                </c:pt>
                <c:pt idx="5">
                  <c:v>6598.0020783241889</c:v>
                </c:pt>
                <c:pt idx="6">
                  <c:v>6658.928234784189</c:v>
                </c:pt>
                <c:pt idx="7">
                  <c:v>6862.0154229841892</c:v>
                </c:pt>
                <c:pt idx="8">
                  <c:v>7065.1026111841893</c:v>
                </c:pt>
                <c:pt idx="9">
                  <c:v>7268.1897993841885</c:v>
                </c:pt>
                <c:pt idx="10">
                  <c:v>7471.2769875841886</c:v>
                </c:pt>
                <c:pt idx="11">
                  <c:v>7674.3641757841888</c:v>
                </c:pt>
                <c:pt idx="12">
                  <c:v>7877.4513639841889</c:v>
                </c:pt>
                <c:pt idx="13">
                  <c:v>8080.538552184189</c:v>
                </c:pt>
                <c:pt idx="14">
                  <c:v>8283.6257403841882</c:v>
                </c:pt>
                <c:pt idx="15">
                  <c:v>8486.7129285841893</c:v>
                </c:pt>
                <c:pt idx="16">
                  <c:v>8689.8001167841885</c:v>
                </c:pt>
                <c:pt idx="17">
                  <c:v>8892.8873049841895</c:v>
                </c:pt>
                <c:pt idx="18">
                  <c:v>9095.9744931841888</c:v>
                </c:pt>
                <c:pt idx="19">
                  <c:v>9299.061681384188</c:v>
                </c:pt>
                <c:pt idx="20">
                  <c:v>9502.148869584189</c:v>
                </c:pt>
                <c:pt idx="21">
                  <c:v>9705.2360577841882</c:v>
                </c:pt>
                <c:pt idx="22">
                  <c:v>9908.3232459841893</c:v>
                </c:pt>
                <c:pt idx="23">
                  <c:v>10111.410434184188</c:v>
                </c:pt>
                <c:pt idx="24">
                  <c:v>10314.497622384188</c:v>
                </c:pt>
                <c:pt idx="25">
                  <c:v>10517.584810584189</c:v>
                </c:pt>
                <c:pt idx="26">
                  <c:v>10720.67199878419</c:v>
                </c:pt>
                <c:pt idx="27">
                  <c:v>10923.759186984189</c:v>
                </c:pt>
                <c:pt idx="28">
                  <c:v>11126.846375184188</c:v>
                </c:pt>
                <c:pt idx="29">
                  <c:v>11329.933563384187</c:v>
                </c:pt>
                <c:pt idx="30">
                  <c:v>11533.020751584188</c:v>
                </c:pt>
                <c:pt idx="31">
                  <c:v>11736.10793978419</c:v>
                </c:pt>
                <c:pt idx="32">
                  <c:v>11939.195127984189</c:v>
                </c:pt>
                <c:pt idx="33">
                  <c:v>12142.282316184188</c:v>
                </c:pt>
                <c:pt idx="34">
                  <c:v>12345.369504384187</c:v>
                </c:pt>
                <c:pt idx="35">
                  <c:v>12548.456692584188</c:v>
                </c:pt>
                <c:pt idx="36">
                  <c:v>12751.543880784189</c:v>
                </c:pt>
                <c:pt idx="37">
                  <c:v>12954.631068984188</c:v>
                </c:pt>
                <c:pt idx="38">
                  <c:v>13157.718257184188</c:v>
                </c:pt>
                <c:pt idx="39">
                  <c:v>13360.805445384189</c:v>
                </c:pt>
                <c:pt idx="40">
                  <c:v>13563.892633584188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E-4537-9DCE-049604E25E6A}"/>
            </c:ext>
          </c:extLst>
        </c:ser>
        <c:ser>
          <c:idx val="4"/>
          <c:order val="4"/>
          <c:tx>
            <c:strRef>
              <c:f>'Gasoline and electric vehicles'!$AT$4</c:f>
              <c:strCache>
                <c:ptCount val="1"/>
                <c:pt idx="0">
                  <c:v>Electric Vehicle - Hard coal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'Gasoline and electric vehicles'!$AO$5:$AO$45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150000</c:v>
                </c:pt>
                <c:pt idx="21">
                  <c:v>160000</c:v>
                </c:pt>
                <c:pt idx="22">
                  <c:v>170000</c:v>
                </c:pt>
                <c:pt idx="23">
                  <c:v>180000</c:v>
                </c:pt>
                <c:pt idx="24">
                  <c:v>190000</c:v>
                </c:pt>
                <c:pt idx="25">
                  <c:v>200000</c:v>
                </c:pt>
                <c:pt idx="26">
                  <c:v>210000</c:v>
                </c:pt>
                <c:pt idx="27">
                  <c:v>220000</c:v>
                </c:pt>
                <c:pt idx="28">
                  <c:v>230000</c:v>
                </c:pt>
                <c:pt idx="29">
                  <c:v>240000</c:v>
                </c:pt>
                <c:pt idx="30">
                  <c:v>250000</c:v>
                </c:pt>
                <c:pt idx="31">
                  <c:v>260000</c:v>
                </c:pt>
                <c:pt idx="32">
                  <c:v>270000</c:v>
                </c:pt>
                <c:pt idx="33">
                  <c:v>280000</c:v>
                </c:pt>
                <c:pt idx="34">
                  <c:v>290000</c:v>
                </c:pt>
                <c:pt idx="35">
                  <c:v>300000</c:v>
                </c:pt>
                <c:pt idx="36">
                  <c:v>310000</c:v>
                </c:pt>
                <c:pt idx="37">
                  <c:v>320000</c:v>
                </c:pt>
                <c:pt idx="38">
                  <c:v>330000</c:v>
                </c:pt>
                <c:pt idx="39">
                  <c:v>340000</c:v>
                </c:pt>
                <c:pt idx="40">
                  <c:v>350000</c:v>
                </c:pt>
              </c:numCache>
            </c:numRef>
          </c:xVal>
          <c:yVal>
            <c:numRef>
              <c:f>'Gasoline and electric vehicles'!$AT$5:$AT$45</c:f>
              <c:numCache>
                <c:formatCode>0.00E+00</c:formatCode>
                <c:ptCount val="41"/>
                <c:pt idx="0" formatCode="General">
                  <c:v>6455.8410465841889</c:v>
                </c:pt>
                <c:pt idx="1">
                  <c:v>6718.1767045841889</c:v>
                </c:pt>
                <c:pt idx="2">
                  <c:v>6980.5123625841888</c:v>
                </c:pt>
                <c:pt idx="3">
                  <c:v>7242.8480205841888</c:v>
                </c:pt>
                <c:pt idx="4">
                  <c:v>7767.5193365841887</c:v>
                </c:pt>
                <c:pt idx="5">
                  <c:v>8292.1906525841878</c:v>
                </c:pt>
                <c:pt idx="6">
                  <c:v>9079.1976265841877</c:v>
                </c:pt>
                <c:pt idx="7">
                  <c:v>11702.554206584187</c:v>
                </c:pt>
                <c:pt idx="8">
                  <c:v>14325.910786584187</c:v>
                </c:pt>
                <c:pt idx="9">
                  <c:v>16949.267366584187</c:v>
                </c:pt>
                <c:pt idx="10">
                  <c:v>19572.623946584186</c:v>
                </c:pt>
                <c:pt idx="11">
                  <c:v>22195.980526584186</c:v>
                </c:pt>
                <c:pt idx="12">
                  <c:v>24819.337106584186</c:v>
                </c:pt>
                <c:pt idx="13">
                  <c:v>27442.693686584185</c:v>
                </c:pt>
                <c:pt idx="14">
                  <c:v>30066.050266584185</c:v>
                </c:pt>
                <c:pt idx="15">
                  <c:v>32689.406846584185</c:v>
                </c:pt>
                <c:pt idx="16">
                  <c:v>35312.763426584184</c:v>
                </c:pt>
                <c:pt idx="17">
                  <c:v>37936.120006584184</c:v>
                </c:pt>
                <c:pt idx="18">
                  <c:v>40559.476586584184</c:v>
                </c:pt>
                <c:pt idx="19">
                  <c:v>43182.833166584183</c:v>
                </c:pt>
                <c:pt idx="20">
                  <c:v>45806.189746584183</c:v>
                </c:pt>
                <c:pt idx="21">
                  <c:v>48429.546326584183</c:v>
                </c:pt>
                <c:pt idx="22">
                  <c:v>51052.902906584182</c:v>
                </c:pt>
                <c:pt idx="23">
                  <c:v>53676.259486584182</c:v>
                </c:pt>
                <c:pt idx="24">
                  <c:v>56299.616066584182</c:v>
                </c:pt>
                <c:pt idx="25">
                  <c:v>58922.972646584181</c:v>
                </c:pt>
                <c:pt idx="26">
                  <c:v>61546.329226584181</c:v>
                </c:pt>
                <c:pt idx="27">
                  <c:v>64169.685806584181</c:v>
                </c:pt>
                <c:pt idx="28">
                  <c:v>66793.042386584188</c:v>
                </c:pt>
                <c:pt idx="29">
                  <c:v>69416.39896658418</c:v>
                </c:pt>
                <c:pt idx="30">
                  <c:v>72039.755546584187</c:v>
                </c:pt>
                <c:pt idx="31">
                  <c:v>74663.112126584179</c:v>
                </c:pt>
                <c:pt idx="32">
                  <c:v>77286.468706584186</c:v>
                </c:pt>
                <c:pt idx="33">
                  <c:v>79909.825286584179</c:v>
                </c:pt>
                <c:pt idx="34">
                  <c:v>82533.181866584186</c:v>
                </c:pt>
                <c:pt idx="35">
                  <c:v>85156.538446584178</c:v>
                </c:pt>
                <c:pt idx="36">
                  <c:v>87779.895026584185</c:v>
                </c:pt>
                <c:pt idx="37">
                  <c:v>90403.251606584177</c:v>
                </c:pt>
                <c:pt idx="38">
                  <c:v>93026.608186584184</c:v>
                </c:pt>
                <c:pt idx="39">
                  <c:v>95649.964766584177</c:v>
                </c:pt>
                <c:pt idx="40">
                  <c:v>98273.321346584184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2-4599-8961-F4F24CC3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62400"/>
        <c:axId val="1272759136"/>
      </c:scatterChart>
      <c:valAx>
        <c:axId val="127276240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Distance over car lifetime</a:t>
                </a:r>
              </a:p>
            </c:rich>
          </c:tx>
          <c:layout>
            <c:manualLayout>
              <c:xMode val="edge"/>
              <c:yMode val="edge"/>
              <c:x val="0.42089535867844219"/>
              <c:y val="0.8073430782304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59136"/>
        <c:crosses val="autoZero"/>
        <c:crossBetween val="midCat"/>
      </c:valAx>
      <c:valAx>
        <c:axId val="1272759136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Global warming score [kgCO2equ]</a:t>
                </a:r>
              </a:p>
              <a:p>
                <a:pPr>
                  <a:defRPr sz="2400"/>
                </a:pPr>
                <a:endParaRPr lang="en-US" sz="2400"/>
              </a:p>
            </c:rich>
          </c:tx>
          <c:layout>
            <c:manualLayout>
              <c:xMode val="edge"/>
              <c:yMode val="edge"/>
              <c:x val="1.5272720103558081E-2"/>
              <c:y val="0.14011809069514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590005981846675E-2"/>
          <c:y val="0.84695152544281216"/>
          <c:w val="0.88668235164298159"/>
          <c:h val="0.15181120471035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1432560</xdr:colOff>
      <xdr:row>19</xdr:row>
      <xdr:rowOff>137160</xdr:rowOff>
    </xdr:from>
    <xdr:to>
      <xdr:col>19</xdr:col>
      <xdr:colOff>396240</xdr:colOff>
      <xdr:row>54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704456</xdr:colOff>
      <xdr:row>19</xdr:row>
      <xdr:rowOff>114260</xdr:rowOff>
    </xdr:from>
    <xdr:to>
      <xdr:col>25</xdr:col>
      <xdr:colOff>58783</xdr:colOff>
      <xdr:row>55</xdr:row>
      <xdr:rowOff>38925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1264920</xdr:colOff>
      <xdr:row>18</xdr:row>
      <xdr:rowOff>121921</xdr:rowOff>
    </xdr:from>
    <xdr:to>
      <xdr:col>35</xdr:col>
      <xdr:colOff>1021080</xdr:colOff>
      <xdr:row>53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167640</xdr:colOff>
      <xdr:row>47</xdr:row>
      <xdr:rowOff>129540</xdr:rowOff>
    </xdr:from>
    <xdr:to>
      <xdr:col>45</xdr:col>
      <xdr:colOff>1177636</xdr:colOff>
      <xdr:row>81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22861</xdr:colOff>
      <xdr:row>47</xdr:row>
      <xdr:rowOff>131718</xdr:rowOff>
    </xdr:from>
    <xdr:to>
      <xdr:col>52</xdr:col>
      <xdr:colOff>265546</xdr:colOff>
      <xdr:row>81</xdr:row>
      <xdr:rowOff>54430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1143000</xdr:colOff>
      <xdr:row>55</xdr:row>
      <xdr:rowOff>0</xdr:rowOff>
    </xdr:from>
    <xdr:to>
      <xdr:col>36</xdr:col>
      <xdr:colOff>1539240</xdr:colOff>
      <xdr:row>86</xdr:row>
      <xdr:rowOff>1173480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1949994</xdr:colOff>
      <xdr:row>84</xdr:row>
      <xdr:rowOff>190500</xdr:rowOff>
    </xdr:from>
    <xdr:to>
      <xdr:col>45</xdr:col>
      <xdr:colOff>689429</xdr:colOff>
      <xdr:row>104</xdr:row>
      <xdr:rowOff>18143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wel_hand_drying_cycle_stage" displayName="Towel_hand_drying_cycle_stage" ref="A4:M45" totalsRowShown="0" headerRowDxfId="1" headerRowBorderDxfId="38" tableBorderDxfId="37">
  <autoFilter ref="A4:M45" xr:uid="{00000000-0009-0000-0100-000001000000}"/>
  <tableColumns count="13">
    <tableColumn id="1" xr3:uid="{00000000-0010-0000-0000-000001000000}" name="Transportation by Gas Vehicle_x000a_FU= 1 vehicle km_x000a_Life Cycle stage  (150,000 km lifespan)" dataDxfId="36"/>
    <tableColumn id="2" xr3:uid="{00000000-0010-0000-0000-000002000000}" name="Quantity per FU" dataDxfId="7"/>
    <tableColumn id="3" xr3:uid="{00000000-0010-0000-0000-000003000000}" name="Unit" dataDxfId="35"/>
    <tableColumn id="4" xr3:uid="{00000000-0010-0000-0000-000004000000}" name="Energy/Unit  [MJ/Unit]" dataDxfId="5"/>
    <tableColumn id="5" xr3:uid="{00000000-0010-0000-0000-000005000000}" name="Energy per FU [MJ/FU]" dataDxfId="34"/>
    <tableColumn id="6" xr3:uid="{00000000-0010-0000-0000-000006000000}" name="fraction" dataDxfId="33">
      <calculatedColumnFormula>E5/E$43</calculatedColumnFormula>
    </tableColumn>
    <tableColumn id="7" xr3:uid="{00000000-0010-0000-0000-000007000000}" name="CO2/Unit [kg/unit]" dataDxfId="4"/>
    <tableColumn id="8" xr3:uid="{00000000-0010-0000-0000-000008000000}" name="CO2 fossil/FU" dataDxfId="32"/>
    <tableColumn id="9" xr3:uid="{00000000-0010-0000-0000-000009000000}" name="fraction2" dataDxfId="31"/>
    <tableColumn id="10" xr3:uid="{00000000-0010-0000-0000-00000A000000}" name="Check g CO2/MJ" dataDxfId="2"/>
    <tableColumn id="12" xr3:uid="{00000000-0010-0000-0000-00000C000000}" name="CO2equ/Unit [kg/unit]2" dataDxfId="30"/>
    <tableColumn id="13" xr3:uid="{00000000-0010-0000-0000-00000D000000}" name="CO2equ./FU" dataDxfId="29"/>
    <tableColumn id="14" xr3:uid="{00000000-0010-0000-0000-00000E000000}" name="fraction3" dataDxfId="28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his table provides learners with an opportunity to fill in the template for Energy and Carbon Dioxide balance for hands drying with towels. _x000a_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lectric_hand_drying_cycle_stage" displayName="electric_hand_drying_cycle_stage" ref="A47:M80" totalsRowShown="0" headerRowDxfId="0" headerRowBorderDxfId="27" tableBorderDxfId="26">
  <autoFilter ref="A47:M80" xr:uid="{00000000-0009-0000-0100-000002000000}"/>
  <tableColumns count="13">
    <tableColumn id="1" xr3:uid="{00000000-0010-0000-0100-000001000000}" name="Transportation by Electric Vehicle_x000a_FU= 1 vehicle km_x000a_Life Cycle stage (225,000 km lifespan)" dataDxfId="25"/>
    <tableColumn id="2" xr3:uid="{00000000-0010-0000-0100-000002000000}" name="Quantity per FU" dataDxfId="6">
      <calculatedColumnFormula>Inputs!B44/$F$2</calculatedColumnFormula>
    </tableColumn>
    <tableColumn id="3" xr3:uid="{00000000-0010-0000-0100-000003000000}" name="Unit" dataDxfId="24"/>
    <tableColumn id="4" xr3:uid="{00000000-0010-0000-0100-000004000000}" name="Energy/Unit  [MJ/Unit]" dataDxfId="3">
      <calculatedColumnFormula>Processes!H3</calculatedColumnFormula>
    </tableColumn>
    <tableColumn id="5" xr3:uid="{00000000-0010-0000-0100-000005000000}" name="Energy per FU [MJ/FU]" dataDxfId="23"/>
    <tableColumn id="6" xr3:uid="{00000000-0010-0000-0100-000006000000}" name="fraction"/>
    <tableColumn id="7" xr3:uid="{00000000-0010-0000-0100-000007000000}" name="CO2/Unit [kg/unit]"/>
    <tableColumn id="8" xr3:uid="{00000000-0010-0000-0100-000008000000}" name="CO2/FU"/>
    <tableColumn id="9" xr3:uid="{00000000-0010-0000-0100-000009000000}" name="fraction2"/>
    <tableColumn id="10" xr3:uid="{00000000-0010-0000-0100-00000A000000}" name="Check g CO2/MJ" dataDxfId="22"/>
    <tableColumn id="11" xr3:uid="{00000000-0010-0000-0100-00000B000000}" name="CO2equ/Unit [kg/unit]2" dataDxfId="21"/>
    <tableColumn id="12" xr3:uid="{00000000-0010-0000-0100-00000C000000}" name="CO2equ./FU" dataDxfId="20">
      <calculatedColumnFormula>K48*$B48</calculatedColumnFormula>
    </tableColumn>
    <tableColumn id="13" xr3:uid="{00000000-0010-0000-0100-00000D000000}" name="fraction3" dataDxfId="19">
      <calculatedColumnFormula>L48/L$43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his table provides learners with an opportunity to fill in the template for Energy and Carbon Dioxide balance for electric air appliance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owel_hand_drying_cycle_stage4" displayName="Towel_hand_drying_cycle_stage4" ref="A4:C41" totalsRowShown="0" headerRowBorderDxfId="18" tableBorderDxfId="17">
  <autoFilter ref="A4:C41" xr:uid="{00000000-0009-0000-0100-000003000000}"/>
  <tableColumns count="3">
    <tableColumn id="1" xr3:uid="{00000000-0010-0000-0200-000001000000}" name="Transportation by Gas Vehicle" dataDxfId="16"/>
    <tableColumn id="2" xr3:uid="{00000000-0010-0000-0200-000002000000}" name="Reference Product Name" dataDxfId="15"/>
    <tableColumn id="3" xr3:uid="{00000000-0010-0000-0200-000003000000}" name="Reference Product Unit" dataDxfId="14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his table provides learners with an opportunity to fill in the template for Energy and Carbon Dioxide balance for hands drying with towels. _x000a_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lectric_hand_drying_cycle_stage5" displayName="electric_hand_drying_cycle_stage5" ref="A43:C76" totalsRowShown="0" headerRowBorderDxfId="13" tableBorderDxfId="12">
  <autoFilter ref="A43:C76" xr:uid="{00000000-0009-0000-0100-000004000000}"/>
  <tableColumns count="3">
    <tableColumn id="1" xr3:uid="{00000000-0010-0000-0300-000001000000}" name="Transportation by Electric Vehicle" dataDxfId="11"/>
    <tableColumn id="2" xr3:uid="{00000000-0010-0000-0300-000002000000}" name="Reference Product Name"/>
    <tableColumn id="3" xr3:uid="{00000000-0010-0000-0300-000003000000}" name="Reference Product Unit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his table provides learners with an opportunity to fill in the template for Energy and Carbon Dioxide balance for electric air appliances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39"/>
  <sheetViews>
    <sheetView tabSelected="1" zoomScale="90" zoomScaleNormal="90" workbookViewId="0">
      <selection activeCell="A29" sqref="A29"/>
    </sheetView>
  </sheetViews>
  <sheetFormatPr baseColWidth="10" defaultColWidth="30.6640625" defaultRowHeight="20"/>
  <cols>
    <col min="1" max="1" width="60.5" style="1" customWidth="1"/>
    <col min="2" max="2" width="24.33203125" style="1" customWidth="1"/>
    <col min="3" max="3" width="13.33203125" style="1" customWidth="1"/>
    <col min="4" max="4" width="16.1640625" style="1" customWidth="1"/>
    <col min="5" max="5" width="16.1640625" style="33" customWidth="1"/>
    <col min="6" max="6" width="23.6640625" style="1" customWidth="1"/>
    <col min="7" max="7" width="19.5" style="1" customWidth="1"/>
    <col min="8" max="8" width="14.6640625" style="1" customWidth="1"/>
    <col min="9" max="9" width="23.6640625" style="1" customWidth="1"/>
    <col min="10" max="13" width="30.6640625" style="15"/>
    <col min="14" max="14" width="30.6640625" style="1"/>
    <col min="15" max="15" width="42.5" style="1" customWidth="1"/>
    <col min="16" max="21" width="30.6640625" style="1"/>
    <col min="22" max="22" width="34.5" style="1" customWidth="1"/>
    <col min="23" max="28" width="30.6640625" style="1"/>
    <col min="29" max="29" width="57.33203125" style="1" customWidth="1"/>
    <col min="30" max="16384" width="30.6640625" style="1"/>
  </cols>
  <sheetData>
    <row r="1" spans="1:53">
      <c r="A1" s="22" t="s">
        <v>7</v>
      </c>
      <c r="B1" s="23">
        <v>1000</v>
      </c>
    </row>
    <row r="2" spans="1:53" ht="84">
      <c r="A2" s="22" t="s">
        <v>12</v>
      </c>
      <c r="B2" s="23">
        <v>1000</v>
      </c>
      <c r="C2" s="1" t="s">
        <v>225</v>
      </c>
      <c r="D2" s="1">
        <v>150000</v>
      </c>
      <c r="E2" s="1" t="s">
        <v>226</v>
      </c>
      <c r="F2" s="1">
        <v>225000</v>
      </c>
      <c r="AD2" s="45" t="s">
        <v>111</v>
      </c>
      <c r="AE2" s="45" t="s">
        <v>112</v>
      </c>
      <c r="AF2" s="45" t="s">
        <v>113</v>
      </c>
      <c r="AG2" s="45" t="s">
        <v>116</v>
      </c>
      <c r="AH2" s="45" t="s">
        <v>114</v>
      </c>
      <c r="AI2" s="45" t="s">
        <v>117</v>
      </c>
      <c r="AJ2" s="45" t="s">
        <v>115</v>
      </c>
      <c r="AK2" s="45" t="s">
        <v>118</v>
      </c>
      <c r="AL2" s="45" t="s">
        <v>124</v>
      </c>
      <c r="AM2" s="2"/>
      <c r="AO2" s="45" t="s">
        <v>109</v>
      </c>
      <c r="AP2" s="1" t="s">
        <v>106</v>
      </c>
      <c r="AV2" s="45" t="s">
        <v>104</v>
      </c>
      <c r="AW2" s="1" t="s">
        <v>107</v>
      </c>
    </row>
    <row r="3" spans="1:53" ht="21">
      <c r="AC3" s="45" t="s">
        <v>105</v>
      </c>
      <c r="AD3" s="45">
        <v>150000</v>
      </c>
      <c r="AE3" s="45"/>
      <c r="AF3" s="45">
        <f>1.5*$AD3</f>
        <v>225000</v>
      </c>
      <c r="AG3" s="45"/>
      <c r="AH3" s="45">
        <f t="shared" ref="AH3:AL3" si="0">1.5*$AD3</f>
        <v>225000</v>
      </c>
      <c r="AI3" s="45"/>
      <c r="AJ3" s="45">
        <f t="shared" si="0"/>
        <v>225000</v>
      </c>
      <c r="AK3" s="45"/>
      <c r="AL3" s="45">
        <f t="shared" si="0"/>
        <v>225000</v>
      </c>
      <c r="AM3" s="2"/>
    </row>
    <row r="4" spans="1:53" s="2" customFormat="1" ht="63" customHeight="1" thickBot="1">
      <c r="A4" s="265" t="s">
        <v>77</v>
      </c>
      <c r="B4" s="266" t="s">
        <v>15</v>
      </c>
      <c r="C4" s="267" t="s">
        <v>0</v>
      </c>
      <c r="D4" s="266" t="s">
        <v>3</v>
      </c>
      <c r="E4" s="268" t="s">
        <v>10</v>
      </c>
      <c r="F4" s="269" t="s">
        <v>8</v>
      </c>
      <c r="G4" s="266" t="s">
        <v>19</v>
      </c>
      <c r="H4" s="266" t="s">
        <v>25</v>
      </c>
      <c r="I4" s="269" t="s">
        <v>21</v>
      </c>
      <c r="J4" s="270" t="s">
        <v>11</v>
      </c>
      <c r="K4" s="266" t="s">
        <v>99</v>
      </c>
      <c r="L4" s="266" t="s">
        <v>100</v>
      </c>
      <c r="M4" s="271" t="s">
        <v>101</v>
      </c>
      <c r="O4" s="45" t="s">
        <v>28</v>
      </c>
      <c r="P4" s="45" t="s">
        <v>79</v>
      </c>
      <c r="Q4" s="45" t="s">
        <v>80</v>
      </c>
      <c r="R4" s="45" t="s">
        <v>87</v>
      </c>
      <c r="S4" s="45" t="s">
        <v>88</v>
      </c>
      <c r="T4" s="45" t="s">
        <v>122</v>
      </c>
      <c r="V4" s="45" t="s">
        <v>27</v>
      </c>
      <c r="W4" s="45" t="s">
        <v>79</v>
      </c>
      <c r="X4" s="45" t="s">
        <v>80</v>
      </c>
      <c r="Y4" s="45" t="s">
        <v>87</v>
      </c>
      <c r="Z4" s="45" t="s">
        <v>88</v>
      </c>
      <c r="AA4" s="45" t="s">
        <v>122</v>
      </c>
      <c r="AB4" s="1"/>
      <c r="AC4" s="45" t="s">
        <v>104</v>
      </c>
      <c r="AD4" s="45" t="s">
        <v>79</v>
      </c>
      <c r="AE4" s="45"/>
      <c r="AF4" s="45" t="s">
        <v>126</v>
      </c>
      <c r="AG4" s="45"/>
      <c r="AH4" s="45" t="s">
        <v>87</v>
      </c>
      <c r="AI4" s="45"/>
      <c r="AJ4" s="45" t="s">
        <v>88</v>
      </c>
      <c r="AK4" s="45"/>
      <c r="AL4" s="45" t="s">
        <v>122</v>
      </c>
      <c r="AO4" s="45" t="s">
        <v>108</v>
      </c>
      <c r="AP4" s="45" t="s">
        <v>79</v>
      </c>
      <c r="AQ4" s="45" t="s">
        <v>126</v>
      </c>
      <c r="AR4" s="45" t="s">
        <v>87</v>
      </c>
      <c r="AS4" s="45" t="s">
        <v>88</v>
      </c>
      <c r="AT4" s="45" t="s">
        <v>125</v>
      </c>
      <c r="AU4" s="45"/>
      <c r="AV4" s="45" t="s">
        <v>108</v>
      </c>
      <c r="AW4" s="45" t="s">
        <v>79</v>
      </c>
      <c r="AX4" s="45" t="s">
        <v>80</v>
      </c>
      <c r="AY4" s="45" t="s">
        <v>87</v>
      </c>
      <c r="AZ4" s="45" t="s">
        <v>88</v>
      </c>
      <c r="BA4" s="45" t="s">
        <v>125</v>
      </c>
    </row>
    <row r="5" spans="1:53">
      <c r="A5" s="196" t="s">
        <v>54</v>
      </c>
      <c r="B5" s="197"/>
      <c r="C5" s="198"/>
      <c r="D5" s="197"/>
      <c r="E5" s="199"/>
      <c r="F5" s="200"/>
      <c r="G5" s="197"/>
      <c r="H5" s="197"/>
      <c r="I5" s="200"/>
      <c r="J5" s="201"/>
      <c r="K5" s="197"/>
      <c r="L5" s="197"/>
      <c r="M5" s="200"/>
      <c r="O5" s="39" t="s">
        <v>81</v>
      </c>
      <c r="P5" s="41">
        <f>SUM(E6:E28)</f>
        <v>0.48009396022777784</v>
      </c>
      <c r="Q5" s="41">
        <f>SUM($E$49:$E$62)</f>
        <v>0.42510412711111106</v>
      </c>
      <c r="R5" s="41">
        <f>SUM($E$49:$E$62)</f>
        <v>0.42510412711111106</v>
      </c>
      <c r="S5" s="41">
        <f>SUM($E$49:$E$62)</f>
        <v>0.42510412711111106</v>
      </c>
      <c r="T5" s="41">
        <f>SUM($E$49:$E$62)</f>
        <v>0.42510412711111106</v>
      </c>
      <c r="V5" s="39" t="s">
        <v>81</v>
      </c>
      <c r="W5" s="99">
        <f>SUM(H6:H28)</f>
        <v>2.8879395704444449E-2</v>
      </c>
      <c r="X5" s="99">
        <f>SUM($H$49:$H$62)</f>
        <v>2.4548398933333337E-2</v>
      </c>
      <c r="Y5" s="99">
        <f>SUM($H$49:$H$62)</f>
        <v>2.4548398933333337E-2</v>
      </c>
      <c r="Z5" s="99">
        <f>SUM($H$49:$H$62)</f>
        <v>2.4548398933333337E-2</v>
      </c>
      <c r="AA5" s="99">
        <f>SUM($H$49:$H$62)</f>
        <v>2.4548398933333337E-2</v>
      </c>
      <c r="AC5" s="39" t="s">
        <v>81</v>
      </c>
      <c r="AD5" s="99">
        <f>SUM(L6:L28)</f>
        <v>3.2715835106938825E-2</v>
      </c>
      <c r="AE5" s="99"/>
      <c r="AF5" s="99">
        <f>SUM($L$49:$L$62)</f>
        <v>2.813817619115111E-2</v>
      </c>
      <c r="AG5" s="99"/>
      <c r="AH5" s="99">
        <f>SUM($L$49:$L$62)</f>
        <v>2.813817619115111E-2</v>
      </c>
      <c r="AI5" s="99"/>
      <c r="AJ5" s="99">
        <f>SUM($L$49:$L$62)</f>
        <v>2.813817619115111E-2</v>
      </c>
      <c r="AK5" s="99"/>
      <c r="AL5" s="99">
        <f>SUM($L$49:$L$62)</f>
        <v>2.813817619115111E-2</v>
      </c>
      <c r="AM5" s="143"/>
      <c r="AO5" s="140">
        <v>0</v>
      </c>
      <c r="AP5" s="140">
        <f>SUM(AD5:AD6)*AD3</f>
        <v>5040.2713843744132</v>
      </c>
      <c r="AQ5" s="140">
        <f>SUM(AF5:AF6)*AF3</f>
        <v>6455.8410465841889</v>
      </c>
      <c r="AR5" s="140">
        <f>SUM(AH5:AH6)*AH3</f>
        <v>6455.8410465841889</v>
      </c>
      <c r="AS5" s="140">
        <f>SUM(AJ5:AJ6)*AJ3</f>
        <v>6455.8410465841889</v>
      </c>
      <c r="AT5" s="140">
        <f>SUM(AL5:AL6)*AL3</f>
        <v>6455.8410465841889</v>
      </c>
      <c r="AU5" s="140"/>
      <c r="AV5" s="140">
        <v>0.01</v>
      </c>
      <c r="AW5" s="140">
        <f t="shared" ref="AW5:AW45" si="1">AP5/$AV5</f>
        <v>504027.13843744132</v>
      </c>
      <c r="AX5" s="140">
        <f t="shared" ref="AX5:AX45" si="2">AQ5/$AV5</f>
        <v>645584.10465841892</v>
      </c>
      <c r="AY5" s="140">
        <f t="shared" ref="AY5:AY45" si="3">AR5/$AV5</f>
        <v>645584.10465841892</v>
      </c>
      <c r="AZ5" s="140">
        <f t="shared" ref="AZ5:AZ45" si="4">AS5/$AV5</f>
        <v>645584.10465841892</v>
      </c>
      <c r="BA5" s="140">
        <f t="shared" ref="BA5:BA45" si="5">AT5/$AV5</f>
        <v>645584.10465841892</v>
      </c>
    </row>
    <row r="6" spans="1:53">
      <c r="A6" s="189" t="s">
        <v>29</v>
      </c>
      <c r="B6" s="190">
        <f>Inputs!B6/$D$2</f>
        <v>2.9120000000000002E-5</v>
      </c>
      <c r="C6" s="190" t="s">
        <v>1</v>
      </c>
      <c r="D6" s="191">
        <f>Processes!H4</f>
        <v>61.91</v>
      </c>
      <c r="E6" s="190">
        <f t="shared" ref="E6:E32" si="6">D6*$B6</f>
        <v>1.8028192000000001E-3</v>
      </c>
      <c r="F6" s="192">
        <f>E6/E$43</f>
        <v>4.6695622637027868E-4</v>
      </c>
      <c r="G6" s="193">
        <f>Processes!G4</f>
        <v>4.891</v>
      </c>
      <c r="H6" s="190">
        <f t="shared" ref="H6:H39" si="7">G6*$B6</f>
        <v>1.4242592000000002E-4</v>
      </c>
      <c r="I6" s="192">
        <f>H6/H$43</f>
        <v>5.4846023792752519E-4</v>
      </c>
      <c r="J6" s="194">
        <f>H6/E6*$B$2</f>
        <v>79.001776772734615</v>
      </c>
      <c r="K6" s="193">
        <f>Processes!K4</f>
        <v>5.4372182000000002</v>
      </c>
      <c r="L6" s="190">
        <f>K6*$B6</f>
        <v>1.5833179398400002E-4</v>
      </c>
      <c r="M6" s="192">
        <f>L6/L$43</f>
        <v>5.9341325703912034E-4</v>
      </c>
      <c r="O6" s="40" t="s">
        <v>82</v>
      </c>
      <c r="P6" s="41">
        <f>SUM(E30:E32)</f>
        <v>1.2677585533333334E-2</v>
      </c>
      <c r="Q6" s="43">
        <f>SUM($E$64:$E$66)</f>
        <v>7.9513681333333343E-3</v>
      </c>
      <c r="R6" s="43">
        <f>SUM($E$64:$E$66)</f>
        <v>7.9513681333333343E-3</v>
      </c>
      <c r="S6" s="43">
        <f>SUM($E$64:$E$66)</f>
        <v>7.9513681333333343E-3</v>
      </c>
      <c r="T6" s="43">
        <f>SUM($E$64:$E$66)</f>
        <v>7.9513681333333343E-3</v>
      </c>
      <c r="V6" s="40" t="s">
        <v>82</v>
      </c>
      <c r="W6" s="99">
        <f>SUM(H30:H32)</f>
        <v>8.4519411999999991E-4</v>
      </c>
      <c r="X6" s="100">
        <f>SUM($H$64:$H$66)</f>
        <v>5.2882274666666662E-4</v>
      </c>
      <c r="Y6" s="100">
        <f>SUM($H$64:$H$66)</f>
        <v>5.2882274666666662E-4</v>
      </c>
      <c r="Z6" s="100">
        <f>SUM($H$64:$H$66)</f>
        <v>5.2882274666666662E-4</v>
      </c>
      <c r="AA6" s="100">
        <f>SUM($H$64:$H$66)</f>
        <v>5.2882274666666662E-4</v>
      </c>
      <c r="AC6" s="40" t="s">
        <v>82</v>
      </c>
      <c r="AD6" s="99">
        <f>SUM(L30:L32)</f>
        <v>8.8597412222393332E-4</v>
      </c>
      <c r="AE6" s="99"/>
      <c r="AF6" s="100">
        <f>SUM($L$64:$L$66)</f>
        <v>5.5445068255640002E-4</v>
      </c>
      <c r="AG6" s="100"/>
      <c r="AH6" s="100">
        <f>SUM($L$64:$L$66)</f>
        <v>5.5445068255640002E-4</v>
      </c>
      <c r="AI6" s="100"/>
      <c r="AJ6" s="100">
        <f>SUM($L$64:$L$66)</f>
        <v>5.5445068255640002E-4</v>
      </c>
      <c r="AK6" s="100"/>
      <c r="AL6" s="100">
        <f>SUM($L$64:$L$66)</f>
        <v>5.5445068255640002E-4</v>
      </c>
      <c r="AM6" s="144"/>
      <c r="AO6" s="39">
        <v>1000</v>
      </c>
      <c r="AP6" s="100">
        <f>AP$5+AD$8*$AO6</f>
        <v>5272.3724795648895</v>
      </c>
      <c r="AQ6" s="100">
        <f>AQ$5+AF$9*$AO6</f>
        <v>6567.2482411841893</v>
      </c>
      <c r="AR6" s="100">
        <f>AR$5+AH$10*$AO6</f>
        <v>6459.6062534841885</v>
      </c>
      <c r="AS6" s="100">
        <f>AS$5+AJ$11*$AO6</f>
        <v>6476.1497654041887</v>
      </c>
      <c r="AT6" s="100">
        <f t="shared" ref="AT6:AT45" si="8">AT$5+AL$12*$AO6</f>
        <v>6718.1767045841889</v>
      </c>
      <c r="AU6" s="100"/>
      <c r="AV6" s="39">
        <f t="shared" ref="AV6:AV45" si="9">AO6</f>
        <v>1000</v>
      </c>
      <c r="AW6" s="100">
        <f t="shared" si="1"/>
        <v>5.2723724795648899</v>
      </c>
      <c r="AX6" s="100">
        <f t="shared" si="2"/>
        <v>6.5672482411841893</v>
      </c>
      <c r="AY6" s="100">
        <f t="shared" si="3"/>
        <v>6.4596062534841883</v>
      </c>
      <c r="AZ6" s="100">
        <f t="shared" si="4"/>
        <v>6.4761497654041884</v>
      </c>
      <c r="BA6" s="100">
        <f t="shared" si="5"/>
        <v>6.7181767045841889</v>
      </c>
    </row>
    <row r="7" spans="1:53">
      <c r="A7" s="189" t="s">
        <v>30</v>
      </c>
      <c r="B7" s="190">
        <f>Inputs!B7/$D$2</f>
        <v>3.6259999999999998E-4</v>
      </c>
      <c r="C7" s="190" t="s">
        <v>1</v>
      </c>
      <c r="D7" s="191">
        <f>Processes!H5</f>
        <v>218.9</v>
      </c>
      <c r="E7" s="190">
        <f t="shared" si="6"/>
        <v>7.9373139999999995E-2</v>
      </c>
      <c r="F7" s="195">
        <f t="shared" ref="F7:F28" si="10">E7/E$43</f>
        <v>2.0558790326595043E-2</v>
      </c>
      <c r="G7" s="193">
        <f>Processes!G5</f>
        <v>19.248999999999999</v>
      </c>
      <c r="H7" s="190">
        <f t="shared" si="7"/>
        <v>6.9796873999999993E-3</v>
      </c>
      <c r="I7" s="195">
        <f t="shared" ref="I7:I28" si="11">H7/H$43</f>
        <v>2.6877699031635175E-2</v>
      </c>
      <c r="J7" s="194">
        <f t="shared" ref="J7:J28" si="12">H7/E7*$B$2</f>
        <v>87.935130196436731</v>
      </c>
      <c r="K7" s="193">
        <f>Processes!K5</f>
        <v>20.97429</v>
      </c>
      <c r="L7" s="190">
        <f t="shared" ref="L7:L28" si="13">K7*$B7</f>
        <v>7.6052775539999992E-3</v>
      </c>
      <c r="M7" s="195">
        <f t="shared" ref="M7:M28" si="14">L7/L$43</f>
        <v>2.8503893061817488E-2</v>
      </c>
      <c r="O7" s="39" t="s">
        <v>83</v>
      </c>
      <c r="P7" s="103">
        <f>SUM(E37:E41)</f>
        <v>3.6684969999999997E-3</v>
      </c>
      <c r="Q7" s="103">
        <f>SUM($E$73:$E$78)</f>
        <v>6.3973555555555551E-3</v>
      </c>
      <c r="R7" s="103">
        <f>SUM($E$73:$E$78)</f>
        <v>6.3973555555555551E-3</v>
      </c>
      <c r="S7" s="103">
        <f>SUM($E$73:$E$78)</f>
        <v>6.3973555555555551E-3</v>
      </c>
      <c r="T7" s="103">
        <f>SUM($E$73:$E$78)</f>
        <v>6.3973555555555551E-3</v>
      </c>
      <c r="V7" s="39" t="s">
        <v>83</v>
      </c>
      <c r="W7" s="100">
        <f>SUM(H37:H41)</f>
        <v>1.3705834800000001E-3</v>
      </c>
      <c r="X7" s="100">
        <f>SUM($H$73:$H$78)</f>
        <v>5.4419111111111106E-4</v>
      </c>
      <c r="Y7" s="100">
        <f>SUM($H$73:$H$78)</f>
        <v>5.4419111111111106E-4</v>
      </c>
      <c r="Z7" s="100">
        <f>SUM($H$73:$H$78)</f>
        <v>5.4419111111111106E-4</v>
      </c>
      <c r="AA7" s="100">
        <f>SUM($H$73:$H$78)</f>
        <v>5.4419111111111106E-4</v>
      </c>
      <c r="AC7" s="39" t="s">
        <v>83</v>
      </c>
      <c r="AD7" s="100">
        <f>SUM(L37:L41)</f>
        <v>1.4025446354822002E-3</v>
      </c>
      <c r="AE7" s="100"/>
      <c r="AF7" s="100">
        <f>SUM($L$73:$L$78)</f>
        <v>7.916838953399999E-4</v>
      </c>
      <c r="AG7" s="100"/>
      <c r="AH7" s="100">
        <f>SUM($L$73:$L$78)</f>
        <v>7.916838953399999E-4</v>
      </c>
      <c r="AI7" s="100"/>
      <c r="AJ7" s="100">
        <f>SUM($L$73:$L$78)</f>
        <v>7.916838953399999E-4</v>
      </c>
      <c r="AK7" s="100"/>
      <c r="AL7" s="100">
        <f>SUM($L$73:$L$78)</f>
        <v>7.916838953399999E-4</v>
      </c>
      <c r="AM7" s="144"/>
      <c r="AO7" s="39">
        <v>2000</v>
      </c>
      <c r="AP7" s="100">
        <f t="shared" ref="AP7:AP45" si="15">AP$5+AD$8*$AO7</f>
        <v>5504.4735747553659</v>
      </c>
      <c r="AQ7" s="100">
        <f t="shared" ref="AQ7:AQ45" si="16">AQ$5+AF$9*$AO7</f>
        <v>6678.6554357841887</v>
      </c>
      <c r="AR7" s="100">
        <f t="shared" ref="AR7:AR45" si="17">AR$5+AH$10*$AO7</f>
        <v>6463.371460384189</v>
      </c>
      <c r="AS7" s="100">
        <f t="shared" ref="AS7:AS45" si="18">AS$5+AJ$11*$AO7</f>
        <v>6496.4584842241893</v>
      </c>
      <c r="AT7" s="100">
        <f t="shared" si="8"/>
        <v>6980.5123625841888</v>
      </c>
      <c r="AU7" s="100"/>
      <c r="AV7" s="39">
        <f t="shared" si="9"/>
        <v>2000</v>
      </c>
      <c r="AW7" s="100">
        <f t="shared" si="1"/>
        <v>2.752236787377683</v>
      </c>
      <c r="AX7" s="100">
        <f t="shared" si="2"/>
        <v>3.3393277178920941</v>
      </c>
      <c r="AY7" s="100">
        <f t="shared" si="3"/>
        <v>3.2316857301920945</v>
      </c>
      <c r="AZ7" s="100">
        <f t="shared" si="4"/>
        <v>3.2482292421120946</v>
      </c>
      <c r="BA7" s="100">
        <f t="shared" si="5"/>
        <v>3.4902561812920943</v>
      </c>
    </row>
    <row r="8" spans="1:53">
      <c r="A8" s="189" t="s">
        <v>31</v>
      </c>
      <c r="B8" s="190">
        <f>Inputs!B8/$D$2</f>
        <v>1.6800000000000002E-5</v>
      </c>
      <c r="C8" s="190" t="s">
        <v>1</v>
      </c>
      <c r="D8" s="191">
        <f>Processes!H6</f>
        <v>56.4</v>
      </c>
      <c r="E8" s="190">
        <f t="shared" si="6"/>
        <v>9.4752000000000009E-4</v>
      </c>
      <c r="F8" s="195">
        <f t="shared" si="10"/>
        <v>2.4542137315287438E-4</v>
      </c>
      <c r="G8" s="193">
        <f>Processes!G6</f>
        <v>5.6319999999999997</v>
      </c>
      <c r="H8" s="190">
        <f t="shared" si="7"/>
        <v>9.4617600000000007E-5</v>
      </c>
      <c r="I8" s="195">
        <f t="shared" si="11"/>
        <v>3.6435777566422886E-4</v>
      </c>
      <c r="J8" s="194">
        <f t="shared" si="12"/>
        <v>99.858156028368796</v>
      </c>
      <c r="K8" s="193">
        <f>Processes!K6</f>
        <v>6.0199005000000003</v>
      </c>
      <c r="L8" s="190">
        <f t="shared" si="13"/>
        <v>1.0113432840000002E-4</v>
      </c>
      <c r="M8" s="195">
        <f t="shared" si="14"/>
        <v>3.7904232437594115E-4</v>
      </c>
      <c r="O8" s="39" t="s">
        <v>84</v>
      </c>
      <c r="P8" s="43">
        <f>E34</f>
        <v>3.3676190476190473</v>
      </c>
      <c r="Q8" s="43"/>
      <c r="R8" s="43"/>
      <c r="S8" s="43"/>
      <c r="T8" s="43"/>
      <c r="U8" s="38"/>
      <c r="V8" s="39" t="s">
        <v>84</v>
      </c>
      <c r="W8" s="43">
        <f>H34+H35</f>
        <v>0.22885238095238092</v>
      </c>
      <c r="X8" s="42"/>
      <c r="Y8" s="43"/>
      <c r="Z8" s="43"/>
      <c r="AA8" s="43"/>
      <c r="AC8" s="39" t="s">
        <v>84</v>
      </c>
      <c r="AD8" s="43">
        <f>L34+L35</f>
        <v>0.23210109519047617</v>
      </c>
      <c r="AE8" s="43"/>
      <c r="AF8" s="42"/>
      <c r="AG8" s="42"/>
      <c r="AH8" s="43"/>
      <c r="AI8" s="43"/>
      <c r="AJ8" s="43"/>
      <c r="AK8" s="43"/>
      <c r="AL8" s="43"/>
      <c r="AM8" s="33"/>
      <c r="AO8" s="39">
        <v>3000</v>
      </c>
      <c r="AP8" s="100">
        <f t="shared" si="15"/>
        <v>5736.5746699458414</v>
      </c>
      <c r="AQ8" s="100">
        <f t="shared" si="16"/>
        <v>6790.0626303841891</v>
      </c>
      <c r="AR8" s="100">
        <f t="shared" si="17"/>
        <v>6467.1366672841887</v>
      </c>
      <c r="AS8" s="100">
        <f t="shared" si="18"/>
        <v>6516.767203044189</v>
      </c>
      <c r="AT8" s="100">
        <f t="shared" si="8"/>
        <v>7242.8480205841888</v>
      </c>
      <c r="AU8" s="100"/>
      <c r="AV8" s="39">
        <f t="shared" si="9"/>
        <v>3000</v>
      </c>
      <c r="AW8" s="100">
        <f t="shared" si="1"/>
        <v>1.9121915566486138</v>
      </c>
      <c r="AX8" s="100">
        <f t="shared" si="2"/>
        <v>2.263354210128063</v>
      </c>
      <c r="AY8" s="100">
        <f t="shared" si="3"/>
        <v>2.1557122224280629</v>
      </c>
      <c r="AZ8" s="100">
        <f t="shared" si="4"/>
        <v>2.1722557343480631</v>
      </c>
      <c r="BA8" s="100">
        <f t="shared" si="5"/>
        <v>2.4142826735280631</v>
      </c>
    </row>
    <row r="9" spans="1:53">
      <c r="A9" s="189" t="s">
        <v>32</v>
      </c>
      <c r="B9" s="190">
        <f>Inputs!B9/$D$2</f>
        <v>1.4139999999999999E-4</v>
      </c>
      <c r="C9" s="190" t="s">
        <v>1</v>
      </c>
      <c r="D9" s="191">
        <f>Processes!H7</f>
        <v>7.02</v>
      </c>
      <c r="E9" s="190">
        <f t="shared" si="6"/>
        <v>9.9262799999999996E-4</v>
      </c>
      <c r="F9" s="195">
        <f t="shared" si="10"/>
        <v>2.5710499703435424E-4</v>
      </c>
      <c r="G9" s="193">
        <f>Processes!G7</f>
        <v>0.41899999999999998</v>
      </c>
      <c r="H9" s="190">
        <f t="shared" si="7"/>
        <v>5.9246599999999996E-5</v>
      </c>
      <c r="I9" s="195">
        <f t="shared" si="11"/>
        <v>2.2814951332171074E-4</v>
      </c>
      <c r="J9" s="194">
        <f t="shared" si="12"/>
        <v>59.686609686609685</v>
      </c>
      <c r="K9" s="193">
        <f>Processes!K7</f>
        <v>0.47229947</v>
      </c>
      <c r="L9" s="190">
        <f t="shared" si="13"/>
        <v>6.6783145057999996E-5</v>
      </c>
      <c r="M9" s="195">
        <f t="shared" si="14"/>
        <v>2.5029719317263947E-4</v>
      </c>
      <c r="O9" s="39" t="s">
        <v>94</v>
      </c>
      <c r="P9" s="102"/>
      <c r="Q9" s="102">
        <f>E68</f>
        <v>2.3582000000000001</v>
      </c>
      <c r="R9" s="102"/>
      <c r="S9" s="102"/>
      <c r="T9" s="102"/>
      <c r="U9" s="33"/>
      <c r="V9" s="39" t="s">
        <v>94</v>
      </c>
      <c r="W9" s="39"/>
      <c r="X9" s="43">
        <f>H68</f>
        <v>0.10400000000000001</v>
      </c>
      <c r="Y9" s="102"/>
      <c r="Z9" s="102"/>
      <c r="AA9" s="102"/>
      <c r="AC9" s="39" t="s">
        <v>94</v>
      </c>
      <c r="AD9" s="39"/>
      <c r="AE9" s="39"/>
      <c r="AF9" s="43">
        <f>L68</f>
        <v>0.11140719460000001</v>
      </c>
      <c r="AG9" s="43"/>
      <c r="AH9" s="102"/>
      <c r="AI9" s="102"/>
      <c r="AJ9" s="102"/>
      <c r="AK9" s="102"/>
      <c r="AL9" s="102"/>
      <c r="AM9" s="145"/>
      <c r="AO9" s="39">
        <v>5000</v>
      </c>
      <c r="AP9" s="100">
        <f t="shared" si="15"/>
        <v>6200.7768603267941</v>
      </c>
      <c r="AQ9" s="100">
        <f t="shared" si="16"/>
        <v>7012.8770195841889</v>
      </c>
      <c r="AR9" s="100">
        <f t="shared" si="17"/>
        <v>6474.6670810841888</v>
      </c>
      <c r="AS9" s="100">
        <f t="shared" si="18"/>
        <v>6557.3846406841885</v>
      </c>
      <c r="AT9" s="100">
        <f t="shared" si="8"/>
        <v>7767.5193365841887</v>
      </c>
      <c r="AU9" s="100"/>
      <c r="AV9" s="39">
        <f t="shared" si="9"/>
        <v>5000</v>
      </c>
      <c r="AW9" s="100">
        <f t="shared" si="1"/>
        <v>1.2401553720653589</v>
      </c>
      <c r="AX9" s="100">
        <f t="shared" si="2"/>
        <v>1.4025754039168379</v>
      </c>
      <c r="AY9" s="100">
        <f t="shared" si="3"/>
        <v>1.2949334162168378</v>
      </c>
      <c r="AZ9" s="100">
        <f t="shared" si="4"/>
        <v>1.3114769281368377</v>
      </c>
      <c r="BA9" s="100">
        <f t="shared" si="5"/>
        <v>1.5535038673168378</v>
      </c>
    </row>
    <row r="10" spans="1:53">
      <c r="A10" s="189" t="s">
        <v>33</v>
      </c>
      <c r="B10" s="190">
        <f>Inputs!B10/$D$2</f>
        <v>4.0775000000000002E-5</v>
      </c>
      <c r="C10" s="190" t="s">
        <v>1</v>
      </c>
      <c r="D10" s="191">
        <f>Processes!H8</f>
        <v>448.25</v>
      </c>
      <c r="E10" s="190">
        <f t="shared" si="6"/>
        <v>1.8277393750000002E-2</v>
      </c>
      <c r="F10" s="195">
        <f t="shared" si="10"/>
        <v>4.7341091183096548E-3</v>
      </c>
      <c r="G10" s="193">
        <f>Processes!G8</f>
        <v>27.934000000000001</v>
      </c>
      <c r="H10" s="190">
        <f t="shared" si="7"/>
        <v>1.13900885E-3</v>
      </c>
      <c r="I10" s="195">
        <f t="shared" si="11"/>
        <v>4.3861473029105716E-3</v>
      </c>
      <c r="J10" s="194">
        <f t="shared" si="12"/>
        <v>62.317902955939758</v>
      </c>
      <c r="K10" s="193">
        <f>Processes!K8</f>
        <v>31.497869999999999</v>
      </c>
      <c r="L10" s="190">
        <f t="shared" si="13"/>
        <v>1.2843256492499999E-3</v>
      </c>
      <c r="M10" s="195">
        <f t="shared" si="14"/>
        <v>4.8135364821126313E-3</v>
      </c>
      <c r="O10" s="39" t="s">
        <v>86</v>
      </c>
      <c r="P10" s="102"/>
      <c r="Q10" s="102"/>
      <c r="R10" s="102">
        <f>E69</f>
        <v>5.2000000000000005E-2</v>
      </c>
      <c r="S10" s="102"/>
      <c r="T10" s="102"/>
      <c r="U10" s="33"/>
      <c r="V10" s="39" t="s">
        <v>86</v>
      </c>
      <c r="W10" s="39"/>
      <c r="X10" s="43"/>
      <c r="Y10" s="103">
        <f>H69</f>
        <v>3.3799999999999998E-3</v>
      </c>
      <c r="Z10" s="102"/>
      <c r="AA10" s="102"/>
      <c r="AC10" s="39" t="s">
        <v>86</v>
      </c>
      <c r="AD10" s="39"/>
      <c r="AE10" s="39"/>
      <c r="AF10" s="43"/>
      <c r="AG10" s="43"/>
      <c r="AH10" s="103">
        <f>L69</f>
        <v>3.7652069E-3</v>
      </c>
      <c r="AI10" s="103"/>
      <c r="AJ10" s="102"/>
      <c r="AK10" s="103"/>
      <c r="AL10" s="102"/>
      <c r="AM10" s="145"/>
      <c r="AO10" s="39">
        <v>7000</v>
      </c>
      <c r="AP10" s="100">
        <f t="shared" si="15"/>
        <v>6664.9790507077469</v>
      </c>
      <c r="AQ10" s="100">
        <f t="shared" si="16"/>
        <v>7235.6914087841888</v>
      </c>
      <c r="AR10" s="100">
        <f t="shared" si="17"/>
        <v>6482.1974948841889</v>
      </c>
      <c r="AS10" s="100">
        <f t="shared" si="18"/>
        <v>6598.0020783241889</v>
      </c>
      <c r="AT10" s="100">
        <f t="shared" si="8"/>
        <v>8292.1906525841878</v>
      </c>
      <c r="AU10" s="100"/>
      <c r="AV10" s="39">
        <f t="shared" si="9"/>
        <v>7000</v>
      </c>
      <c r="AW10" s="100">
        <f t="shared" si="1"/>
        <v>0.95213986438682097</v>
      </c>
      <c r="AX10" s="100">
        <f t="shared" si="2"/>
        <v>1.0336702012548842</v>
      </c>
      <c r="AY10" s="100">
        <f t="shared" si="3"/>
        <v>0.92602821355488418</v>
      </c>
      <c r="AZ10" s="100">
        <f t="shared" si="4"/>
        <v>0.9425717254748841</v>
      </c>
      <c r="BA10" s="100">
        <f t="shared" si="5"/>
        <v>1.1845986646548841</v>
      </c>
    </row>
    <row r="11" spans="1:53">
      <c r="A11" s="189" t="s">
        <v>34</v>
      </c>
      <c r="B11" s="190">
        <f>Inputs!B11/$D$2</f>
        <v>1.295E-4</v>
      </c>
      <c r="C11" s="190" t="s">
        <v>1</v>
      </c>
      <c r="D11" s="191">
        <f>Processes!H9</f>
        <v>66.77</v>
      </c>
      <c r="E11" s="190">
        <f t="shared" si="6"/>
        <v>8.6467149999999993E-3</v>
      </c>
      <c r="F11" s="195">
        <f t="shared" si="10"/>
        <v>2.2396241436186634E-3</v>
      </c>
      <c r="G11" s="193">
        <f>Processes!G9</f>
        <v>1.1299999999999999</v>
      </c>
      <c r="H11" s="190">
        <f t="shared" si="7"/>
        <v>1.4633499999999999E-4</v>
      </c>
      <c r="I11" s="195">
        <f t="shared" si="11"/>
        <v>5.6351350173566991E-4</v>
      </c>
      <c r="J11" s="194">
        <f t="shared" si="12"/>
        <v>16.923768159353003</v>
      </c>
      <c r="K11" s="193">
        <f>Processes!K9</f>
        <v>1.4535583000000001</v>
      </c>
      <c r="L11" s="190">
        <f t="shared" si="13"/>
        <v>1.8823579985000001E-4</v>
      </c>
      <c r="M11" s="195">
        <f t="shared" si="14"/>
        <v>7.0549076890798256E-4</v>
      </c>
      <c r="O11" s="39" t="s">
        <v>85</v>
      </c>
      <c r="P11" s="102"/>
      <c r="Q11" s="102"/>
      <c r="R11" s="102"/>
      <c r="S11" s="102">
        <f>E70</f>
        <v>0.26780000000000004</v>
      </c>
      <c r="T11" s="102"/>
      <c r="U11" s="33"/>
      <c r="V11" s="39" t="s">
        <v>85</v>
      </c>
      <c r="W11" s="39"/>
      <c r="X11" s="43"/>
      <c r="Y11" s="102"/>
      <c r="Z11" s="43">
        <f>H70</f>
        <v>1.7680000000000001E-2</v>
      </c>
      <c r="AA11" s="43"/>
      <c r="AC11" s="39" t="s">
        <v>85</v>
      </c>
      <c r="AD11" s="39"/>
      <c r="AE11" s="39"/>
      <c r="AF11" s="43"/>
      <c r="AG11" s="43"/>
      <c r="AH11" s="102"/>
      <c r="AI11" s="102"/>
      <c r="AJ11" s="43">
        <f>L70</f>
        <v>2.0308718819999998E-2</v>
      </c>
      <c r="AK11" s="102"/>
      <c r="AL11" s="43"/>
      <c r="AM11" s="33"/>
      <c r="AO11" s="39">
        <v>10000</v>
      </c>
      <c r="AP11" s="100">
        <f t="shared" si="15"/>
        <v>7361.2823362791751</v>
      </c>
      <c r="AQ11" s="100">
        <f t="shared" si="16"/>
        <v>7569.9129925841889</v>
      </c>
      <c r="AR11" s="100">
        <f t="shared" si="17"/>
        <v>6493.4931155841887</v>
      </c>
      <c r="AS11" s="100">
        <f t="shared" si="18"/>
        <v>6658.928234784189</v>
      </c>
      <c r="AT11" s="100">
        <f t="shared" si="8"/>
        <v>9079.1976265841877</v>
      </c>
      <c r="AU11" s="100"/>
      <c r="AV11" s="39">
        <f t="shared" si="9"/>
        <v>10000</v>
      </c>
      <c r="AW11" s="100">
        <f t="shared" si="1"/>
        <v>0.73612823362791746</v>
      </c>
      <c r="AX11" s="100">
        <f t="shared" si="2"/>
        <v>0.7569912992584189</v>
      </c>
      <c r="AY11" s="100">
        <f t="shared" si="3"/>
        <v>0.64934931155841891</v>
      </c>
      <c r="AZ11" s="100">
        <f t="shared" si="4"/>
        <v>0.66589282347841894</v>
      </c>
      <c r="BA11" s="100">
        <f t="shared" si="5"/>
        <v>0.90791976265841878</v>
      </c>
    </row>
    <row r="12" spans="1:53">
      <c r="A12" s="189" t="s">
        <v>35</v>
      </c>
      <c r="B12" s="190">
        <f>Inputs!B12/$D$2</f>
        <v>3.3600000000000004E-5</v>
      </c>
      <c r="C12" s="190" t="s">
        <v>1</v>
      </c>
      <c r="D12" s="191">
        <f>Processes!H10</f>
        <v>49.88</v>
      </c>
      <c r="E12" s="190">
        <f t="shared" si="6"/>
        <v>1.6759680000000003E-3</v>
      </c>
      <c r="F12" s="195">
        <f t="shared" si="10"/>
        <v>4.3409993237111263E-4</v>
      </c>
      <c r="G12" s="193">
        <f>Processes!G10</f>
        <v>1.288</v>
      </c>
      <c r="H12" s="190">
        <f t="shared" si="7"/>
        <v>4.3276800000000006E-5</v>
      </c>
      <c r="I12" s="195">
        <f t="shared" si="11"/>
        <v>1.666522780736956E-4</v>
      </c>
      <c r="J12" s="194">
        <f t="shared" si="12"/>
        <v>25.821972734562952</v>
      </c>
      <c r="K12" s="193">
        <f>Processes!K10</f>
        <v>1.5171342000000001</v>
      </c>
      <c r="L12" s="190">
        <f t="shared" si="13"/>
        <v>5.097570912000001E-5</v>
      </c>
      <c r="M12" s="195">
        <f t="shared" si="14"/>
        <v>1.9105235163213542E-4</v>
      </c>
      <c r="O12" s="39" t="s">
        <v>123</v>
      </c>
      <c r="P12" s="102"/>
      <c r="Q12" s="102"/>
      <c r="R12" s="102"/>
      <c r="S12" s="102"/>
      <c r="T12" s="102">
        <f>E71</f>
        <v>2.6884000000000001</v>
      </c>
      <c r="U12" s="33"/>
      <c r="V12" s="39" t="s">
        <v>123</v>
      </c>
      <c r="W12" s="39"/>
      <c r="X12" s="43"/>
      <c r="Y12" s="102"/>
      <c r="Z12" s="43"/>
      <c r="AA12" s="43">
        <f>H71</f>
        <v>0.25791999999999998</v>
      </c>
      <c r="AC12" s="39" t="s">
        <v>123</v>
      </c>
      <c r="AD12" s="39"/>
      <c r="AE12" s="39"/>
      <c r="AF12" s="43"/>
      <c r="AG12" s="43"/>
      <c r="AH12" s="102"/>
      <c r="AI12" s="102"/>
      <c r="AJ12" s="43"/>
      <c r="AK12" s="102"/>
      <c r="AL12" s="43">
        <f>L71</f>
        <v>0.26233565799999997</v>
      </c>
      <c r="AM12" s="33"/>
      <c r="AO12" s="39">
        <v>20000</v>
      </c>
      <c r="AP12" s="100">
        <f t="shared" si="15"/>
        <v>9682.293288183937</v>
      </c>
      <c r="AQ12" s="100">
        <f t="shared" si="16"/>
        <v>8683.9849385841881</v>
      </c>
      <c r="AR12" s="100">
        <f t="shared" si="17"/>
        <v>6531.1451845841893</v>
      </c>
      <c r="AS12" s="100">
        <f t="shared" si="18"/>
        <v>6862.0154229841892</v>
      </c>
      <c r="AT12" s="100">
        <f t="shared" si="8"/>
        <v>11702.554206584187</v>
      </c>
      <c r="AU12" s="100"/>
      <c r="AV12" s="39">
        <f t="shared" si="9"/>
        <v>20000</v>
      </c>
      <c r="AW12" s="100">
        <f t="shared" si="1"/>
        <v>0.48411466440919687</v>
      </c>
      <c r="AX12" s="100">
        <f t="shared" si="2"/>
        <v>0.43419924692920941</v>
      </c>
      <c r="AY12" s="100">
        <f t="shared" si="3"/>
        <v>0.32655725922920947</v>
      </c>
      <c r="AZ12" s="100">
        <f t="shared" si="4"/>
        <v>0.34310077114920945</v>
      </c>
      <c r="BA12" s="100">
        <f t="shared" si="5"/>
        <v>0.58512771032920941</v>
      </c>
    </row>
    <row r="13" spans="1:53">
      <c r="A13" s="189" t="s">
        <v>36</v>
      </c>
      <c r="B13" s="190">
        <f>Inputs!B13/$D$2</f>
        <v>2.107E-4</v>
      </c>
      <c r="C13" s="190" t="s">
        <v>1</v>
      </c>
      <c r="D13" s="191">
        <f>Processes!H11</f>
        <v>11.44</v>
      </c>
      <c r="E13" s="190">
        <f t="shared" si="6"/>
        <v>2.4104079999999997E-3</v>
      </c>
      <c r="F13" s="195">
        <f t="shared" si="10"/>
        <v>6.2433050618316611E-4</v>
      </c>
      <c r="G13" s="193">
        <f>Processes!G11</f>
        <v>0.95899999999999996</v>
      </c>
      <c r="H13" s="190">
        <f t="shared" si="7"/>
        <v>2.0206129999999998E-4</v>
      </c>
      <c r="I13" s="195">
        <f t="shared" si="11"/>
        <v>7.7810688303045559E-4</v>
      </c>
      <c r="J13" s="194">
        <f t="shared" si="12"/>
        <v>83.828671328671334</v>
      </c>
      <c r="K13" s="193">
        <f>Processes!K11</f>
        <v>1.0141070999999999</v>
      </c>
      <c r="L13" s="190">
        <f t="shared" si="13"/>
        <v>2.1367236596999997E-4</v>
      </c>
      <c r="M13" s="195">
        <f t="shared" si="14"/>
        <v>8.0082472028533799E-4</v>
      </c>
      <c r="O13" s="44" t="s">
        <v>26</v>
      </c>
      <c r="P13" s="101">
        <f>SUM(P5:P8)</f>
        <v>3.8640590903801586</v>
      </c>
      <c r="Q13" s="101">
        <f>SUM(Q5:Q9)</f>
        <v>2.7976528508</v>
      </c>
      <c r="R13" s="101">
        <f>SUM(R5:R7, R10)</f>
        <v>0.49145285079999995</v>
      </c>
      <c r="S13" s="101">
        <f>SUM(S5:S7,S11)</f>
        <v>0.7072528508</v>
      </c>
      <c r="T13" s="101">
        <f>SUM(T5:T7,T12)</f>
        <v>3.1278528508000001</v>
      </c>
      <c r="U13" s="38"/>
      <c r="V13" s="44" t="s">
        <v>26</v>
      </c>
      <c r="W13" s="142">
        <f>SUM(W5:W11)</f>
        <v>0.25994755425682536</v>
      </c>
      <c r="X13" s="142">
        <f>SUM(X5:X11)</f>
        <v>0.12962141279111111</v>
      </c>
      <c r="Y13" s="142">
        <f>SUM(Y5:Y11)</f>
        <v>2.9001412791111118E-2</v>
      </c>
      <c r="Z13" s="142">
        <f>SUM(Z5:Z11)</f>
        <v>4.3301412791111119E-2</v>
      </c>
      <c r="AA13" s="142">
        <f>SUM(AA5:AA12)</f>
        <v>0.28354141279111111</v>
      </c>
      <c r="AC13" s="44" t="s">
        <v>26</v>
      </c>
      <c r="AD13" s="142">
        <f>SUM(AD5:AD8)</f>
        <v>0.26710544905512112</v>
      </c>
      <c r="AE13" s="142"/>
      <c r="AF13" s="142">
        <f>SUM(AF5:AF9)</f>
        <v>0.14089150536904751</v>
      </c>
      <c r="AG13" s="142"/>
      <c r="AH13" s="142">
        <f>SUM(AH5:AH7, AH10)</f>
        <v>3.3249517669047511E-2</v>
      </c>
      <c r="AI13" s="142"/>
      <c r="AJ13" s="142">
        <f>SUM(AJ5:AJ7, AJ11)</f>
        <v>4.9793029589047508E-2</v>
      </c>
      <c r="AK13" s="142"/>
      <c r="AL13" s="142">
        <f>SUM(AL5:AL7, AL12)</f>
        <v>0.29181996876904748</v>
      </c>
      <c r="AO13" s="39">
        <v>30000</v>
      </c>
      <c r="AP13" s="100">
        <f t="shared" si="15"/>
        <v>12003.304240088699</v>
      </c>
      <c r="AQ13" s="100">
        <f t="shared" si="16"/>
        <v>9798.0568845841881</v>
      </c>
      <c r="AR13" s="100">
        <f t="shared" si="17"/>
        <v>6568.7972535841891</v>
      </c>
      <c r="AS13" s="100">
        <f t="shared" si="18"/>
        <v>7065.1026111841893</v>
      </c>
      <c r="AT13" s="100">
        <f t="shared" si="8"/>
        <v>14325.910786584187</v>
      </c>
      <c r="AU13" s="100"/>
      <c r="AV13" s="39">
        <f t="shared" si="9"/>
        <v>30000</v>
      </c>
      <c r="AW13" s="100">
        <f t="shared" si="1"/>
        <v>0.40011014133628997</v>
      </c>
      <c r="AX13" s="100">
        <f t="shared" si="2"/>
        <v>0.32660189615280627</v>
      </c>
      <c r="AY13" s="100">
        <f t="shared" si="3"/>
        <v>0.2189599084528063</v>
      </c>
      <c r="AZ13" s="100">
        <f t="shared" si="4"/>
        <v>0.2355034203728063</v>
      </c>
      <c r="BA13" s="100">
        <f t="shared" si="5"/>
        <v>0.47753035955280626</v>
      </c>
    </row>
    <row r="14" spans="1:53">
      <c r="A14" s="189" t="s">
        <v>37</v>
      </c>
      <c r="B14" s="190">
        <f>Inputs!B14/$D$2</f>
        <v>1.554E-2</v>
      </c>
      <c r="C14" s="190" t="s">
        <v>1</v>
      </c>
      <c r="D14" s="191">
        <f>Processes!H12</f>
        <v>0.67</v>
      </c>
      <c r="E14" s="190">
        <f t="shared" si="6"/>
        <v>1.0411800000000001E-2</v>
      </c>
      <c r="F14" s="195">
        <f t="shared" si="10"/>
        <v>2.696806666870459E-3</v>
      </c>
      <c r="G14" s="193">
        <f>Processes!G12</f>
        <v>3.4000000000000002E-2</v>
      </c>
      <c r="H14" s="190">
        <f t="shared" si="7"/>
        <v>5.2836000000000007E-4</v>
      </c>
      <c r="I14" s="195">
        <f t="shared" si="11"/>
        <v>2.0346328204261361E-3</v>
      </c>
      <c r="J14" s="194">
        <f t="shared" si="12"/>
        <v>50.746268656716424</v>
      </c>
      <c r="K14" s="193">
        <f>Processes!K12</f>
        <v>3.7879734999999998E-2</v>
      </c>
      <c r="L14" s="190">
        <f t="shared" si="13"/>
        <v>5.8865108189999995E-4</v>
      </c>
      <c r="M14" s="195">
        <f t="shared" si="14"/>
        <v>2.2062110646278682E-3</v>
      </c>
      <c r="AC14" s="44" t="s">
        <v>119</v>
      </c>
      <c r="AD14" s="142"/>
      <c r="AE14" s="142"/>
      <c r="AF14" s="142"/>
      <c r="AG14" s="142"/>
      <c r="AH14" s="142"/>
      <c r="AI14" s="142"/>
      <c r="AJ14" s="142"/>
      <c r="AK14" s="142"/>
      <c r="AL14" s="142"/>
      <c r="AO14" s="39">
        <v>40000</v>
      </c>
      <c r="AP14" s="100">
        <f t="shared" si="15"/>
        <v>14324.315191993461</v>
      </c>
      <c r="AQ14" s="100">
        <f t="shared" si="16"/>
        <v>10912.128830584188</v>
      </c>
      <c r="AR14" s="100">
        <f t="shared" si="17"/>
        <v>6606.4493225841888</v>
      </c>
      <c r="AS14" s="100">
        <f t="shared" si="18"/>
        <v>7268.1897993841885</v>
      </c>
      <c r="AT14" s="100">
        <f t="shared" si="8"/>
        <v>16949.267366584187</v>
      </c>
      <c r="AU14" s="100"/>
      <c r="AV14" s="39">
        <f t="shared" si="9"/>
        <v>40000</v>
      </c>
      <c r="AW14" s="100">
        <f t="shared" si="1"/>
        <v>0.35810787979983649</v>
      </c>
      <c r="AX14" s="100">
        <f t="shared" si="2"/>
        <v>0.27280322076460473</v>
      </c>
      <c r="AY14" s="100">
        <f t="shared" si="3"/>
        <v>0.16516123306460473</v>
      </c>
      <c r="AZ14" s="100">
        <f t="shared" si="4"/>
        <v>0.1817047449846047</v>
      </c>
      <c r="BA14" s="100">
        <f t="shared" si="5"/>
        <v>0.42373168416460466</v>
      </c>
    </row>
    <row r="15" spans="1:53">
      <c r="A15" s="189" t="s">
        <v>39</v>
      </c>
      <c r="B15" s="190">
        <f>Inputs!B15/$D$2</f>
        <v>9.1000000000000003E-5</v>
      </c>
      <c r="C15" s="190" t="s">
        <v>1</v>
      </c>
      <c r="D15" s="191">
        <f>Processes!H13</f>
        <v>16.670000000000002</v>
      </c>
      <c r="E15" s="190">
        <f t="shared" si="6"/>
        <v>1.5169700000000003E-3</v>
      </c>
      <c r="F15" s="195">
        <f t="shared" si="10"/>
        <v>3.9291715260017296E-4</v>
      </c>
      <c r="G15" s="193">
        <f>Processes!G13</f>
        <v>1.2210000000000001</v>
      </c>
      <c r="H15" s="190">
        <f t="shared" si="7"/>
        <v>1.1111100000000001E-4</v>
      </c>
      <c r="I15" s="195">
        <f t="shared" si="11"/>
        <v>4.2787131370726098E-4</v>
      </c>
      <c r="J15" s="194">
        <f t="shared" si="12"/>
        <v>73.245350929814037</v>
      </c>
      <c r="K15" s="193">
        <f>Processes!K13</f>
        <v>1.3573807</v>
      </c>
      <c r="L15" s="190">
        <f t="shared" si="13"/>
        <v>1.2352164370000001E-4</v>
      </c>
      <c r="M15" s="195">
        <f t="shared" si="14"/>
        <v>4.6294795920931653E-4</v>
      </c>
      <c r="AC15" s="1" t="s">
        <v>110</v>
      </c>
      <c r="AO15" s="39">
        <v>50000</v>
      </c>
      <c r="AP15" s="100">
        <f t="shared" si="15"/>
        <v>16645.326143898223</v>
      </c>
      <c r="AQ15" s="100">
        <f t="shared" si="16"/>
        <v>12026.200776584188</v>
      </c>
      <c r="AR15" s="100">
        <f t="shared" si="17"/>
        <v>6644.1013915841886</v>
      </c>
      <c r="AS15" s="100">
        <f t="shared" si="18"/>
        <v>7471.2769875841886</v>
      </c>
      <c r="AT15" s="100">
        <f t="shared" si="8"/>
        <v>19572.623946584186</v>
      </c>
      <c r="AU15" s="100"/>
      <c r="AV15" s="39">
        <f t="shared" si="9"/>
        <v>50000</v>
      </c>
      <c r="AW15" s="100">
        <f t="shared" si="1"/>
        <v>0.33290652287796446</v>
      </c>
      <c r="AX15" s="100">
        <f t="shared" si="2"/>
        <v>0.24052401553168376</v>
      </c>
      <c r="AY15" s="100">
        <f t="shared" si="3"/>
        <v>0.13288202783168376</v>
      </c>
      <c r="AZ15" s="100">
        <f t="shared" si="4"/>
        <v>0.14942553975168377</v>
      </c>
      <c r="BA15" s="100">
        <f t="shared" si="5"/>
        <v>0.39145247893168372</v>
      </c>
    </row>
    <row r="16" spans="1:53">
      <c r="A16" s="189" t="s">
        <v>52</v>
      </c>
      <c r="B16" s="190">
        <f>Inputs!B16/$D$2</f>
        <v>4.4100000000000004E-4</v>
      </c>
      <c r="C16" s="190" t="s">
        <v>38</v>
      </c>
      <c r="D16" s="191">
        <f>Processes!H14</f>
        <v>1.28</v>
      </c>
      <c r="E16" s="190">
        <f t="shared" si="6"/>
        <v>5.6448000000000002E-4</v>
      </c>
      <c r="F16" s="195">
        <f t="shared" si="10"/>
        <v>1.4620847762298898E-4</v>
      </c>
      <c r="G16" s="193">
        <f>Processes!G14</f>
        <v>8.5000000000000006E-2</v>
      </c>
      <c r="H16" s="190">
        <f t="shared" si="7"/>
        <v>3.7485000000000004E-5</v>
      </c>
      <c r="I16" s="195">
        <f t="shared" si="11"/>
        <v>1.4434895009780019E-4</v>
      </c>
      <c r="J16" s="194">
        <f t="shared" si="12"/>
        <v>66.40625</v>
      </c>
      <c r="K16" s="193">
        <f>Processes!K14</f>
        <v>8.659E-2</v>
      </c>
      <c r="L16" s="190">
        <f t="shared" si="13"/>
        <v>3.8186190000000003E-5</v>
      </c>
      <c r="M16" s="195">
        <f t="shared" si="14"/>
        <v>1.431183896274464E-4</v>
      </c>
      <c r="T16" s="1">
        <f>0.024/0.065/55*100</f>
        <v>0.67132867132867136</v>
      </c>
      <c r="AO16" s="39">
        <v>60000</v>
      </c>
      <c r="AP16" s="100">
        <f t="shared" si="15"/>
        <v>18966.337095802985</v>
      </c>
      <c r="AQ16" s="100">
        <f t="shared" si="16"/>
        <v>13140.272722584188</v>
      </c>
      <c r="AR16" s="100">
        <f t="shared" si="17"/>
        <v>6681.7534605841893</v>
      </c>
      <c r="AS16" s="100">
        <f t="shared" si="18"/>
        <v>7674.3641757841888</v>
      </c>
      <c r="AT16" s="100">
        <f t="shared" si="8"/>
        <v>22195.980526584186</v>
      </c>
      <c r="AU16" s="100"/>
      <c r="AV16" s="39">
        <f t="shared" si="9"/>
        <v>60000</v>
      </c>
      <c r="AW16" s="100">
        <f t="shared" si="1"/>
        <v>0.31610561826338307</v>
      </c>
      <c r="AX16" s="100">
        <f t="shared" si="2"/>
        <v>0.21900454537640313</v>
      </c>
      <c r="AY16" s="100">
        <f t="shared" si="3"/>
        <v>0.11136255767640316</v>
      </c>
      <c r="AZ16" s="100">
        <f t="shared" si="4"/>
        <v>0.12790606959640313</v>
      </c>
      <c r="BA16" s="100">
        <f t="shared" si="5"/>
        <v>0.36993300877640312</v>
      </c>
    </row>
    <row r="17" spans="1:53">
      <c r="A17" s="189" t="s">
        <v>40</v>
      </c>
      <c r="B17" s="190">
        <f>Inputs!B17/$D$2</f>
        <v>9.7999999999999993E-6</v>
      </c>
      <c r="C17" s="190" t="s">
        <v>1</v>
      </c>
      <c r="D17" s="191">
        <f>Processes!H15</f>
        <v>275.14</v>
      </c>
      <c r="E17" s="190">
        <f t="shared" si="6"/>
        <v>2.6963719999999998E-3</v>
      </c>
      <c r="F17" s="195">
        <f t="shared" si="10"/>
        <v>6.9839931481231222E-4</v>
      </c>
      <c r="G17" s="193">
        <f>Processes!G15</f>
        <v>14.803000000000001</v>
      </c>
      <c r="H17" s="190">
        <f t="shared" si="7"/>
        <v>1.450694E-4</v>
      </c>
      <c r="I17" s="195">
        <f t="shared" si="11"/>
        <v>5.5863987145038851E-4</v>
      </c>
      <c r="J17" s="194">
        <f t="shared" si="12"/>
        <v>53.801700952242498</v>
      </c>
      <c r="K17" s="193">
        <f>Processes!K15</f>
        <v>18.711015</v>
      </c>
      <c r="L17" s="190">
        <f t="shared" si="13"/>
        <v>1.8336794699999999E-4</v>
      </c>
      <c r="M17" s="195">
        <f t="shared" si="14"/>
        <v>6.8724649628389047E-4</v>
      </c>
      <c r="AO17" s="39">
        <v>70000</v>
      </c>
      <c r="AP17" s="100">
        <f t="shared" si="15"/>
        <v>21287.348047707746</v>
      </c>
      <c r="AQ17" s="100">
        <f t="shared" si="16"/>
        <v>14254.34466858419</v>
      </c>
      <c r="AR17" s="100">
        <f t="shared" si="17"/>
        <v>6719.405529584189</v>
      </c>
      <c r="AS17" s="100">
        <f t="shared" si="18"/>
        <v>7877.4513639841889</v>
      </c>
      <c r="AT17" s="100">
        <f t="shared" si="8"/>
        <v>24819.337106584186</v>
      </c>
      <c r="AU17" s="100"/>
      <c r="AV17" s="39">
        <f t="shared" si="9"/>
        <v>70000</v>
      </c>
      <c r="AW17" s="100">
        <f t="shared" si="1"/>
        <v>0.30410497211011067</v>
      </c>
      <c r="AX17" s="100">
        <f t="shared" si="2"/>
        <v>0.20363349526548843</v>
      </c>
      <c r="AY17" s="100">
        <f t="shared" si="3"/>
        <v>9.599150756548841E-2</v>
      </c>
      <c r="AZ17" s="100">
        <f t="shared" si="4"/>
        <v>0.11253501948548841</v>
      </c>
      <c r="BA17" s="100">
        <f t="shared" si="5"/>
        <v>0.35456195866548834</v>
      </c>
    </row>
    <row r="18" spans="1:53">
      <c r="A18" s="189" t="s">
        <v>41</v>
      </c>
      <c r="B18" s="190">
        <f>Inputs!B18/$D$2</f>
        <v>7.1400000000000001E-4</v>
      </c>
      <c r="C18" s="190" t="s">
        <v>1</v>
      </c>
      <c r="D18" s="191">
        <f>Processes!H16</f>
        <v>79.36</v>
      </c>
      <c r="E18" s="190">
        <f t="shared" si="6"/>
        <v>5.6663039999999998E-2</v>
      </c>
      <c r="F18" s="195">
        <f t="shared" si="10"/>
        <v>1.4676546229964798E-2</v>
      </c>
      <c r="G18" s="193">
        <f>Processes!G16</f>
        <v>1.919</v>
      </c>
      <c r="H18" s="190">
        <f t="shared" si="7"/>
        <v>1.3701660000000001E-3</v>
      </c>
      <c r="I18" s="195">
        <f t="shared" si="11"/>
        <v>5.2762978140510203E-3</v>
      </c>
      <c r="J18" s="194">
        <f t="shared" si="12"/>
        <v>24.180947580645164</v>
      </c>
      <c r="K18" s="193">
        <f>Processes!K16</f>
        <v>2.3153990000000002</v>
      </c>
      <c r="L18" s="190">
        <f t="shared" si="13"/>
        <v>1.6531948860000001E-3</v>
      </c>
      <c r="M18" s="195">
        <f t="shared" si="14"/>
        <v>6.1960250505392091E-3</v>
      </c>
      <c r="AO18" s="39">
        <v>80000</v>
      </c>
      <c r="AP18" s="100">
        <f t="shared" si="15"/>
        <v>23608.358999612508</v>
      </c>
      <c r="AQ18" s="100">
        <f t="shared" si="16"/>
        <v>15368.416614584188</v>
      </c>
      <c r="AR18" s="100">
        <f t="shared" si="17"/>
        <v>6757.0575985841888</v>
      </c>
      <c r="AS18" s="100">
        <f t="shared" si="18"/>
        <v>8080.538552184189</v>
      </c>
      <c r="AT18" s="100">
        <f t="shared" si="8"/>
        <v>27442.693686584185</v>
      </c>
      <c r="AU18" s="100"/>
      <c r="AV18" s="39">
        <f t="shared" si="9"/>
        <v>80000</v>
      </c>
      <c r="AW18" s="100">
        <f t="shared" si="1"/>
        <v>0.29510448749515633</v>
      </c>
      <c r="AX18" s="100">
        <f t="shared" si="2"/>
        <v>0.19210520768230235</v>
      </c>
      <c r="AY18" s="100">
        <f t="shared" si="3"/>
        <v>8.4463219982302357E-2</v>
      </c>
      <c r="AZ18" s="100">
        <f t="shared" si="4"/>
        <v>0.10100673190230236</v>
      </c>
      <c r="BA18" s="100">
        <f t="shared" si="5"/>
        <v>0.34303367108230232</v>
      </c>
    </row>
    <row r="19" spans="1:53">
      <c r="A19" s="189" t="s">
        <v>24</v>
      </c>
      <c r="B19" s="190">
        <f>Inputs!B19/$D$2</f>
        <v>3.4300000000000004E-4</v>
      </c>
      <c r="C19" s="190" t="s">
        <v>1</v>
      </c>
      <c r="D19" s="191">
        <f>Processes!H17</f>
        <v>77.069999999999993</v>
      </c>
      <c r="E19" s="190">
        <f t="shared" si="6"/>
        <v>2.6435010000000002E-2</v>
      </c>
      <c r="F19" s="195">
        <f t="shared" si="10"/>
        <v>6.847049617432841E-3</v>
      </c>
      <c r="G19" s="193">
        <f>Processes!G17</f>
        <v>1.5169999999999999</v>
      </c>
      <c r="H19" s="190">
        <f t="shared" si="7"/>
        <v>5.2033100000000007E-4</v>
      </c>
      <c r="I19" s="195">
        <f t="shared" si="11"/>
        <v>2.0037143805078958E-3</v>
      </c>
      <c r="J19" s="194">
        <f t="shared" si="12"/>
        <v>19.683404697028674</v>
      </c>
      <c r="K19" s="193">
        <f>Processes!K17</f>
        <v>1.9003220999999999</v>
      </c>
      <c r="L19" s="190">
        <f t="shared" si="13"/>
        <v>6.5181048030000003E-4</v>
      </c>
      <c r="M19" s="195">
        <f t="shared" si="14"/>
        <v>2.4429267827669734E-3</v>
      </c>
      <c r="AO19" s="39">
        <v>90000</v>
      </c>
      <c r="AP19" s="100">
        <f t="shared" si="15"/>
        <v>25929.36995151727</v>
      </c>
      <c r="AQ19" s="100">
        <f t="shared" si="16"/>
        <v>16482.488560584188</v>
      </c>
      <c r="AR19" s="100">
        <f t="shared" si="17"/>
        <v>6794.7096675841885</v>
      </c>
      <c r="AS19" s="100">
        <f t="shared" si="18"/>
        <v>8283.6257403841882</v>
      </c>
      <c r="AT19" s="100">
        <f t="shared" si="8"/>
        <v>30066.050266584185</v>
      </c>
      <c r="AU19" s="100"/>
      <c r="AV19" s="39">
        <f t="shared" si="9"/>
        <v>90000</v>
      </c>
      <c r="AW19" s="100">
        <f t="shared" si="1"/>
        <v>0.28810411057241414</v>
      </c>
      <c r="AX19" s="100">
        <f t="shared" si="2"/>
        <v>0.18313876178426874</v>
      </c>
      <c r="AY19" s="100">
        <f t="shared" si="3"/>
        <v>7.5496774084268761E-2</v>
      </c>
      <c r="AZ19" s="100">
        <f t="shared" si="4"/>
        <v>9.2040286004268765E-2</v>
      </c>
      <c r="BA19" s="100">
        <f t="shared" si="5"/>
        <v>0.33406722518426873</v>
      </c>
    </row>
    <row r="20" spans="1:53">
      <c r="A20" s="189" t="s">
        <v>42</v>
      </c>
      <c r="B20" s="190">
        <f>Inputs!B20/$D$2</f>
        <v>1.12E-4</v>
      </c>
      <c r="C20" s="190" t="s">
        <v>1</v>
      </c>
      <c r="D20" s="191">
        <f>Processes!H18</f>
        <v>57.35</v>
      </c>
      <c r="E20" s="190">
        <f t="shared" si="6"/>
        <v>6.4232000000000004E-3</v>
      </c>
      <c r="F20" s="195">
        <f t="shared" si="10"/>
        <v>1.6637016253330196E-3</v>
      </c>
      <c r="G20" s="193">
        <f>Processes!G18</f>
        <v>2.1139999999999999</v>
      </c>
      <c r="H20" s="190">
        <f t="shared" si="7"/>
        <v>2.3676799999999999E-4</v>
      </c>
      <c r="I20" s="195">
        <f t="shared" si="11"/>
        <v>9.1175702859159536E-4</v>
      </c>
      <c r="J20" s="194">
        <f t="shared" si="12"/>
        <v>36.861377506538794</v>
      </c>
      <c r="K20" s="193">
        <f>Processes!K18</f>
        <v>2.4231058000000001</v>
      </c>
      <c r="L20" s="190">
        <f t="shared" si="13"/>
        <v>2.7138784959999999E-4</v>
      </c>
      <c r="M20" s="195">
        <f t="shared" si="14"/>
        <v>1.0171371377769717E-3</v>
      </c>
      <c r="AO20" s="39">
        <v>100000</v>
      </c>
      <c r="AP20" s="100">
        <f t="shared" si="15"/>
        <v>28250.380903422028</v>
      </c>
      <c r="AQ20" s="100">
        <f t="shared" si="16"/>
        <v>17596.560506584188</v>
      </c>
      <c r="AR20" s="100">
        <f t="shared" si="17"/>
        <v>6832.3617365841892</v>
      </c>
      <c r="AS20" s="100">
        <f t="shared" si="18"/>
        <v>8486.7129285841893</v>
      </c>
      <c r="AT20" s="100">
        <f t="shared" si="8"/>
        <v>32689.406846584185</v>
      </c>
      <c r="AU20" s="100"/>
      <c r="AV20" s="39">
        <f t="shared" si="9"/>
        <v>100000</v>
      </c>
      <c r="AW20" s="100">
        <f t="shared" si="1"/>
        <v>0.28250380903422029</v>
      </c>
      <c r="AX20" s="100">
        <f t="shared" si="2"/>
        <v>0.17596560506584188</v>
      </c>
      <c r="AY20" s="100">
        <f t="shared" si="3"/>
        <v>6.8323617365841888E-2</v>
      </c>
      <c r="AZ20" s="100">
        <f t="shared" si="4"/>
        <v>8.4867129285841891E-2</v>
      </c>
      <c r="BA20" s="100">
        <f t="shared" si="5"/>
        <v>0.32689406846584185</v>
      </c>
    </row>
    <row r="21" spans="1:53">
      <c r="A21" s="189" t="s">
        <v>43</v>
      </c>
      <c r="B21" s="190">
        <f>Inputs!B21/$D$2</f>
        <v>1.421E-3</v>
      </c>
      <c r="C21" s="190" t="s">
        <v>1</v>
      </c>
      <c r="D21" s="191">
        <f>Processes!H19</f>
        <v>1.52</v>
      </c>
      <c r="E21" s="190">
        <f t="shared" si="6"/>
        <v>2.1599200000000001E-3</v>
      </c>
      <c r="F21" s="195">
        <f t="shared" si="10"/>
        <v>5.5945049423796476E-4</v>
      </c>
      <c r="G21" s="193">
        <f>Processes!G19</f>
        <v>0.16</v>
      </c>
      <c r="H21" s="190">
        <f t="shared" si="7"/>
        <v>2.2735999999999999E-4</v>
      </c>
      <c r="I21" s="195">
        <f t="shared" si="11"/>
        <v>8.7552827248861802E-4</v>
      </c>
      <c r="J21" s="194">
        <f t="shared" si="12"/>
        <v>105.26315789473684</v>
      </c>
      <c r="K21" s="193">
        <f>Processes!K19</f>
        <v>0.17059246</v>
      </c>
      <c r="L21" s="190">
        <f t="shared" si="13"/>
        <v>2.4241188566E-4</v>
      </c>
      <c r="M21" s="195">
        <f t="shared" si="14"/>
        <v>9.0853784318917035E-4</v>
      </c>
      <c r="AO21" s="39">
        <v>110000</v>
      </c>
      <c r="AP21" s="100">
        <f t="shared" si="15"/>
        <v>30571.39185532679</v>
      </c>
      <c r="AQ21" s="100">
        <f t="shared" si="16"/>
        <v>18710.632452584188</v>
      </c>
      <c r="AR21" s="100">
        <f t="shared" si="17"/>
        <v>6870.013805584189</v>
      </c>
      <c r="AS21" s="100">
        <f t="shared" si="18"/>
        <v>8689.8001167841885</v>
      </c>
      <c r="AT21" s="100">
        <f t="shared" si="8"/>
        <v>35312.763426584184</v>
      </c>
      <c r="AU21" s="100"/>
      <c r="AV21" s="39">
        <f t="shared" si="9"/>
        <v>110000</v>
      </c>
      <c r="AW21" s="100">
        <f t="shared" si="1"/>
        <v>0.27792174413933446</v>
      </c>
      <c r="AX21" s="100">
        <f t="shared" si="2"/>
        <v>0.17009665865985626</v>
      </c>
      <c r="AY21" s="100">
        <f t="shared" si="3"/>
        <v>6.2454670959856261E-2</v>
      </c>
      <c r="AZ21" s="100">
        <f t="shared" si="4"/>
        <v>7.8998182879856257E-2</v>
      </c>
      <c r="BA21" s="100">
        <f t="shared" si="5"/>
        <v>0.32102512205985623</v>
      </c>
    </row>
    <row r="22" spans="1:53">
      <c r="A22" s="189" t="s">
        <v>44</v>
      </c>
      <c r="B22" s="190">
        <f>Inputs!B22/$D$2</f>
        <v>3.7869999999999996E-3</v>
      </c>
      <c r="C22" s="190" t="s">
        <v>1</v>
      </c>
      <c r="D22" s="191">
        <f>Processes!H20</f>
        <v>4.96</v>
      </c>
      <c r="E22" s="190">
        <f t="shared" si="6"/>
        <v>1.8783519999999998E-2</v>
      </c>
      <c r="F22" s="195">
        <f t="shared" si="10"/>
        <v>4.8652031313792619E-3</v>
      </c>
      <c r="G22" s="193">
        <f>Processes!G20</f>
        <v>0.28399999999999997</v>
      </c>
      <c r="H22" s="190">
        <f t="shared" si="7"/>
        <v>1.0755079999999998E-3</v>
      </c>
      <c r="I22" s="195">
        <f t="shared" si="11"/>
        <v>4.1416153293793471E-3</v>
      </c>
      <c r="J22" s="194">
        <f t="shared" si="12"/>
        <v>57.258064516129025</v>
      </c>
      <c r="K22" s="193">
        <f>Processes!K20</f>
        <v>0.31869152000000001</v>
      </c>
      <c r="L22" s="190">
        <f t="shared" si="13"/>
        <v>1.2068847862399998E-3</v>
      </c>
      <c r="M22" s="195">
        <f t="shared" si="14"/>
        <v>4.5232951250840587E-3</v>
      </c>
      <c r="AO22" s="39">
        <v>120000</v>
      </c>
      <c r="AP22" s="100">
        <f t="shared" si="15"/>
        <v>32892.402807231556</v>
      </c>
      <c r="AQ22" s="100">
        <f t="shared" si="16"/>
        <v>19824.704398584188</v>
      </c>
      <c r="AR22" s="100">
        <f t="shared" si="17"/>
        <v>6907.6658745841887</v>
      </c>
      <c r="AS22" s="100">
        <f t="shared" si="18"/>
        <v>8892.8873049841895</v>
      </c>
      <c r="AT22" s="100">
        <f t="shared" si="8"/>
        <v>37936.120006584184</v>
      </c>
      <c r="AU22" s="100"/>
      <c r="AV22" s="39">
        <f t="shared" si="9"/>
        <v>120000</v>
      </c>
      <c r="AW22" s="100">
        <f t="shared" si="1"/>
        <v>0.27410335672692965</v>
      </c>
      <c r="AX22" s="100">
        <f t="shared" si="2"/>
        <v>0.16520586998820158</v>
      </c>
      <c r="AY22" s="100">
        <f t="shared" si="3"/>
        <v>5.756388228820157E-2</v>
      </c>
      <c r="AZ22" s="100">
        <f t="shared" si="4"/>
        <v>7.4107394208201574E-2</v>
      </c>
      <c r="BA22" s="100">
        <f t="shared" si="5"/>
        <v>0.31613433338820152</v>
      </c>
    </row>
    <row r="23" spans="1:53">
      <c r="A23" s="189" t="s">
        <v>45</v>
      </c>
      <c r="B23" s="190">
        <f>Inputs!B23/$D$2</f>
        <v>6.9300000000000004E-3</v>
      </c>
      <c r="C23" s="190" t="s">
        <v>1</v>
      </c>
      <c r="D23" s="191">
        <f>Processes!H21</f>
        <v>25.22</v>
      </c>
      <c r="E23" s="190">
        <f t="shared" si="6"/>
        <v>0.1747746</v>
      </c>
      <c r="F23" s="195">
        <f t="shared" si="10"/>
        <v>4.5269147167600006E-2</v>
      </c>
      <c r="G23" s="193">
        <f>Processes!G21</f>
        <v>1.919</v>
      </c>
      <c r="H23" s="190">
        <f t="shared" si="7"/>
        <v>1.329867E-2</v>
      </c>
      <c r="I23" s="195">
        <f t="shared" si="11"/>
        <v>5.1211125842259897E-2</v>
      </c>
      <c r="J23" s="194">
        <f t="shared" si="12"/>
        <v>76.090404440919912</v>
      </c>
      <c r="K23" s="193">
        <f>Processes!K21</f>
        <v>2.2139538000000001</v>
      </c>
      <c r="L23" s="190">
        <f t="shared" si="13"/>
        <v>1.5342699834000002E-2</v>
      </c>
      <c r="M23" s="195">
        <f t="shared" si="14"/>
        <v>5.7503052616125601E-2</v>
      </c>
      <c r="AO23" s="39">
        <v>130000</v>
      </c>
      <c r="AP23" s="100">
        <f t="shared" si="15"/>
        <v>35213.413759136311</v>
      </c>
      <c r="AQ23" s="100">
        <f t="shared" si="16"/>
        <v>20938.776344584188</v>
      </c>
      <c r="AR23" s="100">
        <f t="shared" si="17"/>
        <v>6945.3179435841885</v>
      </c>
      <c r="AS23" s="100">
        <f t="shared" si="18"/>
        <v>9095.9744931841888</v>
      </c>
      <c r="AT23" s="100">
        <f t="shared" si="8"/>
        <v>40559.476586584184</v>
      </c>
      <c r="AU23" s="100"/>
      <c r="AV23" s="39">
        <f t="shared" si="9"/>
        <v>130000</v>
      </c>
      <c r="AW23" s="100">
        <f t="shared" si="1"/>
        <v>0.27087241353181779</v>
      </c>
      <c r="AX23" s="100">
        <f t="shared" si="2"/>
        <v>0.1610675103429553</v>
      </c>
      <c r="AY23" s="100">
        <f t="shared" si="3"/>
        <v>5.3425522642955296E-2</v>
      </c>
      <c r="AZ23" s="100">
        <f t="shared" si="4"/>
        <v>6.9969034562955293E-2</v>
      </c>
      <c r="BA23" s="100">
        <f t="shared" si="5"/>
        <v>0.31199597374295523</v>
      </c>
    </row>
    <row r="24" spans="1:53">
      <c r="A24" s="189" t="s">
        <v>46</v>
      </c>
      <c r="B24" s="190">
        <f>Inputs!B24/$D$2</f>
        <v>5.5999999999999997E-6</v>
      </c>
      <c r="C24" s="190" t="s">
        <v>1</v>
      </c>
      <c r="D24" s="191">
        <f>Processes!H22</f>
        <v>3.28</v>
      </c>
      <c r="E24" s="190">
        <f t="shared" si="6"/>
        <v>1.8367999999999998E-5</v>
      </c>
      <c r="F24" s="195">
        <f t="shared" si="10"/>
        <v>4.7575774464623391E-6</v>
      </c>
      <c r="G24" s="193">
        <f>Processes!G22</f>
        <v>9.2999999999999999E-2</v>
      </c>
      <c r="H24" s="190">
        <f t="shared" si="7"/>
        <v>5.2079999999999995E-7</v>
      </c>
      <c r="I24" s="195">
        <f t="shared" si="11"/>
        <v>2.0055204271291003E-6</v>
      </c>
      <c r="J24" s="194">
        <f t="shared" si="12"/>
        <v>28.353658536585368</v>
      </c>
      <c r="K24" s="193">
        <f>Processes!K22</f>
        <v>0.10553827</v>
      </c>
      <c r="L24" s="190">
        <f t="shared" si="13"/>
        <v>5.9101431199999997E-7</v>
      </c>
      <c r="M24" s="195">
        <f t="shared" si="14"/>
        <v>2.2150682375019124E-6</v>
      </c>
      <c r="AO24" s="39">
        <v>140000</v>
      </c>
      <c r="AP24" s="100">
        <f t="shared" si="15"/>
        <v>37534.42471104108</v>
      </c>
      <c r="AQ24" s="100">
        <f t="shared" si="16"/>
        <v>22052.848290584192</v>
      </c>
      <c r="AR24" s="100">
        <f t="shared" si="17"/>
        <v>6982.9700125841891</v>
      </c>
      <c r="AS24" s="100">
        <f t="shared" si="18"/>
        <v>9299.061681384188</v>
      </c>
      <c r="AT24" s="100">
        <f t="shared" si="8"/>
        <v>43182.833166584183</v>
      </c>
      <c r="AU24" s="100"/>
      <c r="AV24" s="39">
        <f t="shared" si="9"/>
        <v>140000</v>
      </c>
      <c r="AW24" s="100">
        <f t="shared" si="1"/>
        <v>0.26810303365029342</v>
      </c>
      <c r="AX24" s="100">
        <f t="shared" si="2"/>
        <v>0.15752034493274422</v>
      </c>
      <c r="AY24" s="100">
        <f t="shared" si="3"/>
        <v>4.9878357232744211E-2</v>
      </c>
      <c r="AZ24" s="100">
        <f t="shared" si="4"/>
        <v>6.6421869152744201E-2</v>
      </c>
      <c r="BA24" s="100">
        <f t="shared" si="5"/>
        <v>0.30844880833274418</v>
      </c>
    </row>
    <row r="25" spans="1:53">
      <c r="A25" s="189" t="s">
        <v>47</v>
      </c>
      <c r="B25" s="190">
        <f>Inputs!B25/$D$2</f>
        <v>3.0870000000000002E-4</v>
      </c>
      <c r="C25" s="190" t="s">
        <v>1</v>
      </c>
      <c r="D25" s="191">
        <f>Processes!H23</f>
        <v>83.6</v>
      </c>
      <c r="E25" s="190">
        <f t="shared" si="6"/>
        <v>2.5807320000000002E-2</v>
      </c>
      <c r="F25" s="195">
        <f t="shared" si="10"/>
        <v>6.6844688363260274E-3</v>
      </c>
      <c r="G25" s="193">
        <f>Processes!G23</f>
        <v>2.4390000000000001</v>
      </c>
      <c r="H25" s="190">
        <f t="shared" si="7"/>
        <v>7.5291930000000011E-4</v>
      </c>
      <c r="I25" s="195">
        <f t="shared" si="11"/>
        <v>2.8993760294349913E-3</v>
      </c>
      <c r="J25" s="194">
        <f t="shared" si="12"/>
        <v>29.17464114832536</v>
      </c>
      <c r="K25" s="193">
        <f>Processes!K23</f>
        <v>2.7275390000000002</v>
      </c>
      <c r="L25" s="190">
        <f t="shared" si="13"/>
        <v>8.4199128930000013E-4</v>
      </c>
      <c r="M25" s="195">
        <f t="shared" si="14"/>
        <v>3.1557072702187191E-3</v>
      </c>
      <c r="AO25" s="39">
        <v>150000</v>
      </c>
      <c r="AP25" s="100">
        <f t="shared" si="15"/>
        <v>39855.435662945842</v>
      </c>
      <c r="AQ25" s="100">
        <f t="shared" si="16"/>
        <v>23166.920236584188</v>
      </c>
      <c r="AR25" s="100">
        <f t="shared" si="17"/>
        <v>7020.6220815841889</v>
      </c>
      <c r="AS25" s="100">
        <f t="shared" si="18"/>
        <v>9502.148869584189</v>
      </c>
      <c r="AT25" s="100">
        <f t="shared" si="8"/>
        <v>45806.189746584183</v>
      </c>
      <c r="AU25" s="100"/>
      <c r="AV25" s="39">
        <f t="shared" si="9"/>
        <v>150000</v>
      </c>
      <c r="AW25" s="100">
        <f t="shared" si="1"/>
        <v>0.26570290441963895</v>
      </c>
      <c r="AX25" s="100">
        <f t="shared" si="2"/>
        <v>0.15444613491056125</v>
      </c>
      <c r="AY25" s="100">
        <f t="shared" si="3"/>
        <v>4.680414721056126E-2</v>
      </c>
      <c r="AZ25" s="100">
        <f t="shared" si="4"/>
        <v>6.3347659130561257E-2</v>
      </c>
      <c r="BA25" s="100">
        <f t="shared" si="5"/>
        <v>0.30537459831056124</v>
      </c>
    </row>
    <row r="26" spans="1:53">
      <c r="A26" s="189" t="s">
        <v>48</v>
      </c>
      <c r="B26" s="190">
        <f>Inputs!B26/$D$2</f>
        <v>2.2540000000000001E-2</v>
      </c>
      <c r="C26" s="190" t="s">
        <v>1</v>
      </c>
      <c r="D26" s="191">
        <f>Processes!H24</f>
        <v>0.01</v>
      </c>
      <c r="E26" s="190">
        <f t="shared" si="6"/>
        <v>2.254E-4</v>
      </c>
      <c r="F26" s="195">
        <f t="shared" si="10"/>
        <v>5.8381857384179626E-5</v>
      </c>
      <c r="G26" s="193">
        <f>Processes!G24</f>
        <v>0</v>
      </c>
      <c r="H26" s="190">
        <f t="shared" si="7"/>
        <v>0</v>
      </c>
      <c r="I26" s="195">
        <f t="shared" si="11"/>
        <v>0</v>
      </c>
      <c r="J26" s="194">
        <f t="shared" si="12"/>
        <v>0</v>
      </c>
      <c r="K26" s="193">
        <f>Processes!K24</f>
        <v>3.3307439E-4</v>
      </c>
      <c r="L26" s="190">
        <f t="shared" si="13"/>
        <v>7.5074967506E-6</v>
      </c>
      <c r="M26" s="195">
        <f t="shared" si="14"/>
        <v>2.8137419446118048E-5</v>
      </c>
      <c r="AO26" s="39">
        <v>160000</v>
      </c>
      <c r="AP26" s="100">
        <f t="shared" si="15"/>
        <v>42176.446614850604</v>
      </c>
      <c r="AQ26" s="100">
        <f t="shared" si="16"/>
        <v>24280.992182584188</v>
      </c>
      <c r="AR26" s="100">
        <f t="shared" si="17"/>
        <v>7058.2741505841886</v>
      </c>
      <c r="AS26" s="100">
        <f t="shared" si="18"/>
        <v>9705.2360577841882</v>
      </c>
      <c r="AT26" s="100">
        <f t="shared" si="8"/>
        <v>48429.546326584183</v>
      </c>
      <c r="AU26" s="100"/>
      <c r="AV26" s="39">
        <f t="shared" si="9"/>
        <v>160000</v>
      </c>
      <c r="AW26" s="100">
        <f t="shared" si="1"/>
        <v>0.26360279134281628</v>
      </c>
      <c r="AX26" s="100">
        <f t="shared" si="2"/>
        <v>0.15175620114115118</v>
      </c>
      <c r="AY26" s="100">
        <f t="shared" si="3"/>
        <v>4.4114213441151177E-2</v>
      </c>
      <c r="AZ26" s="100">
        <f t="shared" si="4"/>
        <v>6.0657725361151174E-2</v>
      </c>
      <c r="BA26" s="100">
        <f t="shared" si="5"/>
        <v>0.30268466454115112</v>
      </c>
    </row>
    <row r="27" spans="1:53">
      <c r="A27" s="189" t="s">
        <v>51</v>
      </c>
      <c r="B27" s="190">
        <f>Inputs!B27/$D$2</f>
        <v>4.1229999999999997E-5</v>
      </c>
      <c r="C27" s="190" t="s">
        <v>1</v>
      </c>
      <c r="D27" s="191">
        <f>Processes!H25</f>
        <v>42.35</v>
      </c>
      <c r="E27" s="190">
        <f t="shared" si="6"/>
        <v>1.7460905E-3</v>
      </c>
      <c r="F27" s="195">
        <f t="shared" si="10"/>
        <v>4.5226267325142367E-4</v>
      </c>
      <c r="G27" s="193">
        <f>Processes!G25</f>
        <v>2.5230000000000001</v>
      </c>
      <c r="H27" s="190">
        <f t="shared" si="7"/>
        <v>1.0402329E-4</v>
      </c>
      <c r="I27" s="195">
        <f t="shared" si="11"/>
        <v>4.0057763631369867E-4</v>
      </c>
      <c r="J27" s="194">
        <f t="shared" si="12"/>
        <v>59.574970484061396</v>
      </c>
      <c r="K27" s="193">
        <f>Processes!K25</f>
        <v>2.7140713999999999</v>
      </c>
      <c r="L27" s="190">
        <f t="shared" si="13"/>
        <v>1.1190116382199999E-4</v>
      </c>
      <c r="M27" s="195">
        <f t="shared" si="14"/>
        <v>4.1939545064961184E-4</v>
      </c>
      <c r="AO27" s="39">
        <v>170000</v>
      </c>
      <c r="AP27" s="100">
        <f t="shared" si="15"/>
        <v>44497.457566755365</v>
      </c>
      <c r="AQ27" s="100">
        <f t="shared" si="16"/>
        <v>25395.064128584188</v>
      </c>
      <c r="AR27" s="100">
        <f t="shared" si="17"/>
        <v>7095.9262195841893</v>
      </c>
      <c r="AS27" s="100">
        <f t="shared" si="18"/>
        <v>9908.3232459841893</v>
      </c>
      <c r="AT27" s="100">
        <f t="shared" si="8"/>
        <v>51052.902906584182</v>
      </c>
      <c r="AU27" s="100"/>
      <c r="AV27" s="39">
        <f t="shared" si="9"/>
        <v>170000</v>
      </c>
      <c r="AW27" s="100">
        <f t="shared" si="1"/>
        <v>0.26174975039267862</v>
      </c>
      <c r="AX27" s="100">
        <f t="shared" si="2"/>
        <v>0.1493827301681423</v>
      </c>
      <c r="AY27" s="100">
        <f t="shared" si="3"/>
        <v>4.1740742468142293E-2</v>
      </c>
      <c r="AZ27" s="100">
        <f t="shared" si="4"/>
        <v>5.828425438814229E-2</v>
      </c>
      <c r="BA27" s="100">
        <f t="shared" si="5"/>
        <v>0.30031119356814223</v>
      </c>
    </row>
    <row r="28" spans="1:53">
      <c r="A28" s="189" t="s">
        <v>53</v>
      </c>
      <c r="B28" s="190">
        <f>Inputs!B28/$D$2</f>
        <v>4.1611111111111111E-3</v>
      </c>
      <c r="C28" s="190" t="s">
        <v>2</v>
      </c>
      <c r="D28" s="191">
        <f>Processes!H46</f>
        <v>9.07</v>
      </c>
      <c r="E28" s="190">
        <f t="shared" si="6"/>
        <v>3.7741277777777776E-2</v>
      </c>
      <c r="F28" s="195">
        <f t="shared" si="10"/>
        <v>9.7755363652126444E-3</v>
      </c>
      <c r="G28" s="193">
        <f>Processes!G46</f>
        <v>0.4</v>
      </c>
      <c r="H28" s="190">
        <f t="shared" si="7"/>
        <v>1.6644444444444445E-3</v>
      </c>
      <c r="I28" s="195">
        <f t="shared" si="11"/>
        <v>6.4095186888534572E-3</v>
      </c>
      <c r="J28" s="194">
        <f t="shared" si="12"/>
        <v>44.101433296582144</v>
      </c>
      <c r="K28" s="193">
        <f>Processes!K46</f>
        <v>0.42848921000000001</v>
      </c>
      <c r="L28" s="190">
        <f t="shared" si="13"/>
        <v>1.7829912127222223E-3</v>
      </c>
      <c r="M28" s="195">
        <f t="shared" si="14"/>
        <v>6.6824899547373575E-3</v>
      </c>
      <c r="AO28" s="39">
        <v>180000</v>
      </c>
      <c r="AP28" s="100">
        <f t="shared" si="15"/>
        <v>46818.468518660127</v>
      </c>
      <c r="AQ28" s="100">
        <f t="shared" si="16"/>
        <v>26509.136074584188</v>
      </c>
      <c r="AR28" s="100">
        <f t="shared" si="17"/>
        <v>7133.5782885841891</v>
      </c>
      <c r="AS28" s="100">
        <f t="shared" si="18"/>
        <v>10111.410434184188</v>
      </c>
      <c r="AT28" s="100">
        <f t="shared" si="8"/>
        <v>53676.259486584182</v>
      </c>
      <c r="AU28" s="100"/>
      <c r="AV28" s="39">
        <f t="shared" si="9"/>
        <v>180000</v>
      </c>
      <c r="AW28" s="100">
        <f t="shared" si="1"/>
        <v>0.26010260288144516</v>
      </c>
      <c r="AX28" s="100">
        <f t="shared" si="2"/>
        <v>0.14727297819213439</v>
      </c>
      <c r="AY28" s="100">
        <f t="shared" si="3"/>
        <v>3.9630990492134387E-2</v>
      </c>
      <c r="AZ28" s="100">
        <f t="shared" si="4"/>
        <v>5.6174502412134383E-2</v>
      </c>
      <c r="BA28" s="100">
        <f t="shared" si="5"/>
        <v>0.29820144159213435</v>
      </c>
    </row>
    <row r="29" spans="1:53">
      <c r="A29" s="202" t="s">
        <v>9</v>
      </c>
      <c r="B29" s="203"/>
      <c r="C29" s="204"/>
      <c r="D29" s="205"/>
      <c r="E29" s="206"/>
      <c r="F29" s="207"/>
      <c r="G29" s="205"/>
      <c r="H29" s="206"/>
      <c r="I29" s="207"/>
      <c r="J29" s="208"/>
      <c r="K29" s="209"/>
      <c r="L29" s="210"/>
      <c r="M29" s="210"/>
      <c r="AO29" s="39">
        <v>190000</v>
      </c>
      <c r="AP29" s="100">
        <f t="shared" si="15"/>
        <v>49139.479470564882</v>
      </c>
      <c r="AQ29" s="100">
        <f t="shared" si="16"/>
        <v>27623.208020584188</v>
      </c>
      <c r="AR29" s="100">
        <f t="shared" si="17"/>
        <v>7171.2303575841888</v>
      </c>
      <c r="AS29" s="100">
        <f t="shared" si="18"/>
        <v>10314.497622384188</v>
      </c>
      <c r="AT29" s="100">
        <f t="shared" si="8"/>
        <v>56299.616066584182</v>
      </c>
      <c r="AU29" s="100"/>
      <c r="AV29" s="39">
        <f t="shared" si="9"/>
        <v>190000</v>
      </c>
      <c r="AW29" s="100">
        <f t="shared" si="1"/>
        <v>0.25862883931876252</v>
      </c>
      <c r="AX29" s="100">
        <f t="shared" si="2"/>
        <v>0.14538530537149572</v>
      </c>
      <c r="AY29" s="100">
        <f t="shared" si="3"/>
        <v>3.7743317671495732E-2</v>
      </c>
      <c r="AZ29" s="100">
        <f t="shared" si="4"/>
        <v>5.4286829591495722E-2</v>
      </c>
      <c r="BA29" s="100">
        <f t="shared" si="5"/>
        <v>0.29631376877149568</v>
      </c>
    </row>
    <row r="30" spans="1:53">
      <c r="A30" s="211" t="s">
        <v>49</v>
      </c>
      <c r="B30" s="212">
        <f>Inputs!B30</f>
        <v>3.7100000000000002E-3</v>
      </c>
      <c r="C30" s="213" t="s">
        <v>14</v>
      </c>
      <c r="D30" s="214">
        <f>Processes!H32</f>
        <v>0.7</v>
      </c>
      <c r="E30" s="215">
        <f t="shared" si="6"/>
        <v>2.5969999999999999E-3</v>
      </c>
      <c r="F30" s="216">
        <f>E30/E$43</f>
        <v>6.7266053073076527E-4</v>
      </c>
      <c r="G30" s="217">
        <f>Processes!G32</f>
        <v>4.2000000000000003E-2</v>
      </c>
      <c r="H30" s="218">
        <f t="shared" si="7"/>
        <v>1.5582000000000001E-4</v>
      </c>
      <c r="I30" s="219">
        <f>H30/H$43</f>
        <v>6.0003877295556154E-4</v>
      </c>
      <c r="J30" s="220">
        <f>H30/E30*$B$2</f>
        <v>60.000000000000007</v>
      </c>
      <c r="K30" s="221">
        <f>Processes!K32</f>
        <v>4.4801749000000002E-2</v>
      </c>
      <c r="L30" s="212">
        <f>K30*$B30</f>
        <v>1.6621448879000002E-4</v>
      </c>
      <c r="M30" s="219">
        <f>L30/L$43</f>
        <v>6.2295688489409499E-4</v>
      </c>
      <c r="AO30" s="39">
        <v>200000</v>
      </c>
      <c r="AP30" s="100">
        <f t="shared" si="15"/>
        <v>51460.490422469644</v>
      </c>
      <c r="AQ30" s="100">
        <f t="shared" si="16"/>
        <v>28737.279966584189</v>
      </c>
      <c r="AR30" s="100">
        <f t="shared" si="17"/>
        <v>7208.8824265841886</v>
      </c>
      <c r="AS30" s="100">
        <f t="shared" si="18"/>
        <v>10517.584810584189</v>
      </c>
      <c r="AT30" s="100">
        <f t="shared" si="8"/>
        <v>58922.972646584181</v>
      </c>
      <c r="AU30" s="100"/>
      <c r="AV30" s="39">
        <f t="shared" si="9"/>
        <v>200000</v>
      </c>
      <c r="AW30" s="100">
        <f t="shared" si="1"/>
        <v>0.2573024521123482</v>
      </c>
      <c r="AX30" s="100">
        <f t="shared" si="2"/>
        <v>0.14368639983292095</v>
      </c>
      <c r="AY30" s="100">
        <f t="shared" si="3"/>
        <v>3.6044412132920943E-2</v>
      </c>
      <c r="AZ30" s="100">
        <f t="shared" si="4"/>
        <v>5.2587924052920947E-2</v>
      </c>
      <c r="BA30" s="100">
        <f t="shared" si="5"/>
        <v>0.29461486323292091</v>
      </c>
    </row>
    <row r="31" spans="1:53">
      <c r="A31" s="211" t="s">
        <v>57</v>
      </c>
      <c r="B31" s="212">
        <f>Inputs!B31</f>
        <v>3.9382000000000002E-4</v>
      </c>
      <c r="C31" s="213" t="s">
        <v>14</v>
      </c>
      <c r="D31" s="214">
        <f>Processes!H33</f>
        <v>2.71</v>
      </c>
      <c r="E31" s="215">
        <f t="shared" si="6"/>
        <v>1.0672521999999999E-3</v>
      </c>
      <c r="F31" s="216">
        <f>E31/E$43</f>
        <v>2.7643374327130412E-4</v>
      </c>
      <c r="G31" s="217">
        <f>Processes!G33</f>
        <v>0.16600000000000001</v>
      </c>
      <c r="H31" s="218">
        <f t="shared" si="7"/>
        <v>6.537412000000001E-5</v>
      </c>
      <c r="I31" s="219">
        <f>H31/H$43</f>
        <v>2.5174564720735232E-4</v>
      </c>
      <c r="J31" s="220">
        <f t="shared" ref="J31:J38" si="19">H31/E31*$B$2</f>
        <v>61.254612546125472</v>
      </c>
      <c r="K31" s="221">
        <f>Processes!K33</f>
        <v>0.17185733</v>
      </c>
      <c r="L31" s="212">
        <f>K31*$B31</f>
        <v>6.7680853700600001E-5</v>
      </c>
      <c r="M31" s="219">
        <f>L31/L$43</f>
        <v>2.5366172404842345E-4</v>
      </c>
      <c r="AO31" s="39">
        <v>210000</v>
      </c>
      <c r="AP31" s="100">
        <f t="shared" si="15"/>
        <v>53781.501374374406</v>
      </c>
      <c r="AQ31" s="100">
        <f t="shared" si="16"/>
        <v>29851.351912584189</v>
      </c>
      <c r="AR31" s="100">
        <f t="shared" si="17"/>
        <v>7246.5344955841892</v>
      </c>
      <c r="AS31" s="100">
        <f t="shared" si="18"/>
        <v>10720.67199878419</v>
      </c>
      <c r="AT31" s="100">
        <f t="shared" si="8"/>
        <v>61546.329226584181</v>
      </c>
      <c r="AU31" s="100"/>
      <c r="AV31" s="39">
        <f t="shared" si="9"/>
        <v>210000</v>
      </c>
      <c r="AW31" s="100">
        <f t="shared" si="1"/>
        <v>0.25610238749702097</v>
      </c>
      <c r="AX31" s="100">
        <f t="shared" si="2"/>
        <v>0.14214929482182947</v>
      </c>
      <c r="AY31" s="100">
        <f t="shared" si="3"/>
        <v>3.4507307121829471E-2</v>
      </c>
      <c r="AZ31" s="100">
        <f t="shared" si="4"/>
        <v>5.1050819041829475E-2</v>
      </c>
      <c r="BA31" s="100">
        <f t="shared" si="5"/>
        <v>0.29307775822182941</v>
      </c>
    </row>
    <row r="32" spans="1:53">
      <c r="A32" s="211" t="s">
        <v>50</v>
      </c>
      <c r="B32" s="212">
        <f>Inputs!B32</f>
        <v>6.933333333333333E-2</v>
      </c>
      <c r="C32" s="213" t="s">
        <v>14</v>
      </c>
      <c r="D32" s="214">
        <f>Processes!H34</f>
        <v>0.13</v>
      </c>
      <c r="E32" s="215">
        <f t="shared" si="6"/>
        <v>9.0133333333333333E-3</v>
      </c>
      <c r="F32" s="216">
        <f>E32/E$43</f>
        <v>2.3345835901629947E-3</v>
      </c>
      <c r="G32" s="217">
        <f>Processes!G34</f>
        <v>8.9999999999999993E-3</v>
      </c>
      <c r="H32" s="218">
        <f t="shared" si="7"/>
        <v>6.2399999999999988E-4</v>
      </c>
      <c r="I32" s="219">
        <f>H32/H$43</f>
        <v>2.4029277007076777E-3</v>
      </c>
      <c r="J32" s="220">
        <f t="shared" si="19"/>
        <v>69.230769230769226</v>
      </c>
      <c r="K32" s="221">
        <f>Processes!K34</f>
        <v>9.4049823999999994E-3</v>
      </c>
      <c r="L32" s="212">
        <f>K32*$B32</f>
        <v>6.5207877973333329E-4</v>
      </c>
      <c r="M32" s="219">
        <f>L32/L$43</f>
        <v>2.4439323447996509E-3</v>
      </c>
      <c r="AO32" s="39">
        <v>220000</v>
      </c>
      <c r="AP32" s="100">
        <f t="shared" si="15"/>
        <v>56102.512326279168</v>
      </c>
      <c r="AQ32" s="100">
        <f t="shared" si="16"/>
        <v>30965.423858584189</v>
      </c>
      <c r="AR32" s="100">
        <f t="shared" si="17"/>
        <v>7284.186564584189</v>
      </c>
      <c r="AS32" s="100">
        <f t="shared" si="18"/>
        <v>10923.759186984189</v>
      </c>
      <c r="AT32" s="100">
        <f t="shared" si="8"/>
        <v>64169.685806584181</v>
      </c>
      <c r="AU32" s="100"/>
      <c r="AV32" s="39">
        <f t="shared" si="9"/>
        <v>220000</v>
      </c>
      <c r="AW32" s="100">
        <f t="shared" si="1"/>
        <v>0.25501141966490531</v>
      </c>
      <c r="AX32" s="100">
        <f t="shared" si="2"/>
        <v>0.14075192662992814</v>
      </c>
      <c r="AY32" s="100">
        <f t="shared" si="3"/>
        <v>3.3109938929928133E-2</v>
      </c>
      <c r="AZ32" s="100">
        <f t="shared" si="4"/>
        <v>4.965345084992813E-2</v>
      </c>
      <c r="BA32" s="100">
        <f t="shared" si="5"/>
        <v>0.29168039002992807</v>
      </c>
    </row>
    <row r="33" spans="1:53">
      <c r="A33" s="222" t="s">
        <v>4</v>
      </c>
      <c r="B33" s="135"/>
      <c r="C33" s="223"/>
      <c r="D33" s="224"/>
      <c r="E33" s="225"/>
      <c r="F33" s="226"/>
      <c r="G33" s="227"/>
      <c r="H33" s="225"/>
      <c r="I33" s="226"/>
      <c r="J33" s="187"/>
      <c r="K33" s="228"/>
      <c r="L33" s="126"/>
      <c r="M33" s="229"/>
      <c r="V33" s="33"/>
      <c r="W33" s="33"/>
      <c r="X33" s="33"/>
      <c r="AO33" s="39">
        <v>230000</v>
      </c>
      <c r="AP33" s="100">
        <f t="shared" si="15"/>
        <v>58423.52327818393</v>
      </c>
      <c r="AQ33" s="100">
        <f t="shared" si="16"/>
        <v>32079.495804584189</v>
      </c>
      <c r="AR33" s="100">
        <f t="shared" si="17"/>
        <v>7321.8386335841888</v>
      </c>
      <c r="AS33" s="100">
        <f t="shared" si="18"/>
        <v>11126.846375184188</v>
      </c>
      <c r="AT33" s="100">
        <f t="shared" si="8"/>
        <v>66793.042386584188</v>
      </c>
      <c r="AU33" s="100"/>
      <c r="AV33" s="39">
        <f t="shared" si="9"/>
        <v>230000</v>
      </c>
      <c r="AW33" s="100">
        <f t="shared" si="1"/>
        <v>0.25401531860079968</v>
      </c>
      <c r="AX33" s="100">
        <f t="shared" si="2"/>
        <v>0.13947606871558343</v>
      </c>
      <c r="AY33" s="100">
        <f t="shared" si="3"/>
        <v>3.1834081015583431E-2</v>
      </c>
      <c r="AZ33" s="100">
        <f t="shared" si="4"/>
        <v>4.8377592935583427E-2</v>
      </c>
      <c r="BA33" s="100">
        <f t="shared" si="5"/>
        <v>0.29040453211558342</v>
      </c>
    </row>
    <row r="34" spans="1:53">
      <c r="A34" s="230" t="s">
        <v>92</v>
      </c>
      <c r="B34" s="231">
        <f>Inputs!B34</f>
        <v>6.19047619047619E-2</v>
      </c>
      <c r="C34" s="232" t="s">
        <v>1</v>
      </c>
      <c r="D34" s="233">
        <f>Processes!H45</f>
        <v>54.4</v>
      </c>
      <c r="E34" s="240">
        <f>D34*$B34</f>
        <v>3.3676190476190473</v>
      </c>
      <c r="F34" s="235">
        <f>E34/E$43</f>
        <v>0.87226200072023974</v>
      </c>
      <c r="G34" s="233">
        <f>Processes!G45</f>
        <v>0.58299999999999996</v>
      </c>
      <c r="H34" s="232">
        <f t="shared" si="7"/>
        <v>3.6090476190476187E-2</v>
      </c>
      <c r="I34" s="235">
        <f>H34/H$43</f>
        <v>0.13897885411831112</v>
      </c>
      <c r="J34" s="236">
        <f t="shared" si="19"/>
        <v>10.716911764705882</v>
      </c>
      <c r="K34" s="233">
        <f>Processes!K45</f>
        <v>0.63547922999999995</v>
      </c>
      <c r="L34" s="237">
        <f>K34*$B34</f>
        <v>3.9339190428571424E-2</v>
      </c>
      <c r="M34" s="231">
        <f>L34/L$43</f>
        <v>0.14743973104896285</v>
      </c>
      <c r="AO34" s="39">
        <v>240000</v>
      </c>
      <c r="AP34" s="100">
        <f t="shared" si="15"/>
        <v>60744.534230088691</v>
      </c>
      <c r="AQ34" s="100">
        <f t="shared" si="16"/>
        <v>33193.567750584189</v>
      </c>
      <c r="AR34" s="100">
        <f t="shared" si="17"/>
        <v>7359.4907025841894</v>
      </c>
      <c r="AS34" s="100">
        <f t="shared" si="18"/>
        <v>11329.933563384187</v>
      </c>
      <c r="AT34" s="100">
        <f t="shared" si="8"/>
        <v>69416.39896658418</v>
      </c>
      <c r="AU34" s="100"/>
      <c r="AV34" s="39">
        <f t="shared" si="9"/>
        <v>240000</v>
      </c>
      <c r="AW34" s="100">
        <f t="shared" si="1"/>
        <v>0.25310222595870285</v>
      </c>
      <c r="AX34" s="100">
        <f t="shared" si="2"/>
        <v>0.13830653229410078</v>
      </c>
      <c r="AY34" s="100">
        <f t="shared" si="3"/>
        <v>3.0664544594100788E-2</v>
      </c>
      <c r="AZ34" s="100">
        <f t="shared" si="4"/>
        <v>4.7208056514100781E-2</v>
      </c>
      <c r="BA34" s="100">
        <f t="shared" si="5"/>
        <v>0.28923499569410077</v>
      </c>
    </row>
    <row r="35" spans="1:53">
      <c r="A35" s="238" t="s">
        <v>97</v>
      </c>
      <c r="B35" s="231">
        <f>Inputs!B35</f>
        <v>6.19047619047619E-2</v>
      </c>
      <c r="C35" s="232" t="s">
        <v>1</v>
      </c>
      <c r="D35" s="233">
        <v>0</v>
      </c>
      <c r="E35" s="234">
        <f>D35*$B35</f>
        <v>0</v>
      </c>
      <c r="F35" s="235">
        <f>E35/E$43</f>
        <v>0</v>
      </c>
      <c r="G35" s="239">
        <f>0.2024/0.065</f>
        <v>3.1138461538461537</v>
      </c>
      <c r="H35" s="232">
        <f t="shared" si="7"/>
        <v>0.19276190476190475</v>
      </c>
      <c r="I35" s="235">
        <f>H35/H$43</f>
        <v>0.74229634710505799</v>
      </c>
      <c r="J35" s="241">
        <f>H35/E34*$B$2</f>
        <v>57.239819004524882</v>
      </c>
      <c r="K35" s="233">
        <f>Towel_hand_drying_cycle_stage[[#This Row],[CO2/Unit '[kg/unit']]]</f>
        <v>3.1138461538461537</v>
      </c>
      <c r="L35" s="242">
        <f>K35*$B35</f>
        <v>0.19276190476190475</v>
      </c>
      <c r="M35" s="243">
        <f>L35/L$43</f>
        <v>0.72245420114033365</v>
      </c>
      <c r="AO35" s="39">
        <v>250000</v>
      </c>
      <c r="AP35" s="100">
        <f t="shared" si="15"/>
        <v>63065.545181993453</v>
      </c>
      <c r="AQ35" s="100">
        <f t="shared" si="16"/>
        <v>34307.639696584192</v>
      </c>
      <c r="AR35" s="100">
        <f t="shared" si="17"/>
        <v>7397.1427715841892</v>
      </c>
      <c r="AS35" s="100">
        <f t="shared" si="18"/>
        <v>11533.020751584188</v>
      </c>
      <c r="AT35" s="100">
        <f t="shared" si="8"/>
        <v>72039.755546584187</v>
      </c>
      <c r="AU35" s="100"/>
      <c r="AV35" s="39">
        <f t="shared" si="9"/>
        <v>250000</v>
      </c>
      <c r="AW35" s="100">
        <f t="shared" si="1"/>
        <v>0.25226218072797379</v>
      </c>
      <c r="AX35" s="100">
        <f t="shared" si="2"/>
        <v>0.13723055878633678</v>
      </c>
      <c r="AY35" s="100">
        <f t="shared" si="3"/>
        <v>2.9588571086336758E-2</v>
      </c>
      <c r="AZ35" s="100">
        <f t="shared" si="4"/>
        <v>4.6132083006336755E-2</v>
      </c>
      <c r="BA35" s="100">
        <f t="shared" si="5"/>
        <v>0.28815902218633677</v>
      </c>
    </row>
    <row r="36" spans="1:53">
      <c r="A36" s="244" t="s">
        <v>5</v>
      </c>
      <c r="B36" s="245"/>
      <c r="C36" s="246"/>
      <c r="D36" s="247"/>
      <c r="E36" s="248"/>
      <c r="F36" s="249"/>
      <c r="G36" s="247"/>
      <c r="H36" s="248"/>
      <c r="I36" s="249"/>
      <c r="J36" s="250"/>
      <c r="K36" s="251"/>
      <c r="L36" s="252"/>
      <c r="M36" s="253"/>
      <c r="V36" s="38"/>
      <c r="W36" s="38"/>
      <c r="X36" s="38"/>
      <c r="AO36" s="39">
        <v>260000</v>
      </c>
      <c r="AP36" s="100">
        <f t="shared" si="15"/>
        <v>65386.556133898215</v>
      </c>
      <c r="AQ36" s="100">
        <f t="shared" si="16"/>
        <v>35421.711642584189</v>
      </c>
      <c r="AR36" s="100">
        <f t="shared" si="17"/>
        <v>7434.7948405841889</v>
      </c>
      <c r="AS36" s="100">
        <f t="shared" si="18"/>
        <v>11736.10793978419</v>
      </c>
      <c r="AT36" s="100">
        <f t="shared" si="8"/>
        <v>74663.112126584179</v>
      </c>
      <c r="AU36" s="100"/>
      <c r="AV36" s="39">
        <f t="shared" si="9"/>
        <v>260000</v>
      </c>
      <c r="AW36" s="100">
        <f t="shared" si="1"/>
        <v>0.25148675436114698</v>
      </c>
      <c r="AX36" s="100">
        <f t="shared" si="2"/>
        <v>0.13623735247147764</v>
      </c>
      <c r="AY36" s="100">
        <f t="shared" si="3"/>
        <v>2.8595364771477651E-2</v>
      </c>
      <c r="AZ36" s="100">
        <f t="shared" si="4"/>
        <v>4.5138876691477654E-2</v>
      </c>
      <c r="BA36" s="100">
        <f t="shared" si="5"/>
        <v>0.2871658158714776</v>
      </c>
    </row>
    <row r="37" spans="1:53">
      <c r="A37" s="254" t="s">
        <v>59</v>
      </c>
      <c r="B37" s="255">
        <f>B6</f>
        <v>2.9120000000000002E-5</v>
      </c>
      <c r="C37" s="256" t="s">
        <v>1</v>
      </c>
      <c r="D37" s="257">
        <f>Processes!H35</f>
        <v>1.83</v>
      </c>
      <c r="E37" s="258">
        <f>D37*$B37</f>
        <v>5.3289600000000006E-5</v>
      </c>
      <c r="F37" s="259">
        <f>E37/E$43</f>
        <v>1.3802776518455984E-5</v>
      </c>
      <c r="G37" s="260">
        <f>Processes!G35</f>
        <v>1.111</v>
      </c>
      <c r="H37" s="261">
        <f t="shared" si="7"/>
        <v>3.235232E-5</v>
      </c>
      <c r="I37" s="262">
        <f>H37/H$43</f>
        <v>1.2458379152269073E-4</v>
      </c>
      <c r="J37" s="263">
        <f t="shared" si="19"/>
        <v>607.10382513661193</v>
      </c>
      <c r="K37" s="257">
        <f>Processes!K35</f>
        <v>1.1236763000000001</v>
      </c>
      <c r="L37" s="264">
        <f>K37*$B37</f>
        <v>3.2721453856000004E-5</v>
      </c>
      <c r="M37" s="262">
        <f>L37/L$43</f>
        <v>1.2263705235163592E-4</v>
      </c>
      <c r="AO37" s="39">
        <v>270000</v>
      </c>
      <c r="AP37" s="100">
        <f t="shared" si="15"/>
        <v>67707.567085802977</v>
      </c>
      <c r="AQ37" s="100">
        <f t="shared" si="16"/>
        <v>36535.783588584192</v>
      </c>
      <c r="AR37" s="100">
        <f t="shared" si="17"/>
        <v>7472.4469095841887</v>
      </c>
      <c r="AS37" s="100">
        <f t="shared" si="18"/>
        <v>11939.195127984189</v>
      </c>
      <c r="AT37" s="100">
        <f t="shared" si="8"/>
        <v>77286.468706584186</v>
      </c>
      <c r="AU37" s="100"/>
      <c r="AV37" s="39">
        <f t="shared" si="9"/>
        <v>270000</v>
      </c>
      <c r="AW37" s="100">
        <f t="shared" si="1"/>
        <v>0.25076876698445549</v>
      </c>
      <c r="AX37" s="100">
        <f t="shared" si="2"/>
        <v>0.13531771699475625</v>
      </c>
      <c r="AY37" s="100">
        <f t="shared" si="3"/>
        <v>2.7675729294756254E-2</v>
      </c>
      <c r="AZ37" s="100">
        <f t="shared" si="4"/>
        <v>4.4219241214756254E-2</v>
      </c>
      <c r="BA37" s="100">
        <f t="shared" si="5"/>
        <v>0.28624618039475624</v>
      </c>
    </row>
    <row r="38" spans="1:53">
      <c r="A38" s="254" t="s">
        <v>60</v>
      </c>
      <c r="B38" s="264">
        <f>B13</f>
        <v>2.107E-4</v>
      </c>
      <c r="C38" s="256" t="s">
        <v>1</v>
      </c>
      <c r="D38" s="257">
        <f>Processes!H36</f>
        <v>0.27</v>
      </c>
      <c r="E38" s="258">
        <f>D38*$B38</f>
        <v>5.6889000000000004E-5</v>
      </c>
      <c r="F38" s="262">
        <f>E38/E$43</f>
        <v>1.4735073135441859E-5</v>
      </c>
      <c r="G38" s="260">
        <f>Processes!G36</f>
        <v>1.0999999999999999E-2</v>
      </c>
      <c r="H38" s="261">
        <f t="shared" si="7"/>
        <v>2.3176999999999998E-6</v>
      </c>
      <c r="I38" s="262">
        <f>H38/H$43</f>
        <v>8.9251050191188862E-6</v>
      </c>
      <c r="J38" s="263">
        <f t="shared" si="19"/>
        <v>40.74074074074074</v>
      </c>
      <c r="K38" s="257">
        <f>Processes!K36</f>
        <v>1.3427409E-2</v>
      </c>
      <c r="L38" s="264">
        <f>K38*$B38</f>
        <v>2.8291550763000001E-6</v>
      </c>
      <c r="M38" s="262">
        <f>L38/L$43</f>
        <v>1.0603417584377264E-5</v>
      </c>
      <c r="AO38" s="39">
        <v>280000</v>
      </c>
      <c r="AP38" s="100">
        <f t="shared" si="15"/>
        <v>70028.578037707746</v>
      </c>
      <c r="AQ38" s="100">
        <f t="shared" si="16"/>
        <v>37649.855534584196</v>
      </c>
      <c r="AR38" s="100">
        <f t="shared" si="17"/>
        <v>7510.0989785841884</v>
      </c>
      <c r="AS38" s="100">
        <f t="shared" si="18"/>
        <v>12142.282316184188</v>
      </c>
      <c r="AT38" s="100">
        <f t="shared" si="8"/>
        <v>79909.825286584179</v>
      </c>
      <c r="AU38" s="100"/>
      <c r="AV38" s="39">
        <f t="shared" si="9"/>
        <v>280000</v>
      </c>
      <c r="AW38" s="100">
        <f t="shared" si="1"/>
        <v>0.2501020644203848</v>
      </c>
      <c r="AX38" s="100">
        <f t="shared" si="2"/>
        <v>0.13446376976637212</v>
      </c>
      <c r="AY38" s="100">
        <f t="shared" si="3"/>
        <v>2.6821782066372101E-2</v>
      </c>
      <c r="AZ38" s="100">
        <f t="shared" si="4"/>
        <v>4.3365293986372101E-2</v>
      </c>
      <c r="BA38" s="100">
        <f t="shared" si="5"/>
        <v>0.28539223316637208</v>
      </c>
    </row>
    <row r="39" spans="1:53">
      <c r="A39" s="254" t="s">
        <v>61</v>
      </c>
      <c r="B39" s="264">
        <f>SUM(B19:B20)</f>
        <v>4.5500000000000006E-4</v>
      </c>
      <c r="C39" s="256" t="s">
        <v>1</v>
      </c>
      <c r="D39" s="257">
        <f>Processes!H37</f>
        <v>0.48</v>
      </c>
      <c r="E39" s="258">
        <f>D39*$B39</f>
        <v>2.1840000000000002E-4</v>
      </c>
      <c r="F39" s="262">
        <f>E39/E$43</f>
        <v>5.6568756223180265E-5</v>
      </c>
      <c r="G39" s="260">
        <f>Processes!G37</f>
        <v>2.335</v>
      </c>
      <c r="H39" s="261">
        <f t="shared" si="7"/>
        <v>1.0624250000000001E-3</v>
      </c>
      <c r="I39" s="262">
        <f>H39/H$43</f>
        <v>4.0912347154236457E-3</v>
      </c>
      <c r="J39" s="263">
        <f>H39/E39*$B$2</f>
        <v>4864.583333333333</v>
      </c>
      <c r="K39" s="257">
        <f>Processes!K37</f>
        <v>2.3458359</v>
      </c>
      <c r="L39" s="264">
        <f>K39*$B39</f>
        <v>1.0673553345E-3</v>
      </c>
      <c r="M39" s="262">
        <f>L39/L$43</f>
        <v>4.0003513478015056E-3</v>
      </c>
      <c r="AO39" s="39">
        <v>290000</v>
      </c>
      <c r="AP39" s="100">
        <f t="shared" si="15"/>
        <v>72349.588989612501</v>
      </c>
      <c r="AQ39" s="100">
        <f t="shared" si="16"/>
        <v>38763.927480584192</v>
      </c>
      <c r="AR39" s="100">
        <f t="shared" si="17"/>
        <v>7547.7510475841891</v>
      </c>
      <c r="AS39" s="100">
        <f t="shared" si="18"/>
        <v>12345.369504384187</v>
      </c>
      <c r="AT39" s="100">
        <f t="shared" si="8"/>
        <v>82533.181866584186</v>
      </c>
      <c r="AU39" s="100"/>
      <c r="AV39" s="39">
        <f t="shared" si="9"/>
        <v>290000</v>
      </c>
      <c r="AW39" s="100">
        <f t="shared" si="1"/>
        <v>0.24948134134349137</v>
      </c>
      <c r="AX39" s="100">
        <f t="shared" si="2"/>
        <v>0.13366871545029033</v>
      </c>
      <c r="AY39" s="100">
        <f t="shared" si="3"/>
        <v>2.6026727750290309E-2</v>
      </c>
      <c r="AZ39" s="100">
        <f t="shared" si="4"/>
        <v>4.2570239670290298E-2</v>
      </c>
      <c r="BA39" s="100">
        <f t="shared" si="5"/>
        <v>0.28459717885029029</v>
      </c>
    </row>
    <row r="40" spans="1:53">
      <c r="A40" s="254" t="s">
        <v>62</v>
      </c>
      <c r="B40" s="264">
        <f>B27</f>
        <v>4.1229999999999997E-5</v>
      </c>
      <c r="C40" s="256" t="s">
        <v>1</v>
      </c>
      <c r="D40" s="257">
        <f>Processes!H38</f>
        <v>1.68</v>
      </c>
      <c r="E40" s="258">
        <f>D40*$B40</f>
        <v>6.9266399999999998E-5</v>
      </c>
      <c r="F40" s="262">
        <f>E40/E$43</f>
        <v>1.7940998608320937E-5</v>
      </c>
      <c r="G40" s="260">
        <f>Processes!G38</f>
        <v>0.222</v>
      </c>
      <c r="H40" s="261">
        <f>G40*$B40</f>
        <v>9.1530599999999994E-6</v>
      </c>
      <c r="I40" s="262">
        <f>H40/H$43</f>
        <v>3.5247021506793935E-5</v>
      </c>
      <c r="J40" s="263">
        <f>H40/E40*$B$2</f>
        <v>132.14285714285714</v>
      </c>
      <c r="K40" s="257">
        <f>Processes!K38</f>
        <v>0.23252513</v>
      </c>
      <c r="L40" s="264">
        <f>K40*$B40</f>
        <v>9.587011109899999E-6</v>
      </c>
      <c r="M40" s="262">
        <f>L40/L$43</f>
        <v>3.5931251360487267E-5</v>
      </c>
      <c r="AO40" s="39">
        <v>300000</v>
      </c>
      <c r="AP40" s="100">
        <f t="shared" si="15"/>
        <v>74670.59994151727</v>
      </c>
      <c r="AQ40" s="100">
        <f t="shared" si="16"/>
        <v>39877.999426584189</v>
      </c>
      <c r="AR40" s="100">
        <f t="shared" si="17"/>
        <v>7585.4031165841889</v>
      </c>
      <c r="AS40" s="100">
        <f t="shared" si="18"/>
        <v>12548.456692584188</v>
      </c>
      <c r="AT40" s="100">
        <f t="shared" si="8"/>
        <v>85156.538446584178</v>
      </c>
      <c r="AU40" s="100"/>
      <c r="AV40" s="39">
        <f t="shared" si="9"/>
        <v>300000</v>
      </c>
      <c r="AW40" s="100">
        <f t="shared" si="1"/>
        <v>0.24890199980505756</v>
      </c>
      <c r="AX40" s="100">
        <f t="shared" si="2"/>
        <v>0.13292666475528062</v>
      </c>
      <c r="AY40" s="100">
        <f t="shared" si="3"/>
        <v>2.5284677055280629E-2</v>
      </c>
      <c r="AZ40" s="100">
        <f t="shared" si="4"/>
        <v>4.1828188975280629E-2</v>
      </c>
      <c r="BA40" s="100">
        <f t="shared" si="5"/>
        <v>0.28385512815528058</v>
      </c>
    </row>
    <row r="41" spans="1:53">
      <c r="A41" s="254" t="s">
        <v>58</v>
      </c>
      <c r="B41" s="264">
        <f>B7</f>
        <v>3.6259999999999998E-4</v>
      </c>
      <c r="C41" s="256" t="s">
        <v>1</v>
      </c>
      <c r="D41" s="257">
        <f>Processes!H39</f>
        <v>9.02</v>
      </c>
      <c r="E41" s="258">
        <f>D41*$B41</f>
        <v>3.2706519999999998E-3</v>
      </c>
      <c r="F41" s="262">
        <f>E41/E$43</f>
        <v>8.4714613406070027E-4</v>
      </c>
      <c r="G41" s="260">
        <f>Processes!G39</f>
        <v>0.72899999999999998</v>
      </c>
      <c r="H41" s="261">
        <f>G41*$B41</f>
        <v>2.6433539999999996E-4</v>
      </c>
      <c r="I41" s="262">
        <f>H41/H$43</f>
        <v>1.0179148316308401E-3</v>
      </c>
      <c r="J41" s="263">
        <f>H41/E41*$B$2</f>
        <v>80.820399113082033</v>
      </c>
      <c r="K41" s="257">
        <f>Processes!K39</f>
        <v>0.79992189999999996</v>
      </c>
      <c r="L41" s="264">
        <f>K41*$B41</f>
        <v>2.9005168093999996E-4</v>
      </c>
      <c r="M41" s="262">
        <f>L41/L$43</f>
        <v>1.087087491181149E-3</v>
      </c>
      <c r="AO41" s="39">
        <v>310000</v>
      </c>
      <c r="AP41" s="100">
        <f t="shared" si="15"/>
        <v>76991.610893422025</v>
      </c>
      <c r="AQ41" s="100">
        <f t="shared" si="16"/>
        <v>40992.071372584192</v>
      </c>
      <c r="AR41" s="100">
        <f t="shared" si="17"/>
        <v>7623.0551855841886</v>
      </c>
      <c r="AS41" s="100">
        <f t="shared" si="18"/>
        <v>12751.543880784189</v>
      </c>
      <c r="AT41" s="100">
        <f t="shared" si="8"/>
        <v>87779.895026584185</v>
      </c>
      <c r="AU41" s="100"/>
      <c r="AV41" s="39">
        <f t="shared" si="9"/>
        <v>310000</v>
      </c>
      <c r="AW41" s="100">
        <f t="shared" si="1"/>
        <v>0.24836003514007104</v>
      </c>
      <c r="AX41" s="100">
        <f t="shared" si="2"/>
        <v>0.13223248829865869</v>
      </c>
      <c r="AY41" s="100">
        <f t="shared" si="3"/>
        <v>2.4590500598658672E-2</v>
      </c>
      <c r="AZ41" s="100">
        <f t="shared" si="4"/>
        <v>4.1134012518658676E-2</v>
      </c>
      <c r="BA41" s="100">
        <f t="shared" si="5"/>
        <v>0.28316095169865868</v>
      </c>
    </row>
    <row r="42" spans="1:53">
      <c r="A42" s="6" t="s">
        <v>6</v>
      </c>
      <c r="B42" s="17"/>
      <c r="C42" s="18"/>
      <c r="D42" s="19"/>
      <c r="E42" s="34"/>
      <c r="F42" s="20"/>
      <c r="G42" s="5"/>
      <c r="H42" s="5"/>
      <c r="I42" s="14"/>
      <c r="J42" s="186"/>
      <c r="K42" s="133"/>
      <c r="L42" s="136"/>
      <c r="M42" s="133"/>
      <c r="AO42" s="39">
        <v>320000</v>
      </c>
      <c r="AP42" s="100">
        <f t="shared" si="15"/>
        <v>79312.621845326794</v>
      </c>
      <c r="AQ42" s="100">
        <f t="shared" si="16"/>
        <v>42106.143318584189</v>
      </c>
      <c r="AR42" s="100">
        <f t="shared" si="17"/>
        <v>7660.7072545841893</v>
      </c>
      <c r="AS42" s="100">
        <f t="shared" si="18"/>
        <v>12954.631068984188</v>
      </c>
      <c r="AT42" s="100">
        <f t="shared" si="8"/>
        <v>90403.251606584177</v>
      </c>
      <c r="AU42" s="100"/>
      <c r="AV42" s="39">
        <f t="shared" si="9"/>
        <v>320000</v>
      </c>
      <c r="AW42" s="100">
        <f t="shared" si="1"/>
        <v>0.24785194326664622</v>
      </c>
      <c r="AX42" s="100">
        <f t="shared" si="2"/>
        <v>0.13158169787057558</v>
      </c>
      <c r="AY42" s="100">
        <f t="shared" si="3"/>
        <v>2.3939710170575591E-2</v>
      </c>
      <c r="AZ42" s="100">
        <f t="shared" si="4"/>
        <v>4.0483222090575588E-2</v>
      </c>
      <c r="BA42" s="100">
        <f t="shared" si="5"/>
        <v>0.28251016127057554</v>
      </c>
    </row>
    <row r="43" spans="1:53">
      <c r="A43" s="7" t="s">
        <v>6</v>
      </c>
      <c r="B43" s="3"/>
      <c r="C43" s="30" t="s">
        <v>13</v>
      </c>
      <c r="D43" s="3"/>
      <c r="E43" s="35">
        <f>SUM(E6:E40)</f>
        <v>3.8607884383801587</v>
      </c>
      <c r="F43" s="13">
        <f>E43/E$43</f>
        <v>1</v>
      </c>
      <c r="G43" s="31"/>
      <c r="H43" s="106">
        <f>SUM(H6:H40)</f>
        <v>0.25968321885682533</v>
      </c>
      <c r="I43" s="13">
        <f>H43/H$43</f>
        <v>1</v>
      </c>
      <c r="J43" s="95">
        <f>H43/E43*$B$2</f>
        <v>67.261706514480395</v>
      </c>
      <c r="K43" s="107"/>
      <c r="L43" s="106">
        <f>SUM(L6:L40)</f>
        <v>0.2668153973741812</v>
      </c>
      <c r="M43" s="13">
        <f>L43/L$43</f>
        <v>1</v>
      </c>
      <c r="AO43" s="39">
        <v>330000</v>
      </c>
      <c r="AP43" s="100">
        <f t="shared" si="15"/>
        <v>81633.632797231548</v>
      </c>
      <c r="AQ43" s="100">
        <f t="shared" si="16"/>
        <v>43220.215264584192</v>
      </c>
      <c r="AR43" s="100">
        <f t="shared" si="17"/>
        <v>7698.359323584189</v>
      </c>
      <c r="AS43" s="100">
        <f t="shared" si="18"/>
        <v>13157.718257184188</v>
      </c>
      <c r="AT43" s="100">
        <f t="shared" si="8"/>
        <v>93026.608186584184</v>
      </c>
      <c r="AU43" s="100"/>
      <c r="AV43" s="39">
        <f t="shared" si="9"/>
        <v>330000</v>
      </c>
      <c r="AW43" s="100">
        <f t="shared" si="1"/>
        <v>0.24737464484009561</v>
      </c>
      <c r="AX43" s="100">
        <f t="shared" si="2"/>
        <v>0.13097034928661877</v>
      </c>
      <c r="AY43" s="100">
        <f t="shared" si="3"/>
        <v>2.3328361586618756E-2</v>
      </c>
      <c r="AZ43" s="100">
        <f t="shared" si="4"/>
        <v>3.9871873506618749E-2</v>
      </c>
      <c r="BA43" s="100">
        <f t="shared" si="5"/>
        <v>0.28189881268661876</v>
      </c>
    </row>
    <row r="44" spans="1:53">
      <c r="A44" s="105"/>
      <c r="B44" s="3"/>
      <c r="C44" s="30"/>
      <c r="D44" s="3"/>
      <c r="E44" s="11"/>
      <c r="F44" s="13"/>
      <c r="G44" s="132"/>
      <c r="H44" s="131"/>
      <c r="I44" s="13"/>
      <c r="J44" s="95"/>
      <c r="K44" s="132"/>
      <c r="L44" s="132">
        <f>L43*Towel_hand_drying_cycle_stage[[#This Row],[CO2equ/Unit '[kg/unit']2]]</f>
        <v>0</v>
      </c>
      <c r="M44" s="107"/>
      <c r="AO44" s="39">
        <v>340000</v>
      </c>
      <c r="AP44" s="100">
        <f t="shared" si="15"/>
        <v>83954.643749136318</v>
      </c>
      <c r="AQ44" s="100">
        <f t="shared" si="16"/>
        <v>44334.287210584189</v>
      </c>
      <c r="AR44" s="100">
        <f t="shared" si="17"/>
        <v>7736.0113925841888</v>
      </c>
      <c r="AS44" s="100">
        <f t="shared" si="18"/>
        <v>13360.805445384189</v>
      </c>
      <c r="AT44" s="100">
        <f t="shared" si="8"/>
        <v>95649.964766584177</v>
      </c>
      <c r="AU44" s="100"/>
      <c r="AV44" s="39">
        <f t="shared" si="9"/>
        <v>340000</v>
      </c>
      <c r="AW44" s="100">
        <f t="shared" si="1"/>
        <v>0.24692542279157739</v>
      </c>
      <c r="AX44" s="100">
        <f t="shared" si="2"/>
        <v>0.13039496238407114</v>
      </c>
      <c r="AY44" s="100">
        <f t="shared" si="3"/>
        <v>2.2752974684071142E-2</v>
      </c>
      <c r="AZ44" s="100">
        <f t="shared" si="4"/>
        <v>3.9296486604071146E-2</v>
      </c>
      <c r="BA44" s="100">
        <f t="shared" si="5"/>
        <v>0.2813234257840711</v>
      </c>
    </row>
    <row r="45" spans="1:53" ht="21" thickBot="1">
      <c r="A45" s="130"/>
      <c r="B45" s="131"/>
      <c r="C45" s="127"/>
      <c r="D45" s="131"/>
      <c r="E45" s="128"/>
      <c r="F45" s="129"/>
      <c r="G45" s="3"/>
      <c r="H45" s="3"/>
      <c r="I45" s="129"/>
      <c r="J45" s="188"/>
      <c r="K45" s="3" t="s">
        <v>102</v>
      </c>
      <c r="L45" s="3" t="s">
        <v>103</v>
      </c>
      <c r="M45" s="134"/>
      <c r="AO45" s="44">
        <v>350000</v>
      </c>
      <c r="AP45" s="141">
        <f t="shared" si="15"/>
        <v>86275.654701041072</v>
      </c>
      <c r="AQ45" s="141">
        <f t="shared" si="16"/>
        <v>45448.359156584193</v>
      </c>
      <c r="AR45" s="141">
        <f t="shared" si="17"/>
        <v>7773.6634615841886</v>
      </c>
      <c r="AS45" s="141">
        <f t="shared" si="18"/>
        <v>13563.892633584188</v>
      </c>
      <c r="AT45" s="141">
        <f t="shared" si="8"/>
        <v>98273.321346584184</v>
      </c>
      <c r="AU45" s="100"/>
      <c r="AV45" s="44">
        <f t="shared" si="9"/>
        <v>350000</v>
      </c>
      <c r="AW45" s="141">
        <f t="shared" si="1"/>
        <v>0.24650187057440306</v>
      </c>
      <c r="AX45" s="141">
        <f t="shared" si="2"/>
        <v>0.1298524547330977</v>
      </c>
      <c r="AY45" s="141">
        <f t="shared" si="3"/>
        <v>2.2210467033097682E-2</v>
      </c>
      <c r="AZ45" s="141">
        <f t="shared" si="4"/>
        <v>3.8753978953097679E-2</v>
      </c>
      <c r="BA45" s="141">
        <f t="shared" si="5"/>
        <v>0.28078091813309769</v>
      </c>
    </row>
    <row r="46" spans="1:53">
      <c r="C46" s="3"/>
      <c r="D46" s="3"/>
      <c r="E46" s="36"/>
      <c r="F46" s="3"/>
      <c r="G46" s="3"/>
      <c r="H46" s="3"/>
      <c r="I46" s="3"/>
    </row>
    <row r="47" spans="1:53" ht="64" thickBot="1">
      <c r="A47" s="265" t="s">
        <v>78</v>
      </c>
      <c r="B47" s="266" t="s">
        <v>15</v>
      </c>
      <c r="C47" s="267" t="s">
        <v>0</v>
      </c>
      <c r="D47" s="266" t="s">
        <v>3</v>
      </c>
      <c r="E47" s="268" t="s">
        <v>10</v>
      </c>
      <c r="F47" s="269" t="s">
        <v>8</v>
      </c>
      <c r="G47" s="266" t="s">
        <v>19</v>
      </c>
      <c r="H47" s="266" t="s">
        <v>20</v>
      </c>
      <c r="I47" s="269" t="s">
        <v>21</v>
      </c>
      <c r="J47" s="270" t="s">
        <v>11</v>
      </c>
      <c r="K47" s="272" t="s">
        <v>99</v>
      </c>
      <c r="L47" s="266" t="s">
        <v>100</v>
      </c>
      <c r="M47" s="271" t="s">
        <v>101</v>
      </c>
    </row>
    <row r="48" spans="1:53">
      <c r="A48" s="196" t="s">
        <v>54</v>
      </c>
      <c r="B48" s="273"/>
      <c r="C48" s="198"/>
      <c r="D48" s="274"/>
      <c r="E48" s="199"/>
      <c r="F48" s="200"/>
      <c r="G48" s="197"/>
      <c r="H48" s="197"/>
      <c r="I48" s="200"/>
      <c r="J48" s="275"/>
      <c r="K48" s="276"/>
      <c r="L48" s="277"/>
      <c r="M48" s="278"/>
    </row>
    <row r="49" spans="1:14">
      <c r="A49" s="189" t="s">
        <v>29</v>
      </c>
      <c r="B49" s="190">
        <f>Inputs!B45/$F$2</f>
        <v>1.848888888888889E-5</v>
      </c>
      <c r="C49" s="279" t="s">
        <v>1</v>
      </c>
      <c r="D49" s="280">
        <f>Processes!H4</f>
        <v>61.91</v>
      </c>
      <c r="E49" s="190">
        <f t="shared" ref="E49:E62" si="20">D49*$B49</f>
        <v>1.1446471111111111E-3</v>
      </c>
      <c r="F49" s="192">
        <f>E49/E$80</f>
        <v>4.0914551309816538E-4</v>
      </c>
      <c r="G49" s="280">
        <f>Processes!G4</f>
        <v>4.891</v>
      </c>
      <c r="H49" s="190">
        <f t="shared" ref="H49:H62" si="21">G49*$B49</f>
        <v>9.0429155555555563E-5</v>
      </c>
      <c r="I49" s="195">
        <f>H49/H$43</f>
        <v>3.482287224936668E-4</v>
      </c>
      <c r="J49" s="194">
        <f t="shared" ref="J49:J62" si="22">H49/E49*$B$2</f>
        <v>79.001776772734615</v>
      </c>
      <c r="K49" s="280">
        <f>Processes!K4</f>
        <v>5.4372182000000002</v>
      </c>
      <c r="L49" s="279">
        <f t="shared" ref="L49:L79" si="23">K49*$B49</f>
        <v>1.0052812316444445E-4</v>
      </c>
      <c r="M49" s="192">
        <f>L49/L$80</f>
        <v>7.1351443723398171E-4</v>
      </c>
    </row>
    <row r="50" spans="1:14">
      <c r="A50" s="281" t="s">
        <v>63</v>
      </c>
      <c r="B50" s="190">
        <f>Inputs!B46/$F$2</f>
        <v>3.6444444444444442E-4</v>
      </c>
      <c r="C50" s="279" t="s">
        <v>1</v>
      </c>
      <c r="D50" s="280">
        <f>Processes!H26</f>
        <v>114.57</v>
      </c>
      <c r="E50" s="190">
        <f t="shared" si="20"/>
        <v>4.1754399999999997E-2</v>
      </c>
      <c r="F50" s="195">
        <f>E50/E$80</f>
        <v>1.4924796687358891E-2</v>
      </c>
      <c r="G50" s="280">
        <f>Processes!G26</f>
        <v>7.048</v>
      </c>
      <c r="H50" s="190">
        <f t="shared" si="21"/>
        <v>2.5686044444444443E-3</v>
      </c>
      <c r="I50" s="195">
        <f>H50/H$80</f>
        <v>1.9816204661986126E-2</v>
      </c>
      <c r="J50" s="194">
        <f t="shared" si="22"/>
        <v>61.516976520904251</v>
      </c>
      <c r="K50" s="280">
        <f>Processes!K26</f>
        <v>8.1666348000000006</v>
      </c>
      <c r="L50" s="279">
        <f t="shared" si="23"/>
        <v>2.9762846826666667E-3</v>
      </c>
      <c r="M50" s="195">
        <f t="shared" ref="M50:M78" si="24">L50/L$80</f>
        <v>2.112465669857572E-2</v>
      </c>
    </row>
    <row r="51" spans="1:14">
      <c r="A51" s="281" t="s">
        <v>64</v>
      </c>
      <c r="B51" s="190">
        <f>Inputs!B47/$F$2</f>
        <v>1.276E-3</v>
      </c>
      <c r="C51" s="279" t="s">
        <v>1</v>
      </c>
      <c r="D51" s="280">
        <f>Processes!H7</f>
        <v>7.02</v>
      </c>
      <c r="E51" s="190">
        <f t="shared" si="20"/>
        <v>8.9575200000000001E-3</v>
      </c>
      <c r="F51" s="195">
        <f t="shared" ref="F51:F62" si="25">E51/E$80</f>
        <v>3.2017982493569783E-3</v>
      </c>
      <c r="G51" s="280">
        <f>Processes!G7</f>
        <v>0.41899999999999998</v>
      </c>
      <c r="H51" s="190">
        <f t="shared" si="21"/>
        <v>5.3464400000000003E-4</v>
      </c>
      <c r="I51" s="195">
        <f t="shared" ref="I51:I62" si="26">H51/H$80</f>
        <v>4.1246580212915534E-3</v>
      </c>
      <c r="J51" s="194">
        <f t="shared" si="22"/>
        <v>59.686609686609685</v>
      </c>
      <c r="K51" s="280">
        <f>Processes!K7</f>
        <v>0.47229947</v>
      </c>
      <c r="L51" s="279">
        <f t="shared" si="23"/>
        <v>6.0265412371999995E-4</v>
      </c>
      <c r="M51" s="195">
        <f t="shared" si="24"/>
        <v>4.2774340592175771E-3</v>
      </c>
    </row>
    <row r="52" spans="1:14">
      <c r="A52" s="281" t="s">
        <v>65</v>
      </c>
      <c r="B52" s="190">
        <f>Inputs!B48/$F$2</f>
        <v>1.0355555555555556E-4</v>
      </c>
      <c r="C52" s="279" t="s">
        <v>1</v>
      </c>
      <c r="D52" s="280">
        <f>Processes!H8</f>
        <v>448.25</v>
      </c>
      <c r="E52" s="190">
        <f t="shared" si="20"/>
        <v>4.6418777777777781E-2</v>
      </c>
      <c r="F52" s="195">
        <f t="shared" si="25"/>
        <v>1.6592043492638531E-2</v>
      </c>
      <c r="G52" s="280">
        <f>Processes!G8</f>
        <v>27.934000000000001</v>
      </c>
      <c r="H52" s="190">
        <f t="shared" si="21"/>
        <v>2.8927208888888892E-3</v>
      </c>
      <c r="I52" s="195">
        <f t="shared" si="26"/>
        <v>2.2316690017494239E-2</v>
      </c>
      <c r="J52" s="194">
        <f t="shared" si="22"/>
        <v>62.317902955939765</v>
      </c>
      <c r="K52" s="280">
        <f>Processes!K8</f>
        <v>31.497869999999999</v>
      </c>
      <c r="L52" s="279">
        <f t="shared" si="23"/>
        <v>3.2617794266666666E-3</v>
      </c>
      <c r="M52" s="195">
        <f t="shared" si="24"/>
        <v>2.3151001319226785E-2</v>
      </c>
    </row>
    <row r="53" spans="1:14">
      <c r="A53" s="281" t="s">
        <v>35</v>
      </c>
      <c r="B53" s="190">
        <f>Inputs!B49/$F$2</f>
        <v>6.4888888888888893E-5</v>
      </c>
      <c r="C53" s="279" t="s">
        <v>1</v>
      </c>
      <c r="D53" s="280">
        <f>Processes!H10</f>
        <v>49.88</v>
      </c>
      <c r="E53" s="190">
        <f t="shared" si="20"/>
        <v>3.2366577777777779E-3</v>
      </c>
      <c r="F53" s="195">
        <f t="shared" si="25"/>
        <v>1.1569190140414464E-3</v>
      </c>
      <c r="G53" s="280">
        <f>Processes!G10</f>
        <v>1.288</v>
      </c>
      <c r="H53" s="190">
        <f t="shared" si="21"/>
        <v>8.3576888888888901E-5</v>
      </c>
      <c r="I53" s="195">
        <f t="shared" si="26"/>
        <v>6.4477687049728136E-4</v>
      </c>
      <c r="J53" s="194">
        <f t="shared" si="22"/>
        <v>25.821972734562955</v>
      </c>
      <c r="K53" s="280">
        <f>Processes!K10</f>
        <v>1.5171342000000001</v>
      </c>
      <c r="L53" s="279">
        <f t="shared" si="23"/>
        <v>9.8445152533333346E-5</v>
      </c>
      <c r="M53" s="195">
        <f t="shared" si="24"/>
        <v>6.9873021993390372E-4</v>
      </c>
    </row>
    <row r="54" spans="1:14">
      <c r="A54" s="281" t="s">
        <v>66</v>
      </c>
      <c r="B54" s="190">
        <f>Inputs!B50/$F$2</f>
        <v>7.2400000000000003E-4</v>
      </c>
      <c r="C54" s="279" t="s">
        <v>1</v>
      </c>
      <c r="D54" s="280">
        <f>Processes!H27</f>
        <v>14.3</v>
      </c>
      <c r="E54" s="190">
        <f t="shared" si="20"/>
        <v>1.0353200000000002E-2</v>
      </c>
      <c r="F54" s="195">
        <f t="shared" si="25"/>
        <v>3.7006735832286921E-3</v>
      </c>
      <c r="G54" s="280">
        <f>Processes!G27</f>
        <v>0.96699999999999997</v>
      </c>
      <c r="H54" s="190">
        <f t="shared" si="21"/>
        <v>7.0010799999999996E-4</v>
      </c>
      <c r="I54" s="195">
        <f t="shared" si="26"/>
        <v>5.401175507385076E-3</v>
      </c>
      <c r="J54" s="194">
        <f t="shared" si="22"/>
        <v>67.622377622377599</v>
      </c>
      <c r="K54" s="280">
        <f>Processes!K27</f>
        <v>1.0782862</v>
      </c>
      <c r="L54" s="279">
        <f t="shared" si="23"/>
        <v>7.8067920880000002E-4</v>
      </c>
      <c r="M54" s="195">
        <f t="shared" si="24"/>
        <v>5.5409955820623063E-3</v>
      </c>
    </row>
    <row r="55" spans="1:14">
      <c r="A55" s="189" t="s">
        <v>36</v>
      </c>
      <c r="B55" s="190">
        <f>Inputs!B51/$F$2</f>
        <v>2.1777777777777778E-4</v>
      </c>
      <c r="C55" s="279" t="s">
        <v>1</v>
      </c>
      <c r="D55" s="280">
        <f>Processes!H11</f>
        <v>11.44</v>
      </c>
      <c r="E55" s="190">
        <f t="shared" si="20"/>
        <v>2.4913777777777779E-3</v>
      </c>
      <c r="F55" s="195">
        <f t="shared" si="25"/>
        <v>8.9052427539941504E-4</v>
      </c>
      <c r="G55" s="280">
        <f>Processes!G11</f>
        <v>0.95899999999999996</v>
      </c>
      <c r="H55" s="190">
        <f t="shared" si="21"/>
        <v>2.0884888888888888E-4</v>
      </c>
      <c r="I55" s="195">
        <f t="shared" si="26"/>
        <v>1.6112221306016413E-3</v>
      </c>
      <c r="J55" s="194">
        <f t="shared" si="22"/>
        <v>83.828671328671319</v>
      </c>
      <c r="K55" s="280">
        <f>Processes!K11</f>
        <v>1.0141070999999999</v>
      </c>
      <c r="L55" s="279">
        <f t="shared" si="23"/>
        <v>2.2084999066666666E-4</v>
      </c>
      <c r="M55" s="195">
        <f t="shared" si="24"/>
        <v>1.5675181416237834E-3</v>
      </c>
    </row>
    <row r="56" spans="1:14">
      <c r="A56" s="281" t="s">
        <v>55</v>
      </c>
      <c r="B56" s="190">
        <f>Inputs!B52/$F$2</f>
        <v>1.5111111111111111E-5</v>
      </c>
      <c r="C56" s="279" t="s">
        <v>1</v>
      </c>
      <c r="D56" s="280">
        <f>Processes!H28</f>
        <v>65.31</v>
      </c>
      <c r="E56" s="190">
        <f t="shared" si="20"/>
        <v>9.869066666666666E-4</v>
      </c>
      <c r="F56" s="195">
        <f t="shared" si="25"/>
        <v>3.5276237592682619E-4</v>
      </c>
      <c r="G56" s="280">
        <f>Processes!G28</f>
        <v>1.0640000000000001</v>
      </c>
      <c r="H56" s="190">
        <f t="shared" si="21"/>
        <v>1.6078222222222222E-5</v>
      </c>
      <c r="I56" s="195">
        <f t="shared" si="26"/>
        <v>1.2403986251972713E-4</v>
      </c>
      <c r="J56" s="194">
        <f t="shared" si="22"/>
        <v>16.291532690246516</v>
      </c>
      <c r="K56" s="280">
        <f>Processes!K28</f>
        <v>1.1874221</v>
      </c>
      <c r="L56" s="279">
        <f t="shared" si="23"/>
        <v>1.7943267288888889E-5</v>
      </c>
      <c r="M56" s="195">
        <f t="shared" si="24"/>
        <v>1.2735521025124095E-4</v>
      </c>
    </row>
    <row r="57" spans="1:14">
      <c r="A57" s="281" t="s">
        <v>67</v>
      </c>
      <c r="B57" s="190">
        <f>Inputs!B53/$F$2</f>
        <v>3.4000000000000002E-4</v>
      </c>
      <c r="C57" s="279" t="s">
        <v>1</v>
      </c>
      <c r="D57" s="280">
        <f>Processes!H29</f>
        <v>45.98</v>
      </c>
      <c r="E57" s="190">
        <f t="shared" si="20"/>
        <v>1.56332E-2</v>
      </c>
      <c r="F57" s="195">
        <f t="shared" si="25"/>
        <v>5.5879699282666978E-3</v>
      </c>
      <c r="G57" s="280">
        <f>Processes!G29</f>
        <v>3.464</v>
      </c>
      <c r="H57" s="190">
        <f t="shared" si="21"/>
        <v>1.1777600000000001E-3</v>
      </c>
      <c r="I57" s="195">
        <f t="shared" si="26"/>
        <v>9.0861530872063286E-3</v>
      </c>
      <c r="J57" s="194">
        <f t="shared" si="22"/>
        <v>75.337103088299273</v>
      </c>
      <c r="K57" s="280">
        <f>Processes!K29</f>
        <v>4.0603889000000004</v>
      </c>
      <c r="L57" s="279">
        <f t="shared" si="23"/>
        <v>1.3805322260000003E-3</v>
      </c>
      <c r="M57" s="195">
        <f t="shared" si="24"/>
        <v>9.7985483396168579E-3</v>
      </c>
    </row>
    <row r="58" spans="1:14">
      <c r="A58" s="281" t="s">
        <v>68</v>
      </c>
      <c r="B58" s="190">
        <f>Inputs!B54/$F$2</f>
        <v>4.2373333333333334E-3</v>
      </c>
      <c r="C58" s="279" t="s">
        <v>1</v>
      </c>
      <c r="D58" s="280">
        <f>Processes!H30</f>
        <v>25.19</v>
      </c>
      <c r="E58" s="190">
        <f t="shared" si="20"/>
        <v>0.10673842666666668</v>
      </c>
      <c r="F58" s="195">
        <f t="shared" si="25"/>
        <v>3.8152848962709721E-2</v>
      </c>
      <c r="G58" s="280">
        <f>Processes!G30</f>
        <v>1.4790000000000001</v>
      </c>
      <c r="H58" s="190">
        <f t="shared" si="21"/>
        <v>6.2670160000000003E-3</v>
      </c>
      <c r="I58" s="195">
        <f t="shared" si="26"/>
        <v>4.8348616675699167E-2</v>
      </c>
      <c r="J58" s="194">
        <f t="shared" si="22"/>
        <v>58.71377530766177</v>
      </c>
      <c r="K58" s="280">
        <f>Processes!K30</f>
        <v>1.6605251999999999</v>
      </c>
      <c r="L58" s="279">
        <f t="shared" si="23"/>
        <v>7.0361987807999998E-3</v>
      </c>
      <c r="M58" s="195">
        <f t="shared" si="24"/>
        <v>4.9940546538768005E-2</v>
      </c>
    </row>
    <row r="59" spans="1:14">
      <c r="A59" s="281" t="s">
        <v>69</v>
      </c>
      <c r="B59" s="190">
        <f>Inputs!B55/$F$2</f>
        <v>7.2400000000000003E-4</v>
      </c>
      <c r="C59" s="279" t="s">
        <v>1</v>
      </c>
      <c r="D59" s="280">
        <f>Processes!H17</f>
        <v>77.069999999999993</v>
      </c>
      <c r="E59" s="190">
        <f t="shared" si="20"/>
        <v>5.5798679999999996E-2</v>
      </c>
      <c r="F59" s="195">
        <f t="shared" si="25"/>
        <v>1.9944819095065403E-2</v>
      </c>
      <c r="G59" s="280">
        <f>Processes!G17</f>
        <v>1.5169999999999999</v>
      </c>
      <c r="H59" s="190">
        <f t="shared" si="21"/>
        <v>1.0983079999999999E-3</v>
      </c>
      <c r="I59" s="195">
        <f t="shared" si="26"/>
        <v>8.4731988052773113E-3</v>
      </c>
      <c r="J59" s="194">
        <f t="shared" si="22"/>
        <v>19.683404697028674</v>
      </c>
      <c r="K59" s="280">
        <f>Processes!K17</f>
        <v>1.9003220999999999</v>
      </c>
      <c r="L59" s="279">
        <f t="shared" si="23"/>
        <v>1.3758332003999999E-3</v>
      </c>
      <c r="M59" s="195">
        <f t="shared" si="24"/>
        <v>9.7651962536433861E-3</v>
      </c>
    </row>
    <row r="60" spans="1:14">
      <c r="A60" s="281" t="s">
        <v>70</v>
      </c>
      <c r="B60" s="190">
        <f>Inputs!B56/$F$2</f>
        <v>4.0444444444444444E-5</v>
      </c>
      <c r="C60" s="279" t="s">
        <v>1</v>
      </c>
      <c r="D60" s="280">
        <f>Processes!H31</f>
        <v>121.67</v>
      </c>
      <c r="E60" s="190">
        <f t="shared" si="20"/>
        <v>4.9208755555555555E-3</v>
      </c>
      <c r="F60" s="195">
        <f t="shared" si="25"/>
        <v>1.7589300095429679E-3</v>
      </c>
      <c r="G60" s="280">
        <f>Processes!G31</f>
        <v>4.9720000000000004</v>
      </c>
      <c r="H60" s="190">
        <f t="shared" si="21"/>
        <v>2.0108977777777778E-4</v>
      </c>
      <c r="I60" s="195">
        <f t="shared" si="26"/>
        <v>1.5513623362664634E-3</v>
      </c>
      <c r="J60" s="194">
        <f t="shared" si="22"/>
        <v>40.864633845648065</v>
      </c>
      <c r="K60" s="280">
        <f>Processes!K31</f>
        <v>6.4054308000000004</v>
      </c>
      <c r="L60" s="279">
        <f t="shared" si="23"/>
        <v>2.5906409013333334E-4</v>
      </c>
      <c r="M60" s="195">
        <f t="shared" si="24"/>
        <v>1.8387488263025345E-3</v>
      </c>
    </row>
    <row r="61" spans="1:14">
      <c r="A61" s="189" t="s">
        <v>45</v>
      </c>
      <c r="B61" s="190">
        <f>Inputs!B57/$F$2</f>
        <v>4.2373333333333334E-3</v>
      </c>
      <c r="C61" s="279" t="s">
        <v>1</v>
      </c>
      <c r="D61" s="280">
        <f>Processes!H21</f>
        <v>25.22</v>
      </c>
      <c r="E61" s="190">
        <f t="shared" si="20"/>
        <v>0.10686554666666666</v>
      </c>
      <c r="F61" s="195">
        <f t="shared" si="25"/>
        <v>3.8198287051986461E-2</v>
      </c>
      <c r="G61" s="280">
        <f>Processes!G21</f>
        <v>1.919</v>
      </c>
      <c r="H61" s="190">
        <f t="shared" si="21"/>
        <v>8.1314426666666672E-3</v>
      </c>
      <c r="I61" s="195">
        <f t="shared" si="26"/>
        <v>6.2732248411539362E-2</v>
      </c>
      <c r="J61" s="194">
        <f t="shared" si="22"/>
        <v>76.090404440919912</v>
      </c>
      <c r="K61" s="280">
        <f>Processes!K21</f>
        <v>2.2139538000000001</v>
      </c>
      <c r="L61" s="279">
        <f t="shared" si="23"/>
        <v>9.3812602352000007E-3</v>
      </c>
      <c r="M61" s="195">
        <f t="shared" si="24"/>
        <v>6.6584995387954538E-2</v>
      </c>
    </row>
    <row r="62" spans="1:14">
      <c r="A62" s="189" t="s">
        <v>47</v>
      </c>
      <c r="B62" s="190">
        <f>Inputs!B58/$F$2</f>
        <v>2.3688888888888889E-4</v>
      </c>
      <c r="C62" s="279" t="s">
        <v>1</v>
      </c>
      <c r="D62" s="280">
        <f>Processes!H23</f>
        <v>83.6</v>
      </c>
      <c r="E62" s="190">
        <f t="shared" si="20"/>
        <v>1.980391111111111E-2</v>
      </c>
      <c r="F62" s="195">
        <f t="shared" si="25"/>
        <v>7.0787592911851459E-3</v>
      </c>
      <c r="G62" s="280">
        <f>Processes!G23</f>
        <v>2.4390000000000001</v>
      </c>
      <c r="H62" s="190">
        <f t="shared" si="21"/>
        <v>5.7777200000000005E-4</v>
      </c>
      <c r="I62" s="195">
        <f t="shared" si="26"/>
        <v>4.4573808258909923E-3</v>
      </c>
      <c r="J62" s="194">
        <f t="shared" si="22"/>
        <v>29.174641148325364</v>
      </c>
      <c r="K62" s="280">
        <f>Processes!K23</f>
        <v>2.7275390000000002</v>
      </c>
      <c r="L62" s="279">
        <f t="shared" si="23"/>
        <v>6.4612368311111115E-4</v>
      </c>
      <c r="M62" s="195">
        <f t="shared" si="24"/>
        <v>4.5859662115091447E-3</v>
      </c>
      <c r="N62" s="104"/>
    </row>
    <row r="63" spans="1:14">
      <c r="A63" s="202" t="s">
        <v>9</v>
      </c>
      <c r="B63" s="203"/>
      <c r="C63" s="204"/>
      <c r="D63" s="282"/>
      <c r="E63" s="206"/>
      <c r="F63" s="207"/>
      <c r="G63" s="282"/>
      <c r="H63" s="283"/>
      <c r="I63" s="207"/>
      <c r="J63" s="284"/>
      <c r="K63" s="285"/>
      <c r="L63" s="286"/>
      <c r="M63" s="287"/>
    </row>
    <row r="64" spans="1:14">
      <c r="A64" s="211" t="s">
        <v>49</v>
      </c>
      <c r="B64" s="212">
        <f>Inputs!B60</f>
        <v>2.4733333333333335E-3</v>
      </c>
      <c r="C64" s="213" t="s">
        <v>14</v>
      </c>
      <c r="D64" s="214">
        <f>Processes!H32</f>
        <v>0.7</v>
      </c>
      <c r="E64" s="212">
        <f>D64*$B64</f>
        <v>1.7313333333333332E-3</v>
      </c>
      <c r="F64" s="219">
        <f t="shared" ref="F64:F66" si="27">E64/E$80</f>
        <v>6.1885209697774032E-4</v>
      </c>
      <c r="G64" s="214">
        <f>Processes!G32</f>
        <v>4.2000000000000003E-2</v>
      </c>
      <c r="H64" s="218">
        <f>G64*$B64</f>
        <v>1.0388000000000002E-4</v>
      </c>
      <c r="I64" s="219">
        <f t="shared" ref="I64:I66" si="28">H64/H$80</f>
        <v>8.0141079905837645E-4</v>
      </c>
      <c r="J64" s="288">
        <f>H64/E64*$B$2</f>
        <v>60.000000000000014</v>
      </c>
      <c r="K64" s="217">
        <f>Processes!K32</f>
        <v>4.4801749000000002E-2</v>
      </c>
      <c r="L64" s="218">
        <f t="shared" si="23"/>
        <v>1.1080965919333334E-4</v>
      </c>
      <c r="M64" s="219">
        <f t="shared" si="24"/>
        <v>7.8648928409900531E-4</v>
      </c>
    </row>
    <row r="65" spans="1:13">
      <c r="A65" s="211" t="s">
        <v>57</v>
      </c>
      <c r="B65" s="212">
        <f>Inputs!B61</f>
        <v>2.6254666666666664E-4</v>
      </c>
      <c r="C65" s="213" t="s">
        <v>14</v>
      </c>
      <c r="D65" s="214">
        <f>Processes!H33</f>
        <v>2.71</v>
      </c>
      <c r="E65" s="212">
        <f>D65*$B65</f>
        <v>7.1150146666666659E-4</v>
      </c>
      <c r="F65" s="219">
        <f t="shared" si="27"/>
        <v>2.5432085559264794E-4</v>
      </c>
      <c r="G65" s="214">
        <f>Processes!G33</f>
        <v>0.16600000000000001</v>
      </c>
      <c r="H65" s="218">
        <f>G65*$B65</f>
        <v>4.3582746666666664E-5</v>
      </c>
      <c r="I65" s="219">
        <f t="shared" si="28"/>
        <v>3.3623107269245398E-4</v>
      </c>
      <c r="J65" s="288">
        <f>H65/E65*$B$2</f>
        <v>61.254612546125465</v>
      </c>
      <c r="K65" s="217">
        <f>Processes!K33</f>
        <v>0.17185733</v>
      </c>
      <c r="L65" s="218">
        <f t="shared" si="23"/>
        <v>4.5120569133733327E-5</v>
      </c>
      <c r="M65" s="219">
        <f t="shared" si="24"/>
        <v>3.2025045807797774E-4</v>
      </c>
    </row>
    <row r="66" spans="1:13">
      <c r="A66" s="211" t="s">
        <v>50</v>
      </c>
      <c r="B66" s="212">
        <f>Inputs!B62</f>
        <v>4.2373333333333332E-2</v>
      </c>
      <c r="C66" s="213" t="s">
        <v>14</v>
      </c>
      <c r="D66" s="214">
        <f>Processes!H34</f>
        <v>0.13</v>
      </c>
      <c r="E66" s="212">
        <f>D66*$B66</f>
        <v>5.5085333333333335E-3</v>
      </c>
      <c r="F66" s="219">
        <f t="shared" si="27"/>
        <v>1.9689838686590961E-3</v>
      </c>
      <c r="G66" s="214">
        <f>Processes!G34</f>
        <v>8.9999999999999993E-3</v>
      </c>
      <c r="H66" s="218">
        <f>G66*$B66</f>
        <v>3.8135999999999997E-4</v>
      </c>
      <c r="I66" s="219">
        <f t="shared" si="28"/>
        <v>2.9421064914218558E-3</v>
      </c>
      <c r="J66" s="288">
        <f>H66/E66*$B$2</f>
        <v>69.230769230769226</v>
      </c>
      <c r="K66" s="217">
        <f>Processes!K34</f>
        <v>9.4049823999999994E-3</v>
      </c>
      <c r="L66" s="218">
        <f t="shared" si="23"/>
        <v>3.9852045422933332E-4</v>
      </c>
      <c r="M66" s="219">
        <f t="shared" si="24"/>
        <v>2.8285626815148244E-3</v>
      </c>
    </row>
    <row r="67" spans="1:13">
      <c r="A67" s="222" t="s">
        <v>4</v>
      </c>
      <c r="B67" s="135"/>
      <c r="C67" s="223"/>
      <c r="D67" s="289"/>
      <c r="E67" s="225"/>
      <c r="F67" s="226"/>
      <c r="G67" s="289"/>
      <c r="H67" s="225"/>
      <c r="I67" s="226"/>
      <c r="J67" s="290"/>
      <c r="K67" s="227"/>
      <c r="L67" s="126"/>
      <c r="M67" s="291"/>
    </row>
    <row r="68" spans="1:13">
      <c r="A68" s="230" t="s">
        <v>98</v>
      </c>
      <c r="B68" s="231">
        <f>Inputs!B64</f>
        <v>0.26</v>
      </c>
      <c r="C68" s="232" t="s">
        <v>2</v>
      </c>
      <c r="D68" s="233">
        <f>Processes!H46</f>
        <v>9.07</v>
      </c>
      <c r="E68" s="292">
        <f>D68*$B68</f>
        <v>2.3582000000000001</v>
      </c>
      <c r="F68" s="235">
        <f>E68/E$80</f>
        <v>0.84292087895239154</v>
      </c>
      <c r="G68" s="233">
        <f>Processes!G46</f>
        <v>0.4</v>
      </c>
      <c r="H68" s="293">
        <f>G68*$B68</f>
        <v>0.10400000000000001</v>
      </c>
      <c r="I68" s="235">
        <f>H68/H$80</f>
        <v>0.80233657202609887</v>
      </c>
      <c r="J68" s="294">
        <f>H68/E68*$B$2</f>
        <v>44.101433296582144</v>
      </c>
      <c r="K68" s="239">
        <f>Processes!K46</f>
        <v>0.42848921000000001</v>
      </c>
      <c r="L68" s="237">
        <f t="shared" si="23"/>
        <v>0.11140719460000001</v>
      </c>
      <c r="M68" s="235">
        <f t="shared" si="24"/>
        <v>0.79073038724501465</v>
      </c>
    </row>
    <row r="69" spans="1:13">
      <c r="A69" s="295" t="s">
        <v>75</v>
      </c>
      <c r="B69" s="231">
        <f>Inputs!B66</f>
        <v>0.26</v>
      </c>
      <c r="C69" s="232" t="s">
        <v>2</v>
      </c>
      <c r="D69" s="233">
        <f>Processes!H47</f>
        <v>0.2</v>
      </c>
      <c r="E69" s="292">
        <f>D69*$B69</f>
        <v>5.2000000000000005E-2</v>
      </c>
      <c r="F69" s="235">
        <f>electric_hand_drying_cycle_stage[[#This Row],[Energy per FU '[MJ/FU']]]/E81</f>
        <v>0.10580872593444729</v>
      </c>
      <c r="G69" s="233">
        <f>Processes!G47</f>
        <v>1.2999999999999999E-2</v>
      </c>
      <c r="H69" s="293">
        <f>G69*$B69</f>
        <v>3.3799999999999998E-3</v>
      </c>
      <c r="I69" s="235">
        <f>electric_hand_drying_cycle_stage[[#This Row],[CO2/FU]]/H81</f>
        <v>0.11654604637178102</v>
      </c>
      <c r="J69" s="294">
        <f>H69/E69*$B$2</f>
        <v>64.999999999999986</v>
      </c>
      <c r="K69" s="239">
        <f>Processes!K47</f>
        <v>1.4481565E-2</v>
      </c>
      <c r="L69" s="237">
        <f t="shared" si="23"/>
        <v>3.7652069E-3</v>
      </c>
      <c r="M69" s="235">
        <f t="shared" si="24"/>
        <v>2.6724158352467848E-2</v>
      </c>
    </row>
    <row r="70" spans="1:13">
      <c r="A70" s="295" t="s">
        <v>76</v>
      </c>
      <c r="B70" s="231">
        <f>Inputs!B67</f>
        <v>0.26</v>
      </c>
      <c r="C70" s="232" t="s">
        <v>2</v>
      </c>
      <c r="D70" s="233">
        <f>Processes!H48</f>
        <v>1.03</v>
      </c>
      <c r="E70" s="292">
        <f>D70*$B70</f>
        <v>0.26780000000000004</v>
      </c>
      <c r="F70" s="235">
        <f>electric_hand_drying_cycle_stage[[#This Row],[Energy per FU '[MJ/FU']]]/E82</f>
        <v>0.37864817327647604</v>
      </c>
      <c r="G70" s="233">
        <f>Processes!G48</f>
        <v>6.8000000000000005E-2</v>
      </c>
      <c r="H70" s="293">
        <f>G70*$B70</f>
        <v>1.7680000000000001E-2</v>
      </c>
      <c r="I70" s="235">
        <f>electric_hand_drying_cycle_stage[[#This Row],[CO2/FU]]/H82</f>
        <v>0.40830076573458451</v>
      </c>
      <c r="J70" s="294">
        <f>H70/E70*$B$2</f>
        <v>66.019417475728147</v>
      </c>
      <c r="K70" s="239">
        <f>Processes!K48</f>
        <v>7.8110456999999994E-2</v>
      </c>
      <c r="L70" s="237">
        <f t="shared" si="23"/>
        <v>2.0308718819999998E-2</v>
      </c>
      <c r="M70" s="235">
        <f t="shared" si="24"/>
        <v>0.14414438093200774</v>
      </c>
    </row>
    <row r="71" spans="1:13" ht="21">
      <c r="A71" s="296" t="s">
        <v>120</v>
      </c>
      <c r="B71" s="231">
        <f>Inputs!B68</f>
        <v>0.26</v>
      </c>
      <c r="C71" s="232" t="s">
        <v>2</v>
      </c>
      <c r="D71" s="233">
        <f>Processes!H49</f>
        <v>10.34</v>
      </c>
      <c r="E71" s="292">
        <f>D71*$B71</f>
        <v>2.6884000000000001</v>
      </c>
      <c r="F71" s="235">
        <f>electric_hand_drying_cycle_stage[[#This Row],[Energy per FU '[MJ/FU']]]/E83</f>
        <v>0.85950334885875379</v>
      </c>
      <c r="G71" s="233">
        <f>Processes!G49</f>
        <v>0.99199999999999999</v>
      </c>
      <c r="H71" s="293">
        <f>G71*$B71</f>
        <v>0.25791999999999998</v>
      </c>
      <c r="I71" s="235">
        <f>electric_hand_drying_cycle_stage[[#This Row],[CO2/FU]]/H83</f>
        <v>0.90963784605959208</v>
      </c>
      <c r="J71" s="294">
        <f>H71/E71*$B$2</f>
        <v>95.938104448742735</v>
      </c>
      <c r="K71" s="239">
        <f>Processes!K49</f>
        <v>1.0089832999999999</v>
      </c>
      <c r="L71" s="237">
        <f t="shared" ref="L71" si="29">K71*$B71</f>
        <v>0.26233565799999997</v>
      </c>
      <c r="M71" s="235">
        <f t="shared" ref="M71" si="30">L71/L$80</f>
        <v>1.8619693026406725</v>
      </c>
    </row>
    <row r="72" spans="1:13">
      <c r="A72" s="244" t="s">
        <v>5</v>
      </c>
      <c r="B72" s="245"/>
      <c r="C72" s="246"/>
      <c r="D72" s="297"/>
      <c r="E72" s="248"/>
      <c r="F72" s="249"/>
      <c r="G72" s="297"/>
      <c r="H72" s="248"/>
      <c r="I72" s="249"/>
      <c r="J72" s="298"/>
      <c r="K72" s="299"/>
      <c r="L72" s="252">
        <f t="shared" si="23"/>
        <v>0</v>
      </c>
      <c r="M72" s="300"/>
    </row>
    <row r="73" spans="1:13">
      <c r="A73" s="254" t="s">
        <v>71</v>
      </c>
      <c r="B73" s="264">
        <f>B58</f>
        <v>4.2373333333333334E-3</v>
      </c>
      <c r="C73" s="261" t="s">
        <v>1</v>
      </c>
      <c r="D73" s="301">
        <f>Processes!H40</f>
        <v>0.73</v>
      </c>
      <c r="E73" s="264">
        <f t="shared" ref="E73:E78" si="31">D73*$B73</f>
        <v>3.0932533333333334E-3</v>
      </c>
      <c r="F73" s="262">
        <f t="shared" ref="F73:F78" si="32">E73/E$80</f>
        <v>1.1056601724008771E-3</v>
      </c>
      <c r="G73" s="301">
        <f>Processes!G40</f>
        <v>5.0999999999999997E-2</v>
      </c>
      <c r="H73" s="264">
        <f t="shared" ref="H73:H78" si="33">G73*$B73</f>
        <v>2.16104E-4</v>
      </c>
      <c r="I73" s="262">
        <f t="shared" ref="I73:I78" si="34">H73/H$80</f>
        <v>1.667193678472385E-3</v>
      </c>
      <c r="J73" s="263">
        <f t="shared" ref="J73:J78" si="35">H73/E73*$B$2</f>
        <v>69.863013698630141</v>
      </c>
      <c r="K73" s="301">
        <f>Processes!K40</f>
        <v>8.9742350999999998E-2</v>
      </c>
      <c r="L73" s="261">
        <f t="shared" si="23"/>
        <v>3.8026825530400001E-4</v>
      </c>
      <c r="M73" s="262">
        <f t="shared" si="24"/>
        <v>2.6990147795492377E-3</v>
      </c>
    </row>
    <row r="74" spans="1:13">
      <c r="A74" s="254" t="s">
        <v>72</v>
      </c>
      <c r="B74" s="264">
        <f>B55</f>
        <v>2.1777777777777778E-4</v>
      </c>
      <c r="C74" s="261" t="s">
        <v>1</v>
      </c>
      <c r="D74" s="301">
        <f>Processes!H41</f>
        <v>0.15</v>
      </c>
      <c r="E74" s="264">
        <f t="shared" si="31"/>
        <v>3.2666666666666663E-5</v>
      </c>
      <c r="F74" s="262">
        <f t="shared" si="32"/>
        <v>1.1676454659957364E-5</v>
      </c>
      <c r="G74" s="301">
        <f>Processes!G41</f>
        <v>4.0000000000000001E-3</v>
      </c>
      <c r="H74" s="264">
        <f t="shared" si="33"/>
        <v>8.7111111111111111E-7</v>
      </c>
      <c r="I74" s="262">
        <f t="shared" si="34"/>
        <v>6.7204259879109124E-6</v>
      </c>
      <c r="J74" s="263">
        <f t="shared" si="35"/>
        <v>26.666666666666668</v>
      </c>
      <c r="K74" s="301">
        <f>Processes!K41</f>
        <v>4.2370220999999996E-3</v>
      </c>
      <c r="L74" s="261">
        <f t="shared" si="23"/>
        <v>9.2272925733333331E-7</v>
      </c>
      <c r="M74" s="262">
        <f t="shared" si="24"/>
        <v>6.5492185275213046E-6</v>
      </c>
    </row>
    <row r="75" spans="1:13">
      <c r="A75" s="254" t="s">
        <v>73</v>
      </c>
      <c r="B75" s="264">
        <f>B56</f>
        <v>1.5111111111111111E-5</v>
      </c>
      <c r="C75" s="261" t="s">
        <v>1</v>
      </c>
      <c r="D75" s="301">
        <f>Processes!H42</f>
        <v>0.25</v>
      </c>
      <c r="E75" s="264">
        <f t="shared" si="31"/>
        <v>3.7777777777777777E-6</v>
      </c>
      <c r="F75" s="262">
        <f t="shared" si="32"/>
        <v>1.3503382940086749E-6</v>
      </c>
      <c r="G75" s="301">
        <f>Processes!G42</f>
        <v>2.8410000000000002</v>
      </c>
      <c r="H75" s="264">
        <f t="shared" si="33"/>
        <v>4.2930666666666665E-5</v>
      </c>
      <c r="I75" s="262">
        <f t="shared" si="34"/>
        <v>3.3120042238585034E-4</v>
      </c>
      <c r="J75" s="263">
        <f t="shared" si="35"/>
        <v>11364</v>
      </c>
      <c r="K75" s="301">
        <f>Processes!K42</f>
        <v>2.8430456</v>
      </c>
      <c r="L75" s="261">
        <f t="shared" si="23"/>
        <v>4.2961577955555556E-5</v>
      </c>
      <c r="M75" s="262">
        <f t="shared" si="24"/>
        <v>3.0492667278288443E-4</v>
      </c>
    </row>
    <row r="76" spans="1:13">
      <c r="A76" s="254" t="s">
        <v>74</v>
      </c>
      <c r="B76" s="264">
        <f>B59</f>
        <v>7.2400000000000003E-4</v>
      </c>
      <c r="C76" s="261" t="s">
        <v>1</v>
      </c>
      <c r="D76" s="301">
        <f>Processes!H43</f>
        <v>0.24</v>
      </c>
      <c r="E76" s="264">
        <f t="shared" si="31"/>
        <v>1.7375999999999999E-4</v>
      </c>
      <c r="F76" s="262">
        <f t="shared" si="32"/>
        <v>6.2109206991250757E-5</v>
      </c>
      <c r="G76" s="301">
        <f>Processes!G43</f>
        <v>2.4E-2</v>
      </c>
      <c r="H76" s="264">
        <f t="shared" si="33"/>
        <v>1.7376000000000001E-5</v>
      </c>
      <c r="I76" s="262">
        <f t="shared" si="34"/>
        <v>1.3405192572620665E-4</v>
      </c>
      <c r="J76" s="263">
        <f t="shared" si="35"/>
        <v>100</v>
      </c>
      <c r="K76" s="301">
        <f>Processes!K43</f>
        <v>9.6838257999999997E-2</v>
      </c>
      <c r="L76" s="261">
        <f t="shared" si="23"/>
        <v>7.0110898792000005E-5</v>
      </c>
      <c r="M76" s="262">
        <f t="shared" si="24"/>
        <v>4.9762332092593772E-4</v>
      </c>
    </row>
    <row r="77" spans="1:13">
      <c r="A77" s="254" t="s">
        <v>56</v>
      </c>
      <c r="B77" s="264">
        <f>B60</f>
        <v>4.0444444444444444E-5</v>
      </c>
      <c r="C77" s="261" t="s">
        <v>1</v>
      </c>
      <c r="D77" s="301">
        <f>Processes!H44</f>
        <v>0.67</v>
      </c>
      <c r="E77" s="264">
        <f t="shared" si="31"/>
        <v>2.7097777777777779E-5</v>
      </c>
      <c r="F77" s="262">
        <f t="shared" si="32"/>
        <v>9.6858971512598708E-6</v>
      </c>
      <c r="G77" s="301">
        <f>Processes!G44</f>
        <v>0.47099999999999997</v>
      </c>
      <c r="H77" s="264">
        <f t="shared" si="33"/>
        <v>1.9049333333333331E-5</v>
      </c>
      <c r="I77" s="262">
        <f t="shared" si="34"/>
        <v>1.4696131544278041E-4</v>
      </c>
      <c r="J77" s="263">
        <f t="shared" si="35"/>
        <v>702.98507462686553</v>
      </c>
      <c r="K77" s="301">
        <f>Processes!K44</f>
        <v>0.62918377000000003</v>
      </c>
      <c r="L77" s="261">
        <f t="shared" si="23"/>
        <v>2.5446988031111113E-5</v>
      </c>
      <c r="M77" s="262">
        <f t="shared" si="24"/>
        <v>1.806140687080881E-4</v>
      </c>
    </row>
    <row r="78" spans="1:13">
      <c r="A78" s="254" t="s">
        <v>58</v>
      </c>
      <c r="B78" s="264">
        <f>B57</f>
        <v>3.4000000000000002E-4</v>
      </c>
      <c r="C78" s="302" t="s">
        <v>1</v>
      </c>
      <c r="D78" s="301">
        <f>Processes!H39</f>
        <v>9.02</v>
      </c>
      <c r="E78" s="264">
        <f t="shared" si="31"/>
        <v>3.0668000000000002E-3</v>
      </c>
      <c r="F78" s="262">
        <f t="shared" si="32"/>
        <v>1.0962046270762422E-3</v>
      </c>
      <c r="G78" s="301">
        <f>Processes!G39</f>
        <v>0.72899999999999998</v>
      </c>
      <c r="H78" s="264">
        <f t="shared" si="33"/>
        <v>2.4786000000000003E-4</v>
      </c>
      <c r="I78" s="262">
        <f t="shared" si="34"/>
        <v>1.912184064830662E-3</v>
      </c>
      <c r="J78" s="263">
        <f t="shared" si="35"/>
        <v>80.820399113082047</v>
      </c>
      <c r="K78" s="301">
        <f>Processes!K39</f>
        <v>0.79992189999999996</v>
      </c>
      <c r="L78" s="261">
        <f t="shared" si="23"/>
        <v>2.7197344600000001E-4</v>
      </c>
      <c r="M78" s="262">
        <f t="shared" si="24"/>
        <v>1.9303750448801005E-3</v>
      </c>
    </row>
    <row r="79" spans="1:13" ht="21" thickBot="1">
      <c r="A79" s="6" t="s">
        <v>6</v>
      </c>
      <c r="B79" s="183"/>
      <c r="C79" s="18"/>
      <c r="D79" s="185"/>
      <c r="E79" s="34"/>
      <c r="F79" s="20"/>
      <c r="G79" s="5"/>
      <c r="H79" s="5"/>
      <c r="I79" s="14"/>
      <c r="J79" s="28"/>
      <c r="K79" s="139"/>
      <c r="L79" s="137">
        <f t="shared" si="23"/>
        <v>0</v>
      </c>
      <c r="M79" s="138">
        <f t="shared" ref="M79:M80" si="36">L79/L$43</f>
        <v>0</v>
      </c>
    </row>
    <row r="80" spans="1:13" ht="21" thickBot="1">
      <c r="A80" s="121" t="s">
        <v>93</v>
      </c>
      <c r="B80" s="184"/>
      <c r="C80" s="122" t="s">
        <v>13</v>
      </c>
      <c r="D80" s="125"/>
      <c r="E80" s="123">
        <f>SUM(E$49:E$66)+SUM(E$73:E$78)+E68</f>
        <v>2.7976528508</v>
      </c>
      <c r="F80" s="124">
        <f>E80/E$80</f>
        <v>1</v>
      </c>
      <c r="G80" s="125"/>
      <c r="H80" s="123">
        <f>SUM(H$49:H$66)+SUM(H$73:H$78)+H68</f>
        <v>0.12962141279111111</v>
      </c>
      <c r="I80" s="124">
        <f>H80/H$80</f>
        <v>1</v>
      </c>
      <c r="J80" s="152">
        <f>H80/E80*$B$2</f>
        <v>46.332200492296728</v>
      </c>
      <c r="K80" s="125"/>
      <c r="L80" s="123">
        <f>SUM(L$49:L$66)+SUM(L$73:L$78)+L68</f>
        <v>0.14089150536904751</v>
      </c>
      <c r="M80" s="124">
        <f t="shared" si="36"/>
        <v>0.52804863120947121</v>
      </c>
    </row>
    <row r="81" spans="1:24" ht="21" thickBot="1">
      <c r="A81" s="108" t="s">
        <v>95</v>
      </c>
      <c r="B81" s="109"/>
      <c r="C81" s="110" t="s">
        <v>13</v>
      </c>
      <c r="D81" s="109"/>
      <c r="E81" s="117">
        <f>SUM(E$49:E$66)+SUM(E$73:E$78)+E69</f>
        <v>0.4914528507999999</v>
      </c>
      <c r="F81" s="111">
        <f>E81/E$80</f>
        <v>0.17566613050631602</v>
      </c>
      <c r="G81" s="112"/>
      <c r="H81" s="117">
        <f>SUM(H$49:H$66)+SUM(H$73:H$78)+H69</f>
        <v>2.9001412791111118E-2</v>
      </c>
      <c r="I81" s="111">
        <f>H81/H$80</f>
        <v>0.22373936656474949</v>
      </c>
      <c r="J81" s="113">
        <f>H81/E81*$B$2</f>
        <v>59.011587263970199</v>
      </c>
      <c r="K81" s="112"/>
      <c r="L81" s="117">
        <f>SUM(L$49:L$66)+SUM(L$73:L$78)+L69</f>
        <v>3.3249517669047511E-2</v>
      </c>
      <c r="M81" s="111">
        <f>L81/L$80</f>
        <v>0.23599377110745318</v>
      </c>
    </row>
    <row r="82" spans="1:24" ht="21" thickBot="1">
      <c r="A82" s="114" t="s">
        <v>96</v>
      </c>
      <c r="B82" s="115"/>
      <c r="C82" s="116" t="s">
        <v>13</v>
      </c>
      <c r="D82" s="115"/>
      <c r="E82" s="117">
        <f>SUM(E$49:E$66)+SUM(E$73:E$78)+E70</f>
        <v>0.7072528508</v>
      </c>
      <c r="F82" s="118">
        <f>E82/E$80</f>
        <v>0.25280221975995276</v>
      </c>
      <c r="G82" s="119"/>
      <c r="H82" s="117">
        <f>SUM(H$49:H$66)+SUM(H$73:H$78)+H70</f>
        <v>4.3301412791111119E-2</v>
      </c>
      <c r="I82" s="118">
        <f>H82/H$80</f>
        <v>0.33406064521833806</v>
      </c>
      <c r="J82" s="120">
        <f>H82/E82*$B$2</f>
        <v>61.224797810473696</v>
      </c>
      <c r="K82" s="119"/>
      <c r="L82" s="117">
        <f>SUM(L$49:L$66)+SUM(L$73:L$78)+L70</f>
        <v>4.9793029589047508E-2</v>
      </c>
      <c r="M82" s="118">
        <f>L82/L$80</f>
        <v>0.35341399368699306</v>
      </c>
    </row>
    <row r="83" spans="1:24" ht="21" thickBot="1">
      <c r="A83" s="114" t="s">
        <v>121</v>
      </c>
      <c r="B83" s="115"/>
      <c r="C83" s="116" t="s">
        <v>13</v>
      </c>
      <c r="D83" s="115"/>
      <c r="E83" s="117">
        <f>SUM(E$49:E$66)+SUM(E$73:E$78)+E71</f>
        <v>3.1278528508000001</v>
      </c>
      <c r="F83" s="118">
        <f>E83/E$80</f>
        <v>1.1180275100627934</v>
      </c>
      <c r="G83" s="119"/>
      <c r="H83" s="117">
        <f>SUM(H$49:H$66)+SUM(H$73:H$78)+H71</f>
        <v>0.28354141279111111</v>
      </c>
      <c r="I83" s="118">
        <f>H83/H$80</f>
        <v>2.1874581265986262</v>
      </c>
      <c r="J83" s="120">
        <f>H83/E83*$B$2</f>
        <v>90.650496144213022</v>
      </c>
      <c r="K83" s="119"/>
      <c r="L83" s="117">
        <f>SUM(L$49:L$66)+SUM(L$73:L$78)+L71</f>
        <v>0.29181996876904748</v>
      </c>
      <c r="M83" s="118">
        <f>L83/L$80</f>
        <v>2.0712389153956576</v>
      </c>
    </row>
    <row r="84" spans="1:24">
      <c r="A84" s="25" t="s">
        <v>16</v>
      </c>
      <c r="B84" s="172"/>
      <c r="C84" s="173"/>
      <c r="D84" s="173"/>
      <c r="E84" s="173"/>
      <c r="F84" s="173"/>
      <c r="I84" s="104"/>
    </row>
    <row r="85" spans="1:24" ht="52.25" customHeight="1">
      <c r="A85" s="26" t="s">
        <v>89</v>
      </c>
      <c r="B85" s="174"/>
      <c r="C85" s="175"/>
      <c r="D85" s="175"/>
      <c r="E85" s="175"/>
      <c r="F85" s="175"/>
      <c r="G85" s="176"/>
    </row>
    <row r="86" spans="1:24" ht="43.25" customHeight="1">
      <c r="A86" s="26" t="s">
        <v>90</v>
      </c>
      <c r="B86" s="174"/>
      <c r="C86" s="175"/>
      <c r="D86" s="175"/>
      <c r="E86" s="175"/>
      <c r="F86" s="175"/>
      <c r="G86" s="176"/>
    </row>
    <row r="87" spans="1:24" ht="152" customHeight="1">
      <c r="A87" s="26" t="s">
        <v>17</v>
      </c>
      <c r="B87" s="174"/>
      <c r="C87" s="175"/>
      <c r="D87" s="175"/>
      <c r="E87" s="175"/>
      <c r="F87" s="175"/>
      <c r="G87" s="176"/>
    </row>
    <row r="88" spans="1:24" ht="107.5" customHeight="1">
      <c r="A88" s="26" t="s">
        <v>18</v>
      </c>
      <c r="B88" s="174"/>
      <c r="C88" s="175"/>
      <c r="D88" s="175"/>
      <c r="E88" s="175"/>
      <c r="F88" s="175"/>
      <c r="G88" s="176"/>
    </row>
    <row r="89" spans="1:24" ht="63">
      <c r="A89" s="26" t="s">
        <v>91</v>
      </c>
      <c r="B89" s="174"/>
      <c r="C89" s="175"/>
      <c r="D89" s="175"/>
      <c r="E89" s="175"/>
      <c r="F89" s="175"/>
      <c r="G89" s="176"/>
    </row>
    <row r="90" spans="1:24">
      <c r="A90" s="24"/>
      <c r="B90" s="170"/>
      <c r="C90" s="171"/>
      <c r="D90" s="171"/>
      <c r="E90" s="171"/>
      <c r="F90" s="171"/>
    </row>
    <row r="91" spans="1:24">
      <c r="A91" s="24"/>
      <c r="B91" s="24"/>
      <c r="C91" s="46"/>
      <c r="D91" s="46"/>
      <c r="E91" s="46"/>
      <c r="F91" s="46"/>
    </row>
    <row r="92" spans="1:24">
      <c r="A92" s="24"/>
      <c r="B92" s="24"/>
      <c r="C92" s="46"/>
      <c r="D92" s="46"/>
      <c r="E92" s="46"/>
      <c r="F92" s="46"/>
    </row>
    <row r="95" spans="1:24">
      <c r="Q95" s="4"/>
      <c r="R95" s="4"/>
      <c r="S95" s="4"/>
      <c r="T95" s="4"/>
      <c r="U95" s="4"/>
      <c r="V95" s="4"/>
      <c r="W95" s="4"/>
      <c r="X95" s="4"/>
    </row>
    <row r="96" spans="1:24">
      <c r="Q96" s="37">
        <f>Processes!H85</f>
        <v>0</v>
      </c>
      <c r="R96" s="37"/>
      <c r="S96" s="37"/>
      <c r="T96" s="37"/>
      <c r="U96" s="37"/>
      <c r="V96" s="37"/>
      <c r="W96" s="37"/>
      <c r="X96" s="37"/>
    </row>
    <row r="97" spans="17:24">
      <c r="Q97" s="31">
        <f>Processes!H76</f>
        <v>0</v>
      </c>
      <c r="R97" s="31"/>
      <c r="S97" s="31"/>
      <c r="T97" s="31"/>
      <c r="U97" s="31"/>
      <c r="V97" s="31"/>
      <c r="W97" s="31"/>
      <c r="X97" s="31"/>
    </row>
    <row r="98" spans="17:24">
      <c r="Q98" s="5"/>
      <c r="R98" s="5"/>
      <c r="S98" s="5"/>
      <c r="T98" s="5"/>
      <c r="U98" s="5"/>
      <c r="V98" s="5"/>
      <c r="W98" s="5"/>
      <c r="X98" s="5"/>
    </row>
    <row r="99" spans="17:24">
      <c r="Q99" s="3">
        <v>27.1</v>
      </c>
      <c r="R99" s="3"/>
      <c r="S99" s="3"/>
      <c r="T99" s="3"/>
      <c r="U99" s="3"/>
      <c r="V99" s="3"/>
      <c r="W99" s="3"/>
      <c r="X99" s="3"/>
    </row>
    <row r="100" spans="17:24">
      <c r="Q100" s="5"/>
      <c r="R100" s="5"/>
      <c r="S100" s="5"/>
      <c r="T100" s="5"/>
      <c r="U100" s="5"/>
      <c r="V100" s="5"/>
      <c r="W100" s="5"/>
      <c r="X100" s="5"/>
    </row>
    <row r="101" spans="17:24">
      <c r="Q101" s="37">
        <f>Processes!H84</f>
        <v>0</v>
      </c>
      <c r="R101" s="37"/>
      <c r="S101" s="37"/>
      <c r="T101" s="37"/>
      <c r="U101" s="37"/>
      <c r="V101" s="37"/>
      <c r="W101" s="37"/>
      <c r="X101" s="37"/>
    </row>
    <row r="102" spans="17:24">
      <c r="Q102" s="16">
        <f>Processes!G83</f>
        <v>0</v>
      </c>
      <c r="R102" s="16"/>
      <c r="S102" s="16"/>
      <c r="T102" s="16"/>
      <c r="U102" s="16"/>
      <c r="V102" s="16"/>
      <c r="W102" s="16"/>
      <c r="X102" s="16"/>
    </row>
    <row r="103" spans="17:24">
      <c r="Q103" s="5"/>
      <c r="R103" s="5"/>
      <c r="S103" s="5"/>
      <c r="T103" s="5"/>
      <c r="U103" s="5"/>
      <c r="V103" s="5"/>
      <c r="W103" s="5"/>
      <c r="X103" s="5"/>
    </row>
    <row r="104" spans="17:24">
      <c r="Q104" s="3"/>
      <c r="R104" s="3"/>
      <c r="S104" s="3"/>
      <c r="T104" s="3"/>
      <c r="U104" s="3"/>
      <c r="V104" s="3"/>
      <c r="W104" s="3"/>
      <c r="X104" s="3"/>
    </row>
    <row r="105" spans="17:24">
      <c r="Q105" s="5"/>
      <c r="R105" s="5"/>
      <c r="S105" s="5"/>
      <c r="T105" s="5"/>
      <c r="U105" s="5"/>
      <c r="V105" s="5"/>
      <c r="W105" s="5"/>
      <c r="X105" s="5"/>
    </row>
    <row r="106" spans="17:24">
      <c r="Q106" s="31">
        <f>Processes!H80</f>
        <v>0</v>
      </c>
      <c r="R106" s="31"/>
      <c r="S106" s="31"/>
      <c r="T106" s="31"/>
      <c r="U106" s="31"/>
      <c r="V106" s="31"/>
      <c r="W106" s="31"/>
      <c r="X106" s="31"/>
    </row>
    <row r="107" spans="17:24">
      <c r="Q107" s="31">
        <f>Processes!H81</f>
        <v>0</v>
      </c>
      <c r="R107" s="31"/>
      <c r="S107" s="31"/>
      <c r="T107" s="31"/>
      <c r="U107" s="31"/>
      <c r="V107" s="31"/>
      <c r="W107" s="31"/>
      <c r="X107" s="31"/>
    </row>
    <row r="108" spans="17:24">
      <c r="Q108" s="31">
        <f>Processes!H75</f>
        <v>0</v>
      </c>
      <c r="R108" s="31"/>
      <c r="S108" s="31"/>
      <c r="T108" s="31"/>
      <c r="U108" s="31"/>
      <c r="V108" s="31"/>
      <c r="W108" s="31"/>
      <c r="X108" s="31"/>
    </row>
    <row r="109" spans="17:24">
      <c r="Q109" s="19"/>
      <c r="R109" s="5"/>
      <c r="S109" s="5"/>
      <c r="T109" s="5"/>
      <c r="U109" s="5"/>
      <c r="V109" s="5"/>
      <c r="W109" s="5"/>
      <c r="X109" s="5"/>
    </row>
    <row r="110" spans="17:24">
      <c r="Q110" s="3"/>
      <c r="R110" s="3"/>
      <c r="S110" s="3"/>
      <c r="T110" s="3"/>
      <c r="U110" s="3"/>
      <c r="V110" s="3"/>
      <c r="W110" s="3"/>
      <c r="X110" s="3"/>
    </row>
    <row r="111" spans="17:24">
      <c r="Q111" s="3"/>
      <c r="R111" s="3"/>
      <c r="S111" s="3"/>
      <c r="T111" s="3"/>
      <c r="U111" s="3"/>
      <c r="V111" s="3"/>
      <c r="W111" s="3"/>
      <c r="X111" s="3"/>
    </row>
    <row r="112" spans="17:24">
      <c r="Q112" s="3"/>
      <c r="R112" s="3"/>
      <c r="S112" s="3"/>
      <c r="T112" s="3"/>
      <c r="U112" s="3"/>
      <c r="V112" s="3"/>
      <c r="W112" s="3"/>
      <c r="X112" s="3"/>
    </row>
    <row r="113" spans="17:24" ht="22" thickBot="1">
      <c r="Q113" s="29" t="s">
        <v>3</v>
      </c>
      <c r="R113" s="2"/>
      <c r="S113" s="2"/>
      <c r="T113" s="2"/>
      <c r="U113" s="2"/>
      <c r="V113" s="2"/>
      <c r="W113" s="2"/>
      <c r="X113" s="2"/>
    </row>
    <row r="114" spans="17:24">
      <c r="Q114" s="4"/>
      <c r="R114" s="4"/>
      <c r="S114" s="4"/>
      <c r="T114" s="4"/>
      <c r="U114" s="4"/>
      <c r="V114" s="4"/>
      <c r="W114" s="4"/>
      <c r="X114" s="4"/>
    </row>
    <row r="115" spans="17:24">
      <c r="Q115" s="31">
        <f>Processes!H77</f>
        <v>0</v>
      </c>
      <c r="R115" s="31"/>
      <c r="S115" s="31"/>
      <c r="T115" s="31"/>
      <c r="U115" s="31"/>
      <c r="V115" s="31"/>
      <c r="W115" s="31"/>
      <c r="X115" s="31"/>
    </row>
    <row r="116" spans="17:24">
      <c r="Q116" s="31">
        <f>Processes!H78</f>
        <v>0</v>
      </c>
      <c r="R116" s="31"/>
      <c r="S116" s="31"/>
      <c r="T116" s="31"/>
      <c r="U116" s="31"/>
      <c r="V116" s="31"/>
      <c r="W116" s="31"/>
      <c r="X116" s="31"/>
    </row>
    <row r="117" spans="17:24">
      <c r="Q117" s="5"/>
      <c r="R117" s="5"/>
      <c r="S117" s="5"/>
      <c r="T117" s="5"/>
      <c r="U117" s="5"/>
      <c r="V117" s="5"/>
      <c r="W117" s="5"/>
      <c r="X117" s="5"/>
    </row>
    <row r="118" spans="17:24">
      <c r="Q118" s="3">
        <v>27.1</v>
      </c>
      <c r="R118" s="3"/>
      <c r="S118" s="3"/>
      <c r="T118" s="3"/>
      <c r="U118" s="3"/>
      <c r="V118" s="3"/>
      <c r="W118" s="3"/>
      <c r="X118" s="3"/>
    </row>
    <row r="119" spans="17:24">
      <c r="Q119" s="5"/>
      <c r="R119" s="5"/>
      <c r="S119" s="5"/>
      <c r="T119" s="5"/>
      <c r="U119" s="5"/>
      <c r="V119" s="5"/>
      <c r="W119" s="5"/>
      <c r="X119" s="5"/>
    </row>
    <row r="120" spans="17:24">
      <c r="Q120" s="37">
        <f>Processes!H83</f>
        <v>0</v>
      </c>
      <c r="R120" s="37"/>
      <c r="S120" s="37"/>
      <c r="T120" s="37"/>
      <c r="U120" s="37"/>
      <c r="V120" s="37"/>
      <c r="W120" s="37"/>
      <c r="X120" s="37"/>
    </row>
    <row r="121" spans="17:24">
      <c r="Q121" s="5"/>
      <c r="R121" s="5"/>
      <c r="S121" s="5"/>
      <c r="T121" s="5"/>
      <c r="U121" s="5"/>
      <c r="V121" s="5"/>
      <c r="W121" s="5"/>
      <c r="X121" s="5"/>
    </row>
    <row r="122" spans="17:24">
      <c r="Q122" s="31">
        <f>Processes!H75</f>
        <v>0</v>
      </c>
      <c r="R122" s="31"/>
      <c r="S122" s="31"/>
      <c r="T122" s="31"/>
      <c r="U122" s="31"/>
      <c r="V122" s="31"/>
      <c r="W122" s="31"/>
      <c r="X122" s="31"/>
    </row>
    <row r="123" spans="17:24">
      <c r="Q123" s="5"/>
      <c r="R123" s="5"/>
      <c r="S123" s="5"/>
      <c r="T123" s="5"/>
      <c r="U123" s="5"/>
      <c r="V123" s="5"/>
      <c r="W123" s="5"/>
      <c r="X123" s="5"/>
    </row>
    <row r="124" spans="17:24">
      <c r="Q124" s="31">
        <f>Processes!H79</f>
        <v>0</v>
      </c>
      <c r="R124" s="31"/>
      <c r="S124" s="31"/>
      <c r="T124" s="31"/>
      <c r="U124" s="31"/>
      <c r="V124" s="31"/>
      <c r="W124" s="31"/>
      <c r="X124" s="31"/>
    </row>
    <row r="125" spans="17:24">
      <c r="Q125" s="19"/>
      <c r="R125" s="5"/>
      <c r="S125" s="5"/>
      <c r="T125" s="5"/>
      <c r="U125" s="5"/>
      <c r="V125" s="5"/>
      <c r="W125" s="5"/>
      <c r="X125" s="5"/>
    </row>
    <row r="126" spans="17:24">
      <c r="Q126" s="3"/>
      <c r="R126" s="3"/>
      <c r="S126" s="3"/>
      <c r="T126" s="3"/>
      <c r="U126" s="3"/>
      <c r="V126" s="3"/>
      <c r="W126" s="3"/>
      <c r="X126" s="3"/>
    </row>
    <row r="138" spans="5:13">
      <c r="E138" s="1"/>
      <c r="J138" s="27"/>
      <c r="K138" s="107"/>
      <c r="L138" s="107"/>
      <c r="M138" s="107"/>
    </row>
    <row r="139" spans="5:13">
      <c r="E139" s="1"/>
      <c r="J139" s="27"/>
      <c r="K139" s="107"/>
      <c r="L139" s="107"/>
      <c r="M139" s="107"/>
    </row>
  </sheetData>
  <mergeCells count="7">
    <mergeCell ref="B90:F90"/>
    <mergeCell ref="B84:F84"/>
    <mergeCell ref="B85:G85"/>
    <mergeCell ref="B86:G86"/>
    <mergeCell ref="B87:G87"/>
    <mergeCell ref="B88:G88"/>
    <mergeCell ref="B89:G89"/>
  </mergeCells>
  <pageMargins left="0.7" right="0.7" top="0.75" bottom="0.75" header="0.3" footer="0.3"/>
  <pageSetup orientation="portrait" horizontalDpi="1200" verticalDpi="1200"/>
  <ignoredErrors>
    <ignoredError sqref="D50:D62 D64:D66 B64:B66 B68:B71 B73:B78 D68:D71 D73:D78 M49:M62 M64:M66 M68:M71 M73:M78" calculatedColumn="1"/>
  </ignoredErrors>
  <drawing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zoomScale="120" zoomScaleNormal="120" workbookViewId="0">
      <selection activeCell="C31" sqref="C31"/>
    </sheetView>
  </sheetViews>
  <sheetFormatPr baseColWidth="10" defaultColWidth="8.83203125" defaultRowHeight="15"/>
  <cols>
    <col min="2" max="2" width="46.6640625" customWidth="1"/>
    <col min="4" max="4" width="47" customWidth="1"/>
    <col min="5" max="5" width="14.6640625" customWidth="1"/>
    <col min="6" max="6" width="13.5" customWidth="1"/>
    <col min="8" max="8" width="14.1640625" customWidth="1"/>
    <col min="9" max="9" width="13.6640625" customWidth="1"/>
    <col min="12" max="12" width="14.1640625" customWidth="1"/>
    <col min="13" max="13" width="20.5" customWidth="1"/>
  </cols>
  <sheetData>
    <row r="1" spans="1:14" ht="48">
      <c r="A1" s="177"/>
      <c r="B1" t="s">
        <v>206</v>
      </c>
      <c r="C1">
        <v>1000</v>
      </c>
      <c r="D1" s="177" t="s">
        <v>12</v>
      </c>
      <c r="E1" s="177"/>
      <c r="F1" s="178" t="s">
        <v>207</v>
      </c>
      <c r="G1" s="179" t="s">
        <v>208</v>
      </c>
      <c r="H1" s="180" t="s">
        <v>209</v>
      </c>
      <c r="I1" s="181" t="s">
        <v>210</v>
      </c>
      <c r="J1" s="181"/>
      <c r="K1" s="178" t="s">
        <v>211</v>
      </c>
      <c r="L1" s="180"/>
      <c r="M1" s="180"/>
    </row>
    <row r="2" spans="1:14" ht="48">
      <c r="A2" s="177"/>
      <c r="B2" s="177"/>
      <c r="C2" s="177"/>
      <c r="D2" s="177"/>
      <c r="E2" s="177"/>
      <c r="F2" s="178" t="s">
        <v>212</v>
      </c>
      <c r="G2" s="179" t="s">
        <v>213</v>
      </c>
      <c r="H2" s="180" t="s">
        <v>214</v>
      </c>
      <c r="I2" s="181" t="s">
        <v>215</v>
      </c>
      <c r="J2" s="181"/>
      <c r="K2" s="178" t="s">
        <v>216</v>
      </c>
      <c r="L2" s="180" t="s">
        <v>217</v>
      </c>
      <c r="M2" s="180" t="s">
        <v>218</v>
      </c>
    </row>
    <row r="3" spans="1:14" ht="49" thickBot="1">
      <c r="A3" s="182"/>
      <c r="B3" s="182" t="s">
        <v>219</v>
      </c>
      <c r="C3" s="182" t="s">
        <v>220</v>
      </c>
      <c r="D3" s="182" t="s">
        <v>22</v>
      </c>
      <c r="E3" s="182" t="s">
        <v>23</v>
      </c>
      <c r="F3" s="182" t="s">
        <v>221</v>
      </c>
      <c r="G3" s="179" t="s">
        <v>1</v>
      </c>
      <c r="H3" s="180" t="s">
        <v>222</v>
      </c>
      <c r="I3" s="181" t="s">
        <v>223</v>
      </c>
      <c r="J3" s="181"/>
      <c r="K3" s="178" t="s">
        <v>224</v>
      </c>
      <c r="L3" s="180" t="s">
        <v>222</v>
      </c>
      <c r="M3" s="180" t="s">
        <v>222</v>
      </c>
    </row>
    <row r="4" spans="1:14">
      <c r="A4" s="53">
        <v>258</v>
      </c>
      <c r="B4" s="54" t="s">
        <v>138</v>
      </c>
      <c r="C4" s="54" t="s">
        <v>139</v>
      </c>
      <c r="D4" s="54" t="s">
        <v>29</v>
      </c>
      <c r="E4" s="54" t="s">
        <v>1</v>
      </c>
      <c r="F4" s="54">
        <v>1</v>
      </c>
      <c r="G4" s="55">
        <v>4.891</v>
      </c>
      <c r="H4" s="56">
        <v>61.91</v>
      </c>
      <c r="I4" s="57" t="e">
        <f t="shared" ref="I4:I48" si="0">G4/H4*$C$4</f>
        <v>#VALUE!</v>
      </c>
      <c r="J4" s="57"/>
      <c r="K4" s="54">
        <v>5.4372182000000002</v>
      </c>
      <c r="L4" s="56">
        <v>20.95</v>
      </c>
      <c r="M4" s="58">
        <f t="shared" ref="M4:M48" si="1">L4+H4</f>
        <v>82.86</v>
      </c>
      <c r="N4" t="s">
        <v>54</v>
      </c>
    </row>
    <row r="5" spans="1:14">
      <c r="A5" s="59">
        <v>470</v>
      </c>
      <c r="B5" s="47" t="s">
        <v>140</v>
      </c>
      <c r="C5" s="47" t="s">
        <v>141</v>
      </c>
      <c r="D5" s="47" t="s">
        <v>30</v>
      </c>
      <c r="E5" s="47" t="s">
        <v>1</v>
      </c>
      <c r="F5" s="47">
        <v>1</v>
      </c>
      <c r="G5" s="52">
        <v>19.248999999999999</v>
      </c>
      <c r="H5" s="49">
        <v>218.9</v>
      </c>
      <c r="I5" s="51" t="e">
        <f t="shared" si="0"/>
        <v>#VALUE!</v>
      </c>
      <c r="J5" s="51"/>
      <c r="K5" s="47">
        <v>20.97429</v>
      </c>
      <c r="L5" s="49">
        <v>3.51</v>
      </c>
      <c r="M5" s="82">
        <f t="shared" si="1"/>
        <v>222.41</v>
      </c>
    </row>
    <row r="6" spans="1:14">
      <c r="A6" s="59">
        <v>2017</v>
      </c>
      <c r="B6" s="47" t="s">
        <v>142</v>
      </c>
      <c r="C6" s="47" t="s">
        <v>141</v>
      </c>
      <c r="D6" s="47" t="s">
        <v>31</v>
      </c>
      <c r="E6" s="47" t="s">
        <v>1</v>
      </c>
      <c r="F6" s="47">
        <v>1</v>
      </c>
      <c r="G6" s="52">
        <v>5.6319999999999997</v>
      </c>
      <c r="H6" s="49">
        <v>56.4</v>
      </c>
      <c r="I6" s="51" t="e">
        <f t="shared" si="0"/>
        <v>#VALUE!</v>
      </c>
      <c r="J6" s="51"/>
      <c r="K6" s="47">
        <v>6.0199005000000003</v>
      </c>
      <c r="L6" s="49">
        <v>4.42</v>
      </c>
      <c r="M6" s="82">
        <f t="shared" si="1"/>
        <v>60.82</v>
      </c>
    </row>
    <row r="7" spans="1:14">
      <c r="A7" s="59">
        <v>15025</v>
      </c>
      <c r="B7" s="47" t="s">
        <v>32</v>
      </c>
      <c r="C7" s="47" t="s">
        <v>139</v>
      </c>
      <c r="D7" s="47" t="s">
        <v>32</v>
      </c>
      <c r="E7" s="47" t="s">
        <v>1</v>
      </c>
      <c r="F7" s="47">
        <v>1</v>
      </c>
      <c r="G7" s="52">
        <v>0.41899999999999998</v>
      </c>
      <c r="H7" s="49">
        <v>7.02</v>
      </c>
      <c r="I7" s="51" t="e">
        <f t="shared" si="0"/>
        <v>#VALUE!</v>
      </c>
      <c r="J7" s="51"/>
      <c r="K7" s="47">
        <v>0.47229947</v>
      </c>
      <c r="L7" s="49">
        <v>1.38</v>
      </c>
      <c r="M7" s="82">
        <f t="shared" si="1"/>
        <v>8.3999999999999986</v>
      </c>
    </row>
    <row r="8" spans="1:14">
      <c r="A8" s="59">
        <v>6808</v>
      </c>
      <c r="B8" s="47" t="s">
        <v>143</v>
      </c>
      <c r="C8" s="47" t="s">
        <v>139</v>
      </c>
      <c r="D8" s="47" t="s">
        <v>33</v>
      </c>
      <c r="E8" s="47" t="s">
        <v>1</v>
      </c>
      <c r="F8" s="47">
        <v>1</v>
      </c>
      <c r="G8" s="52">
        <v>27.934000000000001</v>
      </c>
      <c r="H8" s="49">
        <v>448.25</v>
      </c>
      <c r="I8" s="51" t="e">
        <f t="shared" si="0"/>
        <v>#VALUE!</v>
      </c>
      <c r="J8" s="51"/>
      <c r="K8" s="47">
        <v>31.497869999999999</v>
      </c>
      <c r="L8" s="49">
        <v>48.64</v>
      </c>
      <c r="M8" s="82">
        <f t="shared" si="1"/>
        <v>496.89</v>
      </c>
    </row>
    <row r="9" spans="1:14">
      <c r="A9" s="59">
        <v>7031</v>
      </c>
      <c r="B9" s="47" t="s">
        <v>144</v>
      </c>
      <c r="C9" s="47" t="s">
        <v>139</v>
      </c>
      <c r="D9" s="47" t="s">
        <v>34</v>
      </c>
      <c r="E9" s="47" t="s">
        <v>1</v>
      </c>
      <c r="F9" s="47">
        <v>1</v>
      </c>
      <c r="G9" s="52">
        <v>1.1299999999999999</v>
      </c>
      <c r="H9" s="49">
        <v>66.77</v>
      </c>
      <c r="I9" s="51" t="e">
        <f t="shared" si="0"/>
        <v>#VALUE!</v>
      </c>
      <c r="J9" s="51"/>
      <c r="K9" s="47">
        <v>1.4535583000000001</v>
      </c>
      <c r="L9" s="49">
        <v>0.2</v>
      </c>
      <c r="M9" s="82">
        <f t="shared" si="1"/>
        <v>66.97</v>
      </c>
    </row>
    <row r="10" spans="1:14">
      <c r="A10" s="59">
        <v>7049</v>
      </c>
      <c r="B10" s="47" t="s">
        <v>145</v>
      </c>
      <c r="C10" s="47" t="s">
        <v>139</v>
      </c>
      <c r="D10" s="47" t="s">
        <v>35</v>
      </c>
      <c r="E10" s="47" t="s">
        <v>1</v>
      </c>
      <c r="F10" s="47">
        <v>1</v>
      </c>
      <c r="G10" s="52">
        <v>1.288</v>
      </c>
      <c r="H10" s="49">
        <v>49.88</v>
      </c>
      <c r="I10" s="51" t="e">
        <f t="shared" si="0"/>
        <v>#VALUE!</v>
      </c>
      <c r="J10" s="51"/>
      <c r="K10" s="47">
        <v>1.5171342000000001</v>
      </c>
      <c r="L10" s="49">
        <v>2.02</v>
      </c>
      <c r="M10" s="82">
        <f t="shared" si="1"/>
        <v>51.900000000000006</v>
      </c>
    </row>
    <row r="11" spans="1:14">
      <c r="A11" s="59">
        <v>7381</v>
      </c>
      <c r="B11" s="47" t="s">
        <v>146</v>
      </c>
      <c r="C11" s="47" t="s">
        <v>141</v>
      </c>
      <c r="D11" s="47" t="s">
        <v>36</v>
      </c>
      <c r="E11" s="47" t="s">
        <v>1</v>
      </c>
      <c r="F11" s="47">
        <v>1</v>
      </c>
      <c r="G11" s="52">
        <v>0.95899999999999996</v>
      </c>
      <c r="H11" s="49">
        <v>11.44</v>
      </c>
      <c r="I11" s="51" t="e">
        <f t="shared" si="0"/>
        <v>#VALUE!</v>
      </c>
      <c r="J11" s="51"/>
      <c r="K11" s="47">
        <v>1.0141070999999999</v>
      </c>
      <c r="L11" s="49">
        <v>0.49</v>
      </c>
      <c r="M11" s="82">
        <f t="shared" si="1"/>
        <v>11.93</v>
      </c>
    </row>
    <row r="12" spans="1:14">
      <c r="A12" s="59">
        <v>8465</v>
      </c>
      <c r="B12" s="47" t="s">
        <v>147</v>
      </c>
      <c r="C12" s="47" t="s">
        <v>141</v>
      </c>
      <c r="D12" s="47" t="s">
        <v>37</v>
      </c>
      <c r="E12" s="47" t="s">
        <v>38</v>
      </c>
      <c r="F12" s="47">
        <v>1</v>
      </c>
      <c r="G12" s="52">
        <v>3.4000000000000002E-2</v>
      </c>
      <c r="H12" s="49">
        <v>0.67</v>
      </c>
      <c r="I12" s="51" t="e">
        <f t="shared" si="0"/>
        <v>#VALUE!</v>
      </c>
      <c r="J12" s="51"/>
      <c r="K12" s="47">
        <v>3.7879734999999998E-2</v>
      </c>
      <c r="L12" s="49">
        <v>0</v>
      </c>
      <c r="M12" s="82">
        <f t="shared" si="1"/>
        <v>0.67</v>
      </c>
    </row>
    <row r="13" spans="1:14">
      <c r="A13" s="59">
        <v>10999</v>
      </c>
      <c r="B13" s="47" t="s">
        <v>148</v>
      </c>
      <c r="C13" s="47" t="s">
        <v>149</v>
      </c>
      <c r="D13" s="47" t="s">
        <v>39</v>
      </c>
      <c r="E13" s="47" t="s">
        <v>1</v>
      </c>
      <c r="F13" s="47">
        <v>1</v>
      </c>
      <c r="G13" s="52">
        <v>1.2210000000000001</v>
      </c>
      <c r="H13" s="49">
        <v>16.670000000000002</v>
      </c>
      <c r="I13" s="51" t="e">
        <f t="shared" si="0"/>
        <v>#VALUE!</v>
      </c>
      <c r="J13" s="51"/>
      <c r="K13" s="47">
        <v>1.3573807</v>
      </c>
      <c r="L13" s="49">
        <v>1.83</v>
      </c>
      <c r="M13" s="82">
        <f t="shared" si="1"/>
        <v>18.5</v>
      </c>
    </row>
    <row r="14" spans="1:14">
      <c r="A14" s="59">
        <v>1601</v>
      </c>
      <c r="B14" s="47" t="s">
        <v>150</v>
      </c>
      <c r="C14" s="47" t="s">
        <v>139</v>
      </c>
      <c r="D14" s="47" t="s">
        <v>151</v>
      </c>
      <c r="E14" s="47" t="s">
        <v>38</v>
      </c>
      <c r="F14" s="47">
        <v>1</v>
      </c>
      <c r="G14" s="52">
        <v>8.5000000000000006E-2</v>
      </c>
      <c r="H14" s="49">
        <v>1.28</v>
      </c>
      <c r="I14" s="51" t="e">
        <f t="shared" si="0"/>
        <v>#VALUE!</v>
      </c>
      <c r="J14" s="51"/>
      <c r="K14" s="47">
        <v>8.659E-2</v>
      </c>
      <c r="L14" s="49">
        <v>0</v>
      </c>
      <c r="M14" s="82">
        <f t="shared" si="1"/>
        <v>1.28</v>
      </c>
      <c r="N14" t="s">
        <v>152</v>
      </c>
    </row>
    <row r="15" spans="1:14">
      <c r="A15" s="59">
        <v>12292</v>
      </c>
      <c r="B15" s="47" t="s">
        <v>153</v>
      </c>
      <c r="C15" s="47" t="s">
        <v>149</v>
      </c>
      <c r="D15" s="47" t="s">
        <v>40</v>
      </c>
      <c r="E15" s="47" t="s">
        <v>1</v>
      </c>
      <c r="F15" s="47">
        <v>1</v>
      </c>
      <c r="G15" s="52">
        <v>14.803000000000001</v>
      </c>
      <c r="H15" s="49">
        <v>275.14</v>
      </c>
      <c r="I15" s="51" t="e">
        <f t="shared" si="0"/>
        <v>#VALUE!</v>
      </c>
      <c r="J15" s="51"/>
      <c r="K15" s="47">
        <v>18.711015</v>
      </c>
      <c r="L15" s="49">
        <v>221.99</v>
      </c>
      <c r="M15" s="82">
        <f t="shared" si="1"/>
        <v>497.13</v>
      </c>
    </row>
    <row r="16" spans="1:14">
      <c r="A16" s="59">
        <v>13492</v>
      </c>
      <c r="B16" s="47" t="s">
        <v>154</v>
      </c>
      <c r="C16" s="47" t="s">
        <v>149</v>
      </c>
      <c r="D16" s="47" t="s">
        <v>41</v>
      </c>
      <c r="E16" s="47" t="s">
        <v>1</v>
      </c>
      <c r="F16" s="47">
        <v>1</v>
      </c>
      <c r="G16" s="52">
        <v>1.919</v>
      </c>
      <c r="H16" s="49">
        <v>79.36</v>
      </c>
      <c r="I16" s="51" t="e">
        <f t="shared" si="0"/>
        <v>#VALUE!</v>
      </c>
      <c r="J16" s="51"/>
      <c r="K16" s="47">
        <v>2.3153990000000002</v>
      </c>
      <c r="L16" s="49">
        <v>1.01</v>
      </c>
      <c r="M16" s="82">
        <f t="shared" si="1"/>
        <v>80.37</v>
      </c>
    </row>
    <row r="17" spans="1:14">
      <c r="A17" s="59">
        <v>13532</v>
      </c>
      <c r="B17" s="47" t="s">
        <v>155</v>
      </c>
      <c r="C17" s="47" t="s">
        <v>139</v>
      </c>
      <c r="D17" s="47" t="s">
        <v>24</v>
      </c>
      <c r="E17" s="47" t="s">
        <v>1</v>
      </c>
      <c r="F17" s="47">
        <v>1</v>
      </c>
      <c r="G17" s="52">
        <v>1.5169999999999999</v>
      </c>
      <c r="H17" s="49">
        <v>77.069999999999993</v>
      </c>
      <c r="I17" s="51" t="e">
        <f t="shared" si="0"/>
        <v>#VALUE!</v>
      </c>
      <c r="J17" s="51"/>
      <c r="K17" s="47">
        <v>1.9003220999999999</v>
      </c>
      <c r="L17" s="49">
        <v>1</v>
      </c>
      <c r="M17" s="82">
        <f t="shared" si="1"/>
        <v>78.069999999999993</v>
      </c>
    </row>
    <row r="18" spans="1:14">
      <c r="A18" s="59">
        <v>13598</v>
      </c>
      <c r="B18" s="47" t="s">
        <v>156</v>
      </c>
      <c r="C18" s="47" t="s">
        <v>149</v>
      </c>
      <c r="D18" s="47" t="s">
        <v>42</v>
      </c>
      <c r="E18" s="47" t="s">
        <v>1</v>
      </c>
      <c r="F18" s="47">
        <v>1</v>
      </c>
      <c r="G18" s="52">
        <v>2.1139999999999999</v>
      </c>
      <c r="H18" s="49">
        <v>57.35</v>
      </c>
      <c r="I18" s="51" t="e">
        <f t="shared" si="0"/>
        <v>#VALUE!</v>
      </c>
      <c r="J18" s="51"/>
      <c r="K18" s="47">
        <v>2.4231058000000001</v>
      </c>
      <c r="L18" s="49">
        <v>2.0099999999999998</v>
      </c>
      <c r="M18" s="82">
        <f t="shared" si="1"/>
        <v>59.36</v>
      </c>
    </row>
    <row r="19" spans="1:14">
      <c r="A19" s="59">
        <v>14863</v>
      </c>
      <c r="B19" s="47" t="s">
        <v>43</v>
      </c>
      <c r="C19" s="47" t="s">
        <v>139</v>
      </c>
      <c r="D19" s="47" t="s">
        <v>43</v>
      </c>
      <c r="E19" s="47" t="s">
        <v>1</v>
      </c>
      <c r="F19" s="47">
        <v>1</v>
      </c>
      <c r="G19" s="52">
        <v>0.16</v>
      </c>
      <c r="H19" s="49">
        <v>1.52</v>
      </c>
      <c r="I19" s="51" t="e">
        <f t="shared" si="0"/>
        <v>#VALUE!</v>
      </c>
      <c r="J19" s="51"/>
      <c r="K19" s="47">
        <v>0.17059246</v>
      </c>
      <c r="L19" s="49">
        <v>0.26</v>
      </c>
      <c r="M19" s="82">
        <f t="shared" si="1"/>
        <v>1.78</v>
      </c>
    </row>
    <row r="20" spans="1:14">
      <c r="A20" s="59">
        <v>15028</v>
      </c>
      <c r="B20" s="47" t="s">
        <v>44</v>
      </c>
      <c r="C20" s="47" t="s">
        <v>139</v>
      </c>
      <c r="D20" s="47" t="s">
        <v>44</v>
      </c>
      <c r="E20" s="47" t="s">
        <v>1</v>
      </c>
      <c r="F20" s="47">
        <v>1</v>
      </c>
      <c r="G20" s="52">
        <v>0.28399999999999997</v>
      </c>
      <c r="H20" s="49">
        <v>4.96</v>
      </c>
      <c r="I20" s="51" t="e">
        <f t="shared" si="0"/>
        <v>#VALUE!</v>
      </c>
      <c r="J20" s="51"/>
      <c r="K20" s="47">
        <v>0.31869152000000001</v>
      </c>
      <c r="L20" s="49">
        <v>0.43</v>
      </c>
      <c r="M20" s="82">
        <f t="shared" si="1"/>
        <v>5.39</v>
      </c>
    </row>
    <row r="21" spans="1:14">
      <c r="A21" s="59">
        <v>15688</v>
      </c>
      <c r="B21" s="47" t="s">
        <v>157</v>
      </c>
      <c r="C21" s="47" t="s">
        <v>139</v>
      </c>
      <c r="D21" s="47" t="s">
        <v>45</v>
      </c>
      <c r="E21" s="47" t="s">
        <v>1</v>
      </c>
      <c r="F21" s="47">
        <v>1</v>
      </c>
      <c r="G21" s="52">
        <v>1.919</v>
      </c>
      <c r="H21" s="49">
        <v>25.22</v>
      </c>
      <c r="I21" s="51" t="e">
        <f t="shared" si="0"/>
        <v>#VALUE!</v>
      </c>
      <c r="J21" s="51"/>
      <c r="K21" s="47">
        <v>2.2139538000000001</v>
      </c>
      <c r="L21" s="49">
        <v>2.16</v>
      </c>
      <c r="M21" s="82">
        <f t="shared" si="1"/>
        <v>27.38</v>
      </c>
    </row>
    <row r="22" spans="1:14">
      <c r="A22" s="59">
        <v>15998</v>
      </c>
      <c r="B22" s="47" t="s">
        <v>158</v>
      </c>
      <c r="C22" s="47" t="s">
        <v>139</v>
      </c>
      <c r="D22" s="47" t="s">
        <v>46</v>
      </c>
      <c r="E22" s="47" t="s">
        <v>1</v>
      </c>
      <c r="F22" s="47">
        <v>1</v>
      </c>
      <c r="G22" s="52">
        <v>9.2999999999999999E-2</v>
      </c>
      <c r="H22" s="49">
        <v>3.28</v>
      </c>
      <c r="I22" s="51" t="e">
        <f t="shared" si="0"/>
        <v>#VALUE!</v>
      </c>
      <c r="J22" s="51"/>
      <c r="K22" s="47">
        <v>0.10553827</v>
      </c>
      <c r="L22" s="49">
        <v>0.17</v>
      </c>
      <c r="M22" s="82">
        <f t="shared" si="1"/>
        <v>3.4499999999999997</v>
      </c>
    </row>
    <row r="23" spans="1:14">
      <c r="A23" s="59">
        <v>16111</v>
      </c>
      <c r="B23" s="47" t="s">
        <v>159</v>
      </c>
      <c r="C23" s="47" t="s">
        <v>149</v>
      </c>
      <c r="D23" s="47" t="s">
        <v>47</v>
      </c>
      <c r="E23" s="47" t="s">
        <v>1</v>
      </c>
      <c r="F23" s="47">
        <v>1</v>
      </c>
      <c r="G23" s="52">
        <v>2.4390000000000001</v>
      </c>
      <c r="H23" s="49">
        <v>83.6</v>
      </c>
      <c r="I23" s="51" t="e">
        <f t="shared" si="0"/>
        <v>#VALUE!</v>
      </c>
      <c r="J23" s="51"/>
      <c r="K23" s="47">
        <v>2.7275390000000002</v>
      </c>
      <c r="L23" s="49">
        <v>3.12</v>
      </c>
      <c r="M23" s="82">
        <f t="shared" si="1"/>
        <v>86.72</v>
      </c>
    </row>
    <row r="24" spans="1:14">
      <c r="A24" s="59">
        <v>16201</v>
      </c>
      <c r="B24" s="47" t="s">
        <v>160</v>
      </c>
      <c r="C24" s="47" t="s">
        <v>141</v>
      </c>
      <c r="D24" s="47" t="s">
        <v>48</v>
      </c>
      <c r="E24" s="47" t="s">
        <v>1</v>
      </c>
      <c r="F24" s="47">
        <v>1</v>
      </c>
      <c r="G24" s="52">
        <v>0</v>
      </c>
      <c r="H24" s="49">
        <v>0.01</v>
      </c>
      <c r="I24" s="51" t="e">
        <f t="shared" si="0"/>
        <v>#VALUE!</v>
      </c>
      <c r="J24" s="51"/>
      <c r="K24" s="47">
        <v>3.3307439E-4</v>
      </c>
      <c r="L24" s="49">
        <v>0</v>
      </c>
      <c r="M24" s="82">
        <f t="shared" si="1"/>
        <v>0.01</v>
      </c>
    </row>
    <row r="25" spans="1:14">
      <c r="A25" s="59">
        <v>19516</v>
      </c>
      <c r="B25" s="47" t="s">
        <v>161</v>
      </c>
      <c r="C25" s="47" t="s">
        <v>149</v>
      </c>
      <c r="D25" s="47" t="s">
        <v>51</v>
      </c>
      <c r="E25" s="47" t="s">
        <v>1</v>
      </c>
      <c r="F25" s="47">
        <v>1</v>
      </c>
      <c r="G25" s="52">
        <v>2.5230000000000001</v>
      </c>
      <c r="H25" s="49">
        <v>42.35</v>
      </c>
      <c r="I25" s="51" t="e">
        <f t="shared" si="0"/>
        <v>#VALUE!</v>
      </c>
      <c r="J25" s="51"/>
      <c r="K25" s="47">
        <v>2.7140713999999999</v>
      </c>
      <c r="L25" s="49">
        <v>5.62</v>
      </c>
      <c r="M25" s="82">
        <f t="shared" si="1"/>
        <v>47.97</v>
      </c>
    </row>
    <row r="26" spans="1:14">
      <c r="A26" s="74">
        <v>981</v>
      </c>
      <c r="B26" s="68" t="s">
        <v>162</v>
      </c>
      <c r="C26" s="68" t="s">
        <v>149</v>
      </c>
      <c r="D26" s="68" t="s">
        <v>163</v>
      </c>
      <c r="E26" s="68" t="s">
        <v>1</v>
      </c>
      <c r="F26" s="68">
        <v>1</v>
      </c>
      <c r="G26" s="69">
        <v>7.048</v>
      </c>
      <c r="H26" s="78">
        <v>114.57</v>
      </c>
      <c r="I26" s="79" t="e">
        <f t="shared" si="0"/>
        <v>#VALUE!</v>
      </c>
      <c r="J26" s="79"/>
      <c r="K26" s="68">
        <v>8.1666348000000006</v>
      </c>
      <c r="L26" s="78">
        <v>14.11</v>
      </c>
      <c r="M26" s="83">
        <f t="shared" si="1"/>
        <v>128.68</v>
      </c>
    </row>
    <row r="27" spans="1:14">
      <c r="A27" s="68">
        <v>7137</v>
      </c>
      <c r="B27" s="68" t="s">
        <v>164</v>
      </c>
      <c r="C27" s="68" t="s">
        <v>141</v>
      </c>
      <c r="D27" s="68" t="s">
        <v>164</v>
      </c>
      <c r="E27" s="68" t="s">
        <v>1</v>
      </c>
      <c r="F27" s="68">
        <v>1</v>
      </c>
      <c r="G27" s="69">
        <v>0.96699999999999997</v>
      </c>
      <c r="H27" s="96">
        <v>14.3</v>
      </c>
      <c r="I27" s="79" t="e">
        <f t="shared" si="0"/>
        <v>#VALUE!</v>
      </c>
      <c r="J27" s="97"/>
      <c r="K27" s="68">
        <v>1.0782862</v>
      </c>
      <c r="L27" s="96">
        <v>1.55</v>
      </c>
      <c r="M27" s="96">
        <f t="shared" si="1"/>
        <v>15.850000000000001</v>
      </c>
    </row>
    <row r="28" spans="1:14">
      <c r="A28" s="74">
        <v>11311</v>
      </c>
      <c r="B28" s="68" t="s">
        <v>165</v>
      </c>
      <c r="C28" s="68" t="s">
        <v>139</v>
      </c>
      <c r="D28" s="68" t="s">
        <v>55</v>
      </c>
      <c r="E28" s="68" t="s">
        <v>1</v>
      </c>
      <c r="F28" s="68">
        <v>1</v>
      </c>
      <c r="G28" s="69">
        <v>1.0640000000000001</v>
      </c>
      <c r="H28" s="78">
        <v>65.31</v>
      </c>
      <c r="I28" s="79" t="e">
        <f t="shared" si="0"/>
        <v>#VALUE!</v>
      </c>
      <c r="J28" s="79"/>
      <c r="K28" s="68">
        <v>1.1874221</v>
      </c>
      <c r="L28" s="78">
        <v>1.28</v>
      </c>
      <c r="M28" s="83">
        <f t="shared" si="1"/>
        <v>66.59</v>
      </c>
    </row>
    <row r="29" spans="1:14">
      <c r="A29" s="74">
        <v>11683</v>
      </c>
      <c r="B29" s="68" t="s">
        <v>166</v>
      </c>
      <c r="C29" s="68" t="s">
        <v>149</v>
      </c>
      <c r="D29" s="68" t="s">
        <v>167</v>
      </c>
      <c r="E29" s="68" t="s">
        <v>1</v>
      </c>
      <c r="F29" s="68">
        <v>1</v>
      </c>
      <c r="G29" s="69">
        <v>3.464</v>
      </c>
      <c r="H29" s="78">
        <v>45.98</v>
      </c>
      <c r="I29" s="79" t="e">
        <f t="shared" si="0"/>
        <v>#VALUE!</v>
      </c>
      <c r="J29" s="79"/>
      <c r="K29" s="68">
        <v>4.0603889000000004</v>
      </c>
      <c r="L29" s="78">
        <v>4.49</v>
      </c>
      <c r="M29" s="83">
        <f t="shared" si="1"/>
        <v>50.47</v>
      </c>
    </row>
    <row r="30" spans="1:14">
      <c r="A30" s="74">
        <v>11694</v>
      </c>
      <c r="B30" s="68" t="s">
        <v>168</v>
      </c>
      <c r="C30" s="68" t="s">
        <v>139</v>
      </c>
      <c r="D30" s="68" t="s">
        <v>168</v>
      </c>
      <c r="E30" s="68" t="s">
        <v>1</v>
      </c>
      <c r="F30" s="68">
        <v>1</v>
      </c>
      <c r="G30" s="69">
        <v>1.4790000000000001</v>
      </c>
      <c r="H30" s="78">
        <v>25.19</v>
      </c>
      <c r="I30" s="79" t="e">
        <f t="shared" si="0"/>
        <v>#VALUE!</v>
      </c>
      <c r="J30" s="79"/>
      <c r="K30" s="68">
        <v>1.6605251999999999</v>
      </c>
      <c r="L30" s="78">
        <v>2.86</v>
      </c>
      <c r="M30" s="83">
        <f t="shared" si="1"/>
        <v>28.05</v>
      </c>
    </row>
    <row r="31" spans="1:14" ht="16" thickBot="1">
      <c r="A31" s="89">
        <v>13590</v>
      </c>
      <c r="B31" s="70" t="s">
        <v>169</v>
      </c>
      <c r="C31" s="70" t="s">
        <v>141</v>
      </c>
      <c r="D31" s="70" t="s">
        <v>170</v>
      </c>
      <c r="E31" s="70" t="s">
        <v>1</v>
      </c>
      <c r="F31" s="70">
        <v>1</v>
      </c>
      <c r="G31" s="71">
        <v>4.9720000000000004</v>
      </c>
      <c r="H31" s="90">
        <v>121.67</v>
      </c>
      <c r="I31" s="91" t="e">
        <f t="shared" si="0"/>
        <v>#VALUE!</v>
      </c>
      <c r="J31" s="91"/>
      <c r="K31" s="70">
        <v>6.4054308000000004</v>
      </c>
      <c r="L31" s="90">
        <v>5.67</v>
      </c>
      <c r="M31" s="92">
        <f t="shared" si="1"/>
        <v>127.34</v>
      </c>
      <c r="N31" t="s">
        <v>171</v>
      </c>
    </row>
    <row r="32" spans="1:14">
      <c r="A32" s="53">
        <v>16525</v>
      </c>
      <c r="B32" s="54" t="s">
        <v>172</v>
      </c>
      <c r="C32" s="54" t="s">
        <v>139</v>
      </c>
      <c r="D32" s="54" t="s">
        <v>49</v>
      </c>
      <c r="E32" s="54" t="s">
        <v>173</v>
      </c>
      <c r="F32" s="54">
        <v>1</v>
      </c>
      <c r="G32" s="55">
        <v>4.2000000000000003E-2</v>
      </c>
      <c r="H32" s="56">
        <v>0.7</v>
      </c>
      <c r="I32" s="57" t="e">
        <f t="shared" si="0"/>
        <v>#VALUE!</v>
      </c>
      <c r="J32" s="57"/>
      <c r="K32" s="54">
        <v>4.4801749000000002E-2</v>
      </c>
      <c r="L32" s="56">
        <v>7.0000000000000007E-2</v>
      </c>
      <c r="M32" s="58">
        <f t="shared" si="1"/>
        <v>0.77</v>
      </c>
    </row>
    <row r="33" spans="1:14">
      <c r="A33" s="61">
        <v>16629</v>
      </c>
      <c r="B33" s="47" t="s">
        <v>174</v>
      </c>
      <c r="C33" s="47" t="s">
        <v>141</v>
      </c>
      <c r="D33" s="47" t="s">
        <v>175</v>
      </c>
      <c r="E33" s="47" t="s">
        <v>173</v>
      </c>
      <c r="F33" s="47">
        <v>1</v>
      </c>
      <c r="G33" s="52">
        <v>0.16600000000000001</v>
      </c>
      <c r="H33" s="48">
        <v>2.71</v>
      </c>
      <c r="I33" s="50" t="e">
        <f t="shared" si="0"/>
        <v>#VALUE!</v>
      </c>
      <c r="J33" s="50"/>
      <c r="K33" s="47">
        <v>0.17185733</v>
      </c>
      <c r="L33" s="48">
        <v>0.03</v>
      </c>
      <c r="M33" s="60">
        <f t="shared" si="1"/>
        <v>2.7399999999999998</v>
      </c>
    </row>
    <row r="34" spans="1:14" ht="16" thickBot="1">
      <c r="A34" s="67">
        <v>16822</v>
      </c>
      <c r="B34" s="62" t="s">
        <v>50</v>
      </c>
      <c r="C34" s="62" t="s">
        <v>149</v>
      </c>
      <c r="D34" s="62" t="s">
        <v>50</v>
      </c>
      <c r="E34" s="62" t="s">
        <v>173</v>
      </c>
      <c r="F34" s="62">
        <v>1</v>
      </c>
      <c r="G34" s="63">
        <v>8.9999999999999993E-3</v>
      </c>
      <c r="H34" s="64">
        <v>0.13</v>
      </c>
      <c r="I34" s="65" t="e">
        <f t="shared" si="0"/>
        <v>#VALUE!</v>
      </c>
      <c r="J34" s="65"/>
      <c r="K34" s="62">
        <v>9.4049823999999994E-3</v>
      </c>
      <c r="L34" s="64">
        <v>0</v>
      </c>
      <c r="M34" s="66">
        <f t="shared" si="1"/>
        <v>0.13</v>
      </c>
      <c r="N34" t="s">
        <v>5</v>
      </c>
    </row>
    <row r="35" spans="1:14">
      <c r="A35" s="53">
        <v>17771</v>
      </c>
      <c r="B35" s="54" t="s">
        <v>176</v>
      </c>
      <c r="C35" s="54" t="s">
        <v>177</v>
      </c>
      <c r="D35" s="54" t="s">
        <v>178</v>
      </c>
      <c r="E35" s="54" t="s">
        <v>1</v>
      </c>
      <c r="F35" s="54">
        <v>-1</v>
      </c>
      <c r="G35" s="55">
        <v>1.111</v>
      </c>
      <c r="H35" s="56">
        <v>1.83</v>
      </c>
      <c r="I35" s="57" t="e">
        <f t="shared" si="0"/>
        <v>#VALUE!</v>
      </c>
      <c r="J35" s="57"/>
      <c r="K35" s="54">
        <v>1.1236763000000001</v>
      </c>
      <c r="L35" s="56">
        <v>0.19</v>
      </c>
      <c r="M35" s="58">
        <f t="shared" si="1"/>
        <v>2.02</v>
      </c>
    </row>
    <row r="36" spans="1:14">
      <c r="A36" s="59">
        <v>17853</v>
      </c>
      <c r="B36" s="47" t="s">
        <v>179</v>
      </c>
      <c r="C36" s="47" t="s">
        <v>177</v>
      </c>
      <c r="D36" s="47" t="s">
        <v>180</v>
      </c>
      <c r="E36" s="47" t="s">
        <v>1</v>
      </c>
      <c r="F36" s="47">
        <v>-1</v>
      </c>
      <c r="G36" s="52">
        <v>1.0999999999999999E-2</v>
      </c>
      <c r="H36" s="49">
        <v>0.27</v>
      </c>
      <c r="I36" s="51" t="e">
        <f t="shared" si="0"/>
        <v>#VALUE!</v>
      </c>
      <c r="J36" s="51"/>
      <c r="K36" s="47">
        <v>1.3427409E-2</v>
      </c>
      <c r="L36" s="49">
        <v>0.01</v>
      </c>
      <c r="M36" s="82">
        <f t="shared" si="1"/>
        <v>0.28000000000000003</v>
      </c>
    </row>
    <row r="37" spans="1:14">
      <c r="A37" s="59">
        <v>18250</v>
      </c>
      <c r="B37" s="47" t="s">
        <v>181</v>
      </c>
      <c r="C37" s="47" t="s">
        <v>177</v>
      </c>
      <c r="D37" s="47" t="s">
        <v>182</v>
      </c>
      <c r="E37" s="47" t="s">
        <v>1</v>
      </c>
      <c r="F37" s="47">
        <v>-1</v>
      </c>
      <c r="G37" s="52">
        <v>2.335</v>
      </c>
      <c r="H37" s="49">
        <v>0.48</v>
      </c>
      <c r="I37" s="51" t="e">
        <f t="shared" si="0"/>
        <v>#VALUE!</v>
      </c>
      <c r="J37" s="51"/>
      <c r="K37" s="47">
        <v>2.3458359</v>
      </c>
      <c r="L37" s="49">
        <v>0.04</v>
      </c>
      <c r="M37" s="82">
        <f t="shared" si="1"/>
        <v>0.52</v>
      </c>
    </row>
    <row r="38" spans="1:14">
      <c r="A38" s="59">
        <v>19537</v>
      </c>
      <c r="B38" s="47" t="s">
        <v>183</v>
      </c>
      <c r="C38" s="47" t="s">
        <v>177</v>
      </c>
      <c r="D38" s="47" t="s">
        <v>184</v>
      </c>
      <c r="E38" s="47" t="s">
        <v>1</v>
      </c>
      <c r="F38" s="47">
        <v>-1</v>
      </c>
      <c r="G38" s="52">
        <v>0.222</v>
      </c>
      <c r="H38" s="49">
        <v>1.68</v>
      </c>
      <c r="I38" s="51" t="e">
        <f t="shared" si="0"/>
        <v>#VALUE!</v>
      </c>
      <c r="J38" s="51"/>
      <c r="K38" s="47">
        <v>0.23252513</v>
      </c>
      <c r="L38" s="49">
        <v>0.18</v>
      </c>
      <c r="M38" s="82">
        <f t="shared" si="1"/>
        <v>1.8599999999999999</v>
      </c>
    </row>
    <row r="39" spans="1:14">
      <c r="A39" s="59">
        <v>493</v>
      </c>
      <c r="B39" s="47" t="s">
        <v>185</v>
      </c>
      <c r="C39" s="47" t="s">
        <v>141</v>
      </c>
      <c r="D39" s="47" t="s">
        <v>186</v>
      </c>
      <c r="E39" s="47" t="s">
        <v>1</v>
      </c>
      <c r="F39" s="47">
        <v>1</v>
      </c>
      <c r="G39" s="52">
        <v>0.72899999999999998</v>
      </c>
      <c r="H39" s="49">
        <v>9.02</v>
      </c>
      <c r="I39" s="51" t="e">
        <f t="shared" si="0"/>
        <v>#VALUE!</v>
      </c>
      <c r="J39" s="51"/>
      <c r="K39" s="47">
        <v>0.79992189999999996</v>
      </c>
      <c r="L39" s="49">
        <v>1.3</v>
      </c>
      <c r="M39" s="82">
        <f t="shared" si="1"/>
        <v>10.32</v>
      </c>
    </row>
    <row r="40" spans="1:14">
      <c r="A40" s="74">
        <v>9875</v>
      </c>
      <c r="B40" s="68" t="s">
        <v>187</v>
      </c>
      <c r="C40" s="68" t="s">
        <v>141</v>
      </c>
      <c r="D40" s="68" t="s">
        <v>188</v>
      </c>
      <c r="E40" s="68" t="s">
        <v>1</v>
      </c>
      <c r="F40" s="68">
        <v>1</v>
      </c>
      <c r="G40" s="69">
        <v>5.0999999999999997E-2</v>
      </c>
      <c r="H40" s="78">
        <v>0.73</v>
      </c>
      <c r="I40" s="79" t="e">
        <f t="shared" si="0"/>
        <v>#VALUE!</v>
      </c>
      <c r="J40" s="79"/>
      <c r="K40" s="68">
        <v>8.9742350999999998E-2</v>
      </c>
      <c r="L40" s="78">
        <v>0.03</v>
      </c>
      <c r="M40" s="83">
        <f t="shared" si="1"/>
        <v>0.76</v>
      </c>
    </row>
    <row r="41" spans="1:14">
      <c r="A41" s="74">
        <v>17851</v>
      </c>
      <c r="B41" s="68" t="s">
        <v>189</v>
      </c>
      <c r="C41" s="68" t="s">
        <v>177</v>
      </c>
      <c r="D41" s="68" t="s">
        <v>180</v>
      </c>
      <c r="E41" s="68" t="s">
        <v>1</v>
      </c>
      <c r="F41" s="68">
        <v>-1</v>
      </c>
      <c r="G41" s="69">
        <v>4.0000000000000001E-3</v>
      </c>
      <c r="H41" s="78">
        <v>0.15</v>
      </c>
      <c r="I41" s="79" t="e">
        <f t="shared" si="0"/>
        <v>#VALUE!</v>
      </c>
      <c r="J41" s="79"/>
      <c r="K41" s="68">
        <v>4.2370220999999996E-3</v>
      </c>
      <c r="L41" s="78">
        <v>0</v>
      </c>
      <c r="M41" s="83">
        <f t="shared" si="1"/>
        <v>0.15</v>
      </c>
    </row>
    <row r="42" spans="1:14">
      <c r="A42" s="74">
        <v>17961</v>
      </c>
      <c r="B42" s="68" t="s">
        <v>190</v>
      </c>
      <c r="C42" s="68" t="s">
        <v>177</v>
      </c>
      <c r="D42" s="68" t="s">
        <v>191</v>
      </c>
      <c r="E42" s="68" t="s">
        <v>1</v>
      </c>
      <c r="F42" s="68">
        <v>-1</v>
      </c>
      <c r="G42" s="69">
        <v>2.8410000000000002</v>
      </c>
      <c r="H42" s="78">
        <v>0.25</v>
      </c>
      <c r="I42" s="79" t="e">
        <f t="shared" si="0"/>
        <v>#VALUE!</v>
      </c>
      <c r="J42" s="79"/>
      <c r="K42" s="68">
        <v>2.8430456</v>
      </c>
      <c r="L42" s="78">
        <v>0.01</v>
      </c>
      <c r="M42" s="83">
        <f t="shared" si="1"/>
        <v>0.26</v>
      </c>
    </row>
    <row r="43" spans="1:14">
      <c r="A43" s="74">
        <v>18257</v>
      </c>
      <c r="B43" s="68" t="s">
        <v>192</v>
      </c>
      <c r="C43" s="68" t="s">
        <v>177</v>
      </c>
      <c r="D43" s="68" t="s">
        <v>182</v>
      </c>
      <c r="E43" s="68" t="s">
        <v>1</v>
      </c>
      <c r="F43" s="68">
        <v>-1</v>
      </c>
      <c r="G43" s="69">
        <v>2.4E-2</v>
      </c>
      <c r="H43" s="78">
        <v>0.24</v>
      </c>
      <c r="I43" s="79" t="e">
        <f t="shared" si="0"/>
        <v>#VALUE!</v>
      </c>
      <c r="J43" s="79"/>
      <c r="K43" s="68">
        <v>9.6838257999999997E-2</v>
      </c>
      <c r="L43" s="78">
        <v>0.01</v>
      </c>
      <c r="M43" s="83">
        <f t="shared" si="1"/>
        <v>0.25</v>
      </c>
    </row>
    <row r="44" spans="1:14" ht="16" thickBot="1">
      <c r="A44" s="89">
        <v>18621</v>
      </c>
      <c r="B44" s="70" t="s">
        <v>193</v>
      </c>
      <c r="C44" s="70" t="s">
        <v>141</v>
      </c>
      <c r="D44" s="70" t="s">
        <v>56</v>
      </c>
      <c r="E44" s="70" t="s">
        <v>1</v>
      </c>
      <c r="F44" s="70">
        <v>-1</v>
      </c>
      <c r="G44" s="71">
        <v>0.47099999999999997</v>
      </c>
      <c r="H44" s="90">
        <v>0.67</v>
      </c>
      <c r="I44" s="91" t="e">
        <f t="shared" si="0"/>
        <v>#VALUE!</v>
      </c>
      <c r="J44" s="91"/>
      <c r="K44" s="70">
        <v>0.62918377000000003</v>
      </c>
      <c r="L44" s="90">
        <v>0.01</v>
      </c>
      <c r="M44" s="92">
        <f t="shared" si="1"/>
        <v>0.68</v>
      </c>
      <c r="N44" t="s">
        <v>194</v>
      </c>
    </row>
    <row r="45" spans="1:14">
      <c r="A45" s="53">
        <v>13041</v>
      </c>
      <c r="B45" s="54" t="s">
        <v>195</v>
      </c>
      <c r="C45" s="54" t="s">
        <v>196</v>
      </c>
      <c r="D45" s="54" t="s">
        <v>197</v>
      </c>
      <c r="E45" s="54" t="s">
        <v>1</v>
      </c>
      <c r="F45" s="54">
        <v>1</v>
      </c>
      <c r="G45" s="55">
        <v>0.58299999999999996</v>
      </c>
      <c r="H45" s="56">
        <v>54.4</v>
      </c>
      <c r="I45" s="57" t="e">
        <f t="shared" si="0"/>
        <v>#VALUE!</v>
      </c>
      <c r="J45" s="57"/>
      <c r="K45" s="54">
        <v>0.63547922999999995</v>
      </c>
      <c r="L45" s="56">
        <v>0.18</v>
      </c>
      <c r="M45" s="58">
        <f t="shared" si="1"/>
        <v>54.58</v>
      </c>
      <c r="N45" t="s">
        <v>198</v>
      </c>
    </row>
    <row r="46" spans="1:14">
      <c r="A46" s="59">
        <v>6705</v>
      </c>
      <c r="B46" s="47" t="s">
        <v>199</v>
      </c>
      <c r="C46" s="47" t="s">
        <v>200</v>
      </c>
      <c r="D46" s="47" t="s">
        <v>53</v>
      </c>
      <c r="E46" s="47" t="s">
        <v>2</v>
      </c>
      <c r="F46" s="47">
        <v>1</v>
      </c>
      <c r="G46" s="52">
        <v>0.4</v>
      </c>
      <c r="H46" s="49">
        <v>9.07</v>
      </c>
      <c r="I46" s="51" t="e">
        <f t="shared" si="0"/>
        <v>#VALUE!</v>
      </c>
      <c r="J46" s="51"/>
      <c r="K46" s="47">
        <v>0.42848921000000001</v>
      </c>
      <c r="L46" s="49">
        <v>1.27</v>
      </c>
      <c r="M46" s="82">
        <f t="shared" si="1"/>
        <v>10.34</v>
      </c>
    </row>
    <row r="47" spans="1:14">
      <c r="A47" s="75">
        <v>4964</v>
      </c>
      <c r="B47" s="72" t="s">
        <v>201</v>
      </c>
      <c r="C47" s="72" t="s">
        <v>141</v>
      </c>
      <c r="D47" s="72" t="s">
        <v>202</v>
      </c>
      <c r="E47" s="72" t="s">
        <v>2</v>
      </c>
      <c r="F47" s="72">
        <v>1</v>
      </c>
      <c r="G47" s="73">
        <v>1.2999999999999999E-2</v>
      </c>
      <c r="H47" s="80">
        <v>0.2</v>
      </c>
      <c r="I47" s="81" t="e">
        <f t="shared" si="0"/>
        <v>#VALUE!</v>
      </c>
      <c r="J47" s="81"/>
      <c r="K47" s="72">
        <v>1.4481565E-2</v>
      </c>
      <c r="L47" s="80">
        <v>3.88</v>
      </c>
      <c r="M47" s="84">
        <f t="shared" si="1"/>
        <v>4.08</v>
      </c>
    </row>
    <row r="48" spans="1:14" ht="16" thickBot="1">
      <c r="A48" s="85">
        <v>6311</v>
      </c>
      <c r="B48" s="76" t="s">
        <v>203</v>
      </c>
      <c r="C48" s="76" t="s">
        <v>141</v>
      </c>
      <c r="D48" s="76" t="s">
        <v>204</v>
      </c>
      <c r="E48" s="76" t="s">
        <v>2</v>
      </c>
      <c r="F48" s="76">
        <v>1</v>
      </c>
      <c r="G48" s="77">
        <v>6.8000000000000005E-2</v>
      </c>
      <c r="H48" s="86">
        <v>1.03</v>
      </c>
      <c r="I48" s="87" t="e">
        <f t="shared" si="0"/>
        <v>#VALUE!</v>
      </c>
      <c r="J48" s="87"/>
      <c r="K48" s="76">
        <v>7.8110456999999994E-2</v>
      </c>
      <c r="L48" s="86">
        <v>4.0199999999999996</v>
      </c>
      <c r="M48" s="88">
        <f t="shared" si="1"/>
        <v>5.05</v>
      </c>
    </row>
    <row r="49" spans="1:13" ht="16" thickBot="1">
      <c r="A49" s="146">
        <v>4946</v>
      </c>
      <c r="B49" s="147" t="s">
        <v>205</v>
      </c>
      <c r="C49" s="147" t="s">
        <v>141</v>
      </c>
      <c r="D49" s="147" t="s">
        <v>202</v>
      </c>
      <c r="E49" s="147" t="s">
        <v>2</v>
      </c>
      <c r="F49" s="147">
        <v>1</v>
      </c>
      <c r="G49" s="148">
        <v>0.99199999999999999</v>
      </c>
      <c r="H49" s="149">
        <v>10.34</v>
      </c>
      <c r="I49" s="150">
        <v>95.9</v>
      </c>
      <c r="J49" s="150"/>
      <c r="K49" s="147">
        <v>1.0089832999999999</v>
      </c>
      <c r="L49" s="149">
        <v>0.1</v>
      </c>
      <c r="M49" s="151">
        <v>10.44</v>
      </c>
    </row>
  </sheetData>
  <conditionalFormatting sqref="E5:E49">
    <cfRule type="containsText" dxfId="9" priority="2" operator="containsText" text="unit">
      <formula>NOT(ISERROR(SEARCH("unit",E5)))</formula>
    </cfRule>
  </conditionalFormatting>
  <conditionalFormatting sqref="E1:E2">
    <cfRule type="containsText" dxfId="8" priority="1" operator="containsText" text="unit">
      <formula>NOT(ISERROR(SEARCH("unit",E1)))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9"/>
  <sheetViews>
    <sheetView topLeftCell="D33" zoomScale="60" zoomScaleNormal="60" workbookViewId="0">
      <selection activeCell="E39" sqref="E39"/>
    </sheetView>
  </sheetViews>
  <sheetFormatPr baseColWidth="10" defaultColWidth="30.6640625" defaultRowHeight="20"/>
  <cols>
    <col min="1" max="1" width="60.5" style="1" customWidth="1"/>
    <col min="2" max="2" width="24.33203125" style="1" customWidth="1"/>
    <col min="3" max="3" width="22.6640625" style="1" customWidth="1"/>
    <col min="4" max="16384" width="30.6640625" style="1"/>
  </cols>
  <sheetData>
    <row r="1" spans="1:3">
      <c r="A1" s="22" t="s">
        <v>7</v>
      </c>
      <c r="B1" s="23">
        <v>1000</v>
      </c>
    </row>
    <row r="2" spans="1:3">
      <c r="A2" s="22" t="s">
        <v>12</v>
      </c>
      <c r="B2" s="23">
        <v>1000</v>
      </c>
    </row>
    <row r="4" spans="1:3" s="2" customFormat="1" ht="63" customHeight="1">
      <c r="A4" s="154" t="s">
        <v>134</v>
      </c>
      <c r="B4" s="2" t="s">
        <v>22</v>
      </c>
      <c r="C4" s="155" t="s">
        <v>23</v>
      </c>
    </row>
    <row r="5" spans="1:3">
      <c r="A5" s="156" t="s">
        <v>135</v>
      </c>
      <c r="B5" s="157"/>
      <c r="C5" s="158"/>
    </row>
    <row r="6" spans="1:3">
      <c r="A6" s="159" t="s">
        <v>29</v>
      </c>
      <c r="B6" s="32">
        <v>4.3680000000000003</v>
      </c>
      <c r="C6" s="94" t="s">
        <v>1</v>
      </c>
    </row>
    <row r="7" spans="1:3">
      <c r="A7" s="159" t="s">
        <v>30</v>
      </c>
      <c r="B7" s="32">
        <v>54.389999999999993</v>
      </c>
      <c r="C7" s="94" t="s">
        <v>1</v>
      </c>
    </row>
    <row r="8" spans="1:3">
      <c r="A8" s="159" t="s">
        <v>31</v>
      </c>
      <c r="B8" s="32">
        <v>2.5200000000000005</v>
      </c>
      <c r="C8" s="94" t="s">
        <v>1</v>
      </c>
    </row>
    <row r="9" spans="1:3">
      <c r="A9" s="159" t="s">
        <v>32</v>
      </c>
      <c r="B9" s="32">
        <v>21.21</v>
      </c>
      <c r="C9" s="94" t="s">
        <v>1</v>
      </c>
    </row>
    <row r="10" spans="1:3">
      <c r="A10" s="159" t="s">
        <v>33</v>
      </c>
      <c r="B10" s="32">
        <v>6.11625</v>
      </c>
      <c r="C10" s="94" t="s">
        <v>1</v>
      </c>
    </row>
    <row r="11" spans="1:3">
      <c r="A11" s="159" t="s">
        <v>34</v>
      </c>
      <c r="B11" s="32">
        <v>19.425000000000001</v>
      </c>
      <c r="C11" s="94" t="s">
        <v>1</v>
      </c>
    </row>
    <row r="12" spans="1:3">
      <c r="A12" s="159" t="s">
        <v>35</v>
      </c>
      <c r="B12" s="32">
        <v>5.0400000000000009</v>
      </c>
      <c r="C12" s="94" t="s">
        <v>1</v>
      </c>
    </row>
    <row r="13" spans="1:3">
      <c r="A13" s="159" t="s">
        <v>36</v>
      </c>
      <c r="B13" s="32">
        <v>31.605</v>
      </c>
      <c r="C13" s="94" t="s">
        <v>1</v>
      </c>
    </row>
    <row r="14" spans="1:3">
      <c r="A14" s="159" t="s">
        <v>37</v>
      </c>
      <c r="B14" s="32">
        <v>2331</v>
      </c>
      <c r="C14" s="94" t="s">
        <v>38</v>
      </c>
    </row>
    <row r="15" spans="1:3">
      <c r="A15" s="159" t="s">
        <v>39</v>
      </c>
      <c r="B15" s="32">
        <v>13.65</v>
      </c>
      <c r="C15" s="94" t="s">
        <v>1</v>
      </c>
    </row>
    <row r="16" spans="1:3">
      <c r="A16" s="159" t="s">
        <v>52</v>
      </c>
      <c r="B16" s="32">
        <v>66.150000000000006</v>
      </c>
      <c r="C16" s="94" t="s">
        <v>38</v>
      </c>
    </row>
    <row r="17" spans="1:5">
      <c r="A17" s="159" t="s">
        <v>40</v>
      </c>
      <c r="B17" s="32">
        <v>1.47</v>
      </c>
      <c r="C17" s="94" t="s">
        <v>1</v>
      </c>
    </row>
    <row r="18" spans="1:5">
      <c r="A18" s="159" t="s">
        <v>41</v>
      </c>
      <c r="B18" s="32">
        <v>107.1</v>
      </c>
      <c r="C18" s="94" t="s">
        <v>1</v>
      </c>
    </row>
    <row r="19" spans="1:5">
      <c r="A19" s="159" t="s">
        <v>24</v>
      </c>
      <c r="B19" s="32">
        <v>51.45000000000001</v>
      </c>
      <c r="C19" s="94" t="s">
        <v>1</v>
      </c>
    </row>
    <row r="20" spans="1:5">
      <c r="A20" s="159" t="s">
        <v>42</v>
      </c>
      <c r="B20" s="32">
        <v>16.8</v>
      </c>
      <c r="C20" s="94" t="s">
        <v>1</v>
      </c>
    </row>
    <row r="21" spans="1:5">
      <c r="A21" s="159" t="s">
        <v>43</v>
      </c>
      <c r="B21" s="32">
        <v>213.15</v>
      </c>
      <c r="C21" s="94" t="s">
        <v>1</v>
      </c>
    </row>
    <row r="22" spans="1:5">
      <c r="A22" s="159" t="s">
        <v>44</v>
      </c>
      <c r="B22" s="32">
        <v>568.04999999999995</v>
      </c>
      <c r="C22" s="94" t="s">
        <v>1</v>
      </c>
    </row>
    <row r="23" spans="1:5">
      <c r="A23" s="159" t="s">
        <v>45</v>
      </c>
      <c r="B23" s="32">
        <v>1039.5</v>
      </c>
      <c r="C23" s="94" t="s">
        <v>1</v>
      </c>
      <c r="E23" s="32"/>
    </row>
    <row r="24" spans="1:5">
      <c r="A24" s="159" t="s">
        <v>46</v>
      </c>
      <c r="B24" s="32">
        <v>0.84</v>
      </c>
      <c r="C24" s="94" t="s">
        <v>1</v>
      </c>
    </row>
    <row r="25" spans="1:5">
      <c r="A25" s="159" t="s">
        <v>47</v>
      </c>
      <c r="B25" s="32">
        <v>46.305000000000007</v>
      </c>
      <c r="C25" s="94" t="s">
        <v>1</v>
      </c>
    </row>
    <row r="26" spans="1:5">
      <c r="A26" s="159" t="s">
        <v>48</v>
      </c>
      <c r="B26" s="32">
        <v>3381</v>
      </c>
      <c r="C26" s="94" t="s">
        <v>1</v>
      </c>
    </row>
    <row r="27" spans="1:5">
      <c r="A27" s="159" t="s">
        <v>51</v>
      </c>
      <c r="B27" s="32">
        <v>6.1844999999999999</v>
      </c>
      <c r="C27" s="94" t="s">
        <v>1</v>
      </c>
    </row>
    <row r="28" spans="1:5">
      <c r="A28" s="160" t="s">
        <v>53</v>
      </c>
      <c r="B28" s="161">
        <v>624.16666666666663</v>
      </c>
      <c r="C28" s="98" t="s">
        <v>2</v>
      </c>
    </row>
    <row r="29" spans="1:5" ht="43.5" customHeight="1">
      <c r="A29" s="162" t="s">
        <v>136</v>
      </c>
      <c r="B29" s="163" t="s">
        <v>128</v>
      </c>
      <c r="C29" s="18"/>
    </row>
    <row r="30" spans="1:5">
      <c r="A30" s="159" t="s">
        <v>49</v>
      </c>
      <c r="B30" s="32">
        <v>3.7100000000000002E-3</v>
      </c>
      <c r="C30" s="9" t="s">
        <v>14</v>
      </c>
    </row>
    <row r="31" spans="1:5">
      <c r="A31" s="159" t="s">
        <v>57</v>
      </c>
      <c r="B31" s="32">
        <v>3.9382000000000002E-4</v>
      </c>
      <c r="C31" s="9" t="s">
        <v>14</v>
      </c>
    </row>
    <row r="32" spans="1:5">
      <c r="A32" s="160" t="s">
        <v>50</v>
      </c>
      <c r="B32" s="161">
        <v>6.933333333333333E-2</v>
      </c>
      <c r="C32" s="164" t="s">
        <v>14</v>
      </c>
    </row>
    <row r="33" spans="1:3" ht="42">
      <c r="A33" s="162" t="s">
        <v>137</v>
      </c>
      <c r="B33" s="163" t="s">
        <v>128</v>
      </c>
      <c r="C33" s="18"/>
    </row>
    <row r="34" spans="1:3">
      <c r="A34" s="159" t="s">
        <v>92</v>
      </c>
      <c r="B34" s="32">
        <v>6.19047619047619E-2</v>
      </c>
      <c r="C34" s="9" t="s">
        <v>1</v>
      </c>
    </row>
    <row r="35" spans="1:3">
      <c r="A35" s="160" t="s">
        <v>97</v>
      </c>
      <c r="B35" s="161">
        <v>6.19047619047619E-2</v>
      </c>
      <c r="C35" s="164" t="s">
        <v>1</v>
      </c>
    </row>
    <row r="36" spans="1:3" ht="40">
      <c r="A36" s="162" t="s">
        <v>132</v>
      </c>
      <c r="B36" s="163"/>
      <c r="C36" s="18"/>
    </row>
    <row r="37" spans="1:3">
      <c r="A37" s="159" t="s">
        <v>59</v>
      </c>
      <c r="B37" s="3"/>
      <c r="C37" s="9" t="s">
        <v>1</v>
      </c>
    </row>
    <row r="38" spans="1:3">
      <c r="A38" s="159" t="s">
        <v>60</v>
      </c>
      <c r="B38" s="32"/>
      <c r="C38" s="9" t="s">
        <v>1</v>
      </c>
    </row>
    <row r="39" spans="1:3">
      <c r="A39" s="159" t="s">
        <v>61</v>
      </c>
      <c r="B39" s="32"/>
      <c r="C39" s="9" t="s">
        <v>1</v>
      </c>
    </row>
    <row r="40" spans="1:3">
      <c r="A40" s="159" t="s">
        <v>62</v>
      </c>
      <c r="B40" s="93"/>
      <c r="C40" s="9" t="s">
        <v>1</v>
      </c>
    </row>
    <row r="41" spans="1:3">
      <c r="A41" s="160" t="s">
        <v>58</v>
      </c>
      <c r="B41" s="161"/>
      <c r="C41" s="164" t="s">
        <v>1</v>
      </c>
    </row>
    <row r="42" spans="1:3">
      <c r="C42" s="3"/>
    </row>
    <row r="43" spans="1:3" ht="43" thickBot="1">
      <c r="A43" s="165" t="s">
        <v>133</v>
      </c>
      <c r="B43" s="166" t="s">
        <v>22</v>
      </c>
      <c r="C43" s="167" t="s">
        <v>23</v>
      </c>
    </row>
    <row r="44" spans="1:3">
      <c r="A44" s="12" t="s">
        <v>54</v>
      </c>
      <c r="B44" s="4"/>
      <c r="C44" s="8"/>
    </row>
    <row r="45" spans="1:3">
      <c r="A45" s="159" t="s">
        <v>29</v>
      </c>
      <c r="B45" s="32">
        <v>4.16</v>
      </c>
      <c r="C45" s="94" t="s">
        <v>1</v>
      </c>
    </row>
    <row r="46" spans="1:3">
      <c r="A46" s="159" t="s">
        <v>63</v>
      </c>
      <c r="B46" s="32">
        <v>82</v>
      </c>
      <c r="C46" s="94" t="s">
        <v>1</v>
      </c>
    </row>
    <row r="47" spans="1:3">
      <c r="A47" s="159" t="s">
        <v>64</v>
      </c>
      <c r="B47" s="32">
        <v>287.10000000000002</v>
      </c>
      <c r="C47" s="94" t="s">
        <v>1</v>
      </c>
    </row>
    <row r="48" spans="1:3">
      <c r="A48" s="159" t="s">
        <v>65</v>
      </c>
      <c r="B48" s="32">
        <v>23.3</v>
      </c>
      <c r="C48" s="94" t="s">
        <v>1</v>
      </c>
    </row>
    <row r="49" spans="1:3">
      <c r="A49" s="159" t="s">
        <v>35</v>
      </c>
      <c r="B49" s="32">
        <v>14.600000000000001</v>
      </c>
      <c r="C49" s="94" t="s">
        <v>1</v>
      </c>
    </row>
    <row r="50" spans="1:3">
      <c r="A50" s="159" t="s">
        <v>66</v>
      </c>
      <c r="B50" s="32">
        <v>162.9</v>
      </c>
      <c r="C50" s="94" t="s">
        <v>1</v>
      </c>
    </row>
    <row r="51" spans="1:3">
      <c r="A51" s="159" t="s">
        <v>36</v>
      </c>
      <c r="B51" s="32">
        <v>49</v>
      </c>
      <c r="C51" s="94" t="s">
        <v>1</v>
      </c>
    </row>
    <row r="52" spans="1:3">
      <c r="A52" s="159" t="s">
        <v>55</v>
      </c>
      <c r="B52" s="32">
        <v>3.4</v>
      </c>
      <c r="C52" s="94" t="s">
        <v>1</v>
      </c>
    </row>
    <row r="53" spans="1:3">
      <c r="A53" s="159" t="s">
        <v>67</v>
      </c>
      <c r="B53" s="32">
        <v>76.5</v>
      </c>
      <c r="C53" s="94" t="s">
        <v>1</v>
      </c>
    </row>
    <row r="54" spans="1:3">
      <c r="A54" s="159" t="s">
        <v>68</v>
      </c>
      <c r="B54" s="32">
        <v>953.4</v>
      </c>
      <c r="C54" s="94" t="s">
        <v>1</v>
      </c>
    </row>
    <row r="55" spans="1:3">
      <c r="A55" s="159" t="s">
        <v>69</v>
      </c>
      <c r="B55" s="32">
        <v>162.9</v>
      </c>
      <c r="C55" s="94" t="s">
        <v>1</v>
      </c>
    </row>
    <row r="56" spans="1:3">
      <c r="A56" s="159" t="s">
        <v>70</v>
      </c>
      <c r="B56" s="32">
        <v>9.1</v>
      </c>
      <c r="C56" s="94" t="s">
        <v>1</v>
      </c>
    </row>
    <row r="57" spans="1:3">
      <c r="A57" s="159" t="s">
        <v>45</v>
      </c>
      <c r="B57" s="32">
        <v>953.4</v>
      </c>
      <c r="C57" s="94" t="s">
        <v>1</v>
      </c>
    </row>
    <row r="58" spans="1:3">
      <c r="A58" s="160" t="s">
        <v>47</v>
      </c>
      <c r="B58" s="161">
        <v>53.3</v>
      </c>
      <c r="C58" s="98" t="s">
        <v>1</v>
      </c>
    </row>
    <row r="59" spans="1:3" ht="42">
      <c r="A59" s="162" t="s">
        <v>127</v>
      </c>
      <c r="B59" s="163"/>
      <c r="C59" s="18"/>
    </row>
    <row r="60" spans="1:3">
      <c r="A60" s="159" t="s">
        <v>49</v>
      </c>
      <c r="B60" s="32">
        <v>2.4733333333333335E-3</v>
      </c>
      <c r="C60" s="9" t="s">
        <v>14</v>
      </c>
    </row>
    <row r="61" spans="1:3">
      <c r="A61" s="159" t="s">
        <v>57</v>
      </c>
      <c r="B61" s="32">
        <v>2.6254666666666664E-4</v>
      </c>
      <c r="C61" s="9" t="s">
        <v>14</v>
      </c>
    </row>
    <row r="62" spans="1:3">
      <c r="A62" s="160" t="s">
        <v>50</v>
      </c>
      <c r="B62" s="161">
        <v>4.2373333333333332E-2</v>
      </c>
      <c r="C62" s="164" t="s">
        <v>14</v>
      </c>
    </row>
    <row r="63" spans="1:3" ht="42">
      <c r="A63" s="162" t="s">
        <v>129</v>
      </c>
      <c r="B63" s="163"/>
      <c r="C63" s="18"/>
    </row>
    <row r="64" spans="1:3">
      <c r="A64" s="159" t="s">
        <v>98</v>
      </c>
      <c r="B64" s="3">
        <v>0.26</v>
      </c>
      <c r="C64" s="9" t="s">
        <v>2</v>
      </c>
    </row>
    <row r="65" spans="1:3">
      <c r="A65" s="12" t="s">
        <v>131</v>
      </c>
      <c r="B65" s="3"/>
      <c r="C65" s="9"/>
    </row>
    <row r="66" spans="1:3">
      <c r="A66" s="159" t="s">
        <v>75</v>
      </c>
      <c r="B66" s="3">
        <v>0.26</v>
      </c>
      <c r="C66" s="9" t="s">
        <v>2</v>
      </c>
    </row>
    <row r="67" spans="1:3">
      <c r="A67" s="159" t="s">
        <v>76</v>
      </c>
      <c r="B67" s="3">
        <v>0.26</v>
      </c>
      <c r="C67" s="9" t="s">
        <v>2</v>
      </c>
    </row>
    <row r="68" spans="1:3" ht="21">
      <c r="A68" s="168" t="s">
        <v>120</v>
      </c>
      <c r="B68" s="169">
        <v>0.26</v>
      </c>
      <c r="C68" s="164" t="s">
        <v>2</v>
      </c>
    </row>
    <row r="69" spans="1:3">
      <c r="A69" s="6" t="s">
        <v>5</v>
      </c>
      <c r="B69" s="153"/>
      <c r="C69" s="10"/>
    </row>
    <row r="70" spans="1:3">
      <c r="A70" s="21" t="s">
        <v>71</v>
      </c>
      <c r="B70" s="32">
        <v>215302500</v>
      </c>
      <c r="C70" s="94" t="s">
        <v>1</v>
      </c>
    </row>
    <row r="71" spans="1:3">
      <c r="A71" s="153" t="s">
        <v>130</v>
      </c>
      <c r="C71" s="94"/>
    </row>
    <row r="72" spans="1:3">
      <c r="A72" s="21" t="s">
        <v>72</v>
      </c>
      <c r="B72" s="32"/>
      <c r="C72" s="94" t="s">
        <v>1</v>
      </c>
    </row>
    <row r="73" spans="1:3">
      <c r="A73" s="21" t="s">
        <v>73</v>
      </c>
      <c r="B73" s="32"/>
      <c r="C73" s="94" t="s">
        <v>1</v>
      </c>
    </row>
    <row r="74" spans="1:3">
      <c r="A74" s="21" t="s">
        <v>74</v>
      </c>
      <c r="B74" s="32"/>
      <c r="C74" s="94" t="s">
        <v>1</v>
      </c>
    </row>
    <row r="75" spans="1:3">
      <c r="A75" s="21" t="s">
        <v>56</v>
      </c>
      <c r="B75" s="32"/>
      <c r="C75" s="94" t="s">
        <v>1</v>
      </c>
    </row>
    <row r="76" spans="1:3">
      <c r="A76" s="21" t="s">
        <v>58</v>
      </c>
      <c r="B76" s="32"/>
      <c r="C76" s="98" t="s">
        <v>1</v>
      </c>
    </row>
    <row r="77" spans="1:3">
      <c r="A77" s="24"/>
      <c r="B77" s="170"/>
      <c r="C77" s="171"/>
    </row>
    <row r="78" spans="1:3">
      <c r="A78" s="24"/>
      <c r="B78" s="24"/>
      <c r="C78" s="46"/>
    </row>
    <row r="79" spans="1:3">
      <c r="A79" s="24"/>
      <c r="B79" s="24"/>
      <c r="C79" s="46"/>
    </row>
  </sheetData>
  <mergeCells count="1">
    <mergeCell ref="B77:C77"/>
  </mergeCells>
  <pageMargins left="0.7" right="0.7" top="0.75" bottom="0.75" header="0.3" footer="0.3"/>
  <pageSetup orientation="portrait" horizontalDpi="1200" verticalDpi="1200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f01c3-7657-47ac-91fe-aaf76832b5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E87AD8AD2D7E04FA9AB4C9431D6D3A2" ma:contentTypeVersion="10" ma:contentTypeDescription="Opret et nyt dokument." ma:contentTypeScope="" ma:versionID="0d6085ccc12a7587e94968d797bf732a">
  <xsd:schema xmlns:xsd="http://www.w3.org/2001/XMLSchema" xmlns:xs="http://www.w3.org/2001/XMLSchema" xmlns:p="http://schemas.microsoft.com/office/2006/metadata/properties" xmlns:ns3="fb3f01c3-7657-47ac-91fe-aaf76832b51e" targetNamespace="http://schemas.microsoft.com/office/2006/metadata/properties" ma:root="true" ma:fieldsID="3b11d78b17dae0e4bb7b5e466fcad467" ns3:_="">
    <xsd:import namespace="fb3f01c3-7657-47ac-91fe-aaf76832b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f01c3-7657-47ac-91fe-aaf76832b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C00AE5-FB42-481F-9239-6A21331ABDBA}">
  <ds:schemaRefs>
    <ds:schemaRef ds:uri="fb3f01c3-7657-47ac-91fe-aaf76832b51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238613-470F-49BB-B2E2-DA600A6A4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f01c3-7657-47ac-91fe-aaf76832b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50315B-0A6B-4949-948D-199B208F13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Gasoline and electric vehicles</vt:lpstr>
      <vt:lpstr>Processes</vt:lpstr>
      <vt:lpstr>Inputs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Jolliet</dc:creator>
  <cp:lastModifiedBy>Hasan Roshan</cp:lastModifiedBy>
  <dcterms:created xsi:type="dcterms:W3CDTF">2018-03-14T16:19:16Z</dcterms:created>
  <dcterms:modified xsi:type="dcterms:W3CDTF">2024-06-26T20:53:35Z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0x0101001E87AD8AD2D7E04FA9AB4C9431D6D3A2</vt:lpwstr>
  </property>
</Properties>
</file>