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lascan90\Desktop\tmp\"/>
    </mc:Choice>
  </mc:AlternateContent>
  <bookViews>
    <workbookView xWindow="0" yWindow="0" windowWidth="28800" windowHeight="12120" activeTab="3"/>
  </bookViews>
  <sheets>
    <sheet name="VBFH" sheetId="2" r:id="rId1"/>
    <sheet name="WH" sheetId="6" r:id="rId2"/>
    <sheet name="ZH" sheetId="5" r:id="rId3"/>
    <sheet name="Sum VV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6" l="1"/>
  <c r="L9" i="6"/>
  <c r="M13" i="5" l="1"/>
  <c r="L13" i="5"/>
  <c r="M25" i="5"/>
  <c r="L25" i="5"/>
  <c r="M24" i="5"/>
  <c r="L24" i="5"/>
  <c r="M23" i="5"/>
  <c r="L23" i="5"/>
  <c r="M12" i="5"/>
  <c r="L12" i="5"/>
  <c r="M11" i="5"/>
  <c r="L11" i="5"/>
  <c r="M7" i="5"/>
  <c r="L7" i="5"/>
  <c r="M12" i="6" l="1"/>
  <c r="L12" i="6"/>
  <c r="O11" i="6"/>
  <c r="M27" i="6"/>
  <c r="L27" i="6"/>
  <c r="M26" i="6"/>
  <c r="L26" i="6"/>
  <c r="M25" i="6"/>
  <c r="L25" i="6"/>
  <c r="M23" i="6"/>
  <c r="L23" i="6"/>
  <c r="M22" i="6"/>
  <c r="L22" i="6"/>
  <c r="M7" i="6"/>
  <c r="M31" i="6" s="1"/>
  <c r="L7" i="6"/>
  <c r="L31" i="6" s="1"/>
  <c r="M6" i="6"/>
  <c r="M30" i="6" s="1"/>
  <c r="L6" i="6"/>
  <c r="L30" i="6" s="1"/>
  <c r="M5" i="6"/>
  <c r="M29" i="6" s="1"/>
  <c r="L5" i="6"/>
  <c r="L29" i="6"/>
  <c r="M13" i="6"/>
  <c r="L13" i="6"/>
  <c r="M11" i="6"/>
  <c r="L11" i="6"/>
  <c r="O12" i="6"/>
  <c r="Q12" i="6" s="1"/>
  <c r="B35" i="5" l="1"/>
  <c r="G27" i="7"/>
  <c r="G26" i="7"/>
  <c r="G15" i="7"/>
  <c r="G14" i="7"/>
  <c r="G3" i="7"/>
  <c r="G2" i="7"/>
  <c r="F31" i="7"/>
  <c r="E31" i="7"/>
  <c r="D31" i="7"/>
  <c r="C31" i="7"/>
  <c r="B31" i="7"/>
  <c r="A31" i="7"/>
  <c r="F30" i="7"/>
  <c r="E30" i="7"/>
  <c r="D30" i="7"/>
  <c r="C30" i="7"/>
  <c r="B30" i="7"/>
  <c r="A30" i="7"/>
  <c r="F29" i="7"/>
  <c r="E29" i="7"/>
  <c r="D29" i="7"/>
  <c r="C29" i="7"/>
  <c r="B29" i="7"/>
  <c r="A29" i="7"/>
  <c r="F28" i="7"/>
  <c r="E28" i="7"/>
  <c r="D28" i="7"/>
  <c r="C28" i="7"/>
  <c r="B28" i="7"/>
  <c r="A28" i="7"/>
  <c r="F27" i="7"/>
  <c r="E27" i="7"/>
  <c r="D27" i="7"/>
  <c r="C27" i="7"/>
  <c r="B27" i="7"/>
  <c r="A27" i="7"/>
  <c r="F26" i="7"/>
  <c r="E26" i="7"/>
  <c r="D26" i="7"/>
  <c r="C26" i="7"/>
  <c r="B26" i="7"/>
  <c r="A26" i="7"/>
  <c r="F25" i="7"/>
  <c r="E25" i="7"/>
  <c r="D25" i="7"/>
  <c r="C25" i="7"/>
  <c r="B25" i="7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F1" i="7"/>
  <c r="E1" i="7"/>
  <c r="D1" i="7"/>
  <c r="C1" i="7"/>
  <c r="B1" i="7"/>
  <c r="A1" i="7"/>
  <c r="T28" i="5"/>
  <c r="T27" i="5"/>
  <c r="T26" i="5"/>
  <c r="T15" i="5"/>
  <c r="T14" i="5"/>
  <c r="T4" i="5"/>
  <c r="T3" i="5"/>
  <c r="T2" i="5"/>
  <c r="T28" i="6"/>
  <c r="T27" i="6"/>
  <c r="T26" i="6"/>
  <c r="T16" i="6"/>
  <c r="T15" i="6"/>
  <c r="T14" i="6"/>
  <c r="T4" i="6"/>
  <c r="T3" i="6"/>
  <c r="T2" i="6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R14" i="6"/>
  <c r="S14" i="6"/>
  <c r="S28" i="5"/>
  <c r="R16" i="5"/>
  <c r="S16" i="5" s="1"/>
  <c r="R15" i="5"/>
  <c r="S15" i="5" s="1"/>
  <c r="R14" i="5"/>
  <c r="S14" i="5" s="1"/>
  <c r="R9" i="5"/>
  <c r="S9" i="5" s="1"/>
  <c r="T9" i="5" s="1"/>
  <c r="R4" i="5"/>
  <c r="S4" i="5" s="1"/>
  <c r="R3" i="5"/>
  <c r="S3" i="5" s="1"/>
  <c r="R2" i="5"/>
  <c r="S26" i="5" s="1"/>
  <c r="R18" i="6"/>
  <c r="R16" i="6"/>
  <c r="S16" i="6" s="1"/>
  <c r="R15" i="6"/>
  <c r="S15" i="6" s="1"/>
  <c r="R9" i="6"/>
  <c r="R6" i="6"/>
  <c r="S6" i="6" s="1"/>
  <c r="T6" i="6" s="1"/>
  <c r="R4" i="6"/>
  <c r="S4" i="6" s="1"/>
  <c r="R3" i="6"/>
  <c r="S3" i="6" s="1"/>
  <c r="R2" i="6"/>
  <c r="S26" i="6" s="1"/>
  <c r="S20" i="2"/>
  <c r="S8" i="2"/>
  <c r="S28" i="2"/>
  <c r="S27" i="2"/>
  <c r="S26" i="2"/>
  <c r="S25" i="2"/>
  <c r="S24" i="2"/>
  <c r="S23" i="2"/>
  <c r="S22" i="2"/>
  <c r="S21" i="2"/>
  <c r="S16" i="2"/>
  <c r="S15" i="2"/>
  <c r="S14" i="2"/>
  <c r="S13" i="2"/>
  <c r="S12" i="2"/>
  <c r="S11" i="2"/>
  <c r="S10" i="2"/>
  <c r="S9" i="2"/>
  <c r="S31" i="2"/>
  <c r="S30" i="2"/>
  <c r="S29" i="2"/>
  <c r="S19" i="2"/>
  <c r="S18" i="2"/>
  <c r="S17" i="2"/>
  <c r="S7" i="2"/>
  <c r="S6" i="2"/>
  <c r="S5" i="2"/>
  <c r="S4" i="2"/>
  <c r="S3" i="2"/>
  <c r="S2" i="2"/>
  <c r="M27" i="5"/>
  <c r="L27" i="5"/>
  <c r="R7" i="2"/>
  <c r="R6" i="2"/>
  <c r="R5" i="2"/>
  <c r="R4" i="2"/>
  <c r="R3" i="2"/>
  <c r="R2" i="2"/>
  <c r="M16" i="5"/>
  <c r="L16" i="5"/>
  <c r="M4" i="5"/>
  <c r="L4" i="5"/>
  <c r="N26" i="6"/>
  <c r="N29" i="6"/>
  <c r="M28" i="6"/>
  <c r="L28" i="6"/>
  <c r="N27" i="6"/>
  <c r="N25" i="6"/>
  <c r="M24" i="6"/>
  <c r="L24" i="6"/>
  <c r="N22" i="6"/>
  <c r="M21" i="6"/>
  <c r="L21" i="6"/>
  <c r="M20" i="6"/>
  <c r="L20" i="6"/>
  <c r="R19" i="6"/>
  <c r="R17" i="6"/>
  <c r="M16" i="6"/>
  <c r="N16" i="6" s="1"/>
  <c r="L16" i="6"/>
  <c r="M15" i="6"/>
  <c r="L15" i="6"/>
  <c r="M14" i="6"/>
  <c r="L14" i="6"/>
  <c r="R13" i="6"/>
  <c r="S13" i="6" s="1"/>
  <c r="T13" i="6" s="1"/>
  <c r="R12" i="6"/>
  <c r="S12" i="6" s="1"/>
  <c r="T12" i="6" s="1"/>
  <c r="R11" i="6"/>
  <c r="S11" i="6" s="1"/>
  <c r="T11" i="6" s="1"/>
  <c r="M10" i="6"/>
  <c r="L10" i="6"/>
  <c r="R10" i="6" s="1"/>
  <c r="S10" i="6" s="1"/>
  <c r="T10" i="6" s="1"/>
  <c r="N9" i="6"/>
  <c r="M8" i="6"/>
  <c r="L8" i="6"/>
  <c r="R8" i="6" s="1"/>
  <c r="S8" i="6" s="1"/>
  <c r="T8" i="6" s="1"/>
  <c r="O7" i="6"/>
  <c r="O6" i="6"/>
  <c r="O5" i="6"/>
  <c r="Q5" i="6" s="1"/>
  <c r="M4" i="6"/>
  <c r="L4" i="6"/>
  <c r="M3" i="6"/>
  <c r="L3" i="6"/>
  <c r="M2" i="6"/>
  <c r="L2" i="6"/>
  <c r="O2" i="6" s="1"/>
  <c r="M31" i="5"/>
  <c r="L31" i="5"/>
  <c r="M30" i="5"/>
  <c r="L30" i="5"/>
  <c r="M29" i="5"/>
  <c r="L29" i="5"/>
  <c r="M28" i="5"/>
  <c r="L28" i="5"/>
  <c r="M26" i="5"/>
  <c r="L26" i="5"/>
  <c r="O25" i="5"/>
  <c r="M22" i="5"/>
  <c r="L22" i="5"/>
  <c r="M21" i="5"/>
  <c r="L21" i="5"/>
  <c r="M20" i="5"/>
  <c r="L20" i="5"/>
  <c r="M19" i="5"/>
  <c r="L19" i="5"/>
  <c r="O19" i="5" s="1"/>
  <c r="M18" i="5"/>
  <c r="L18" i="5"/>
  <c r="R18" i="5" s="1"/>
  <c r="M17" i="5"/>
  <c r="L17" i="5"/>
  <c r="R17" i="5" s="1"/>
  <c r="M15" i="5"/>
  <c r="L15" i="5"/>
  <c r="M14" i="5"/>
  <c r="L14" i="5"/>
  <c r="R13" i="5"/>
  <c r="S13" i="5" s="1"/>
  <c r="N12" i="5"/>
  <c r="R12" i="5"/>
  <c r="S12" i="5" s="1"/>
  <c r="T12" i="5" s="1"/>
  <c r="R11" i="5"/>
  <c r="S11" i="5" s="1"/>
  <c r="T11" i="5" s="1"/>
  <c r="M10" i="5"/>
  <c r="L10" i="5"/>
  <c r="R10" i="5" s="1"/>
  <c r="M8" i="5"/>
  <c r="L8" i="5"/>
  <c r="R8" i="5" s="1"/>
  <c r="S8" i="5" s="1"/>
  <c r="T8" i="5" s="1"/>
  <c r="M6" i="5"/>
  <c r="L6" i="5"/>
  <c r="M5" i="5"/>
  <c r="L5" i="5"/>
  <c r="M3" i="5"/>
  <c r="L3" i="5"/>
  <c r="M2" i="5"/>
  <c r="L2" i="5"/>
  <c r="R23" i="2"/>
  <c r="R19" i="2"/>
  <c r="R18" i="2"/>
  <c r="R17" i="2"/>
  <c r="R16" i="2"/>
  <c r="R15" i="2"/>
  <c r="R14" i="2"/>
  <c r="R13" i="2"/>
  <c r="R12" i="2"/>
  <c r="R11" i="2"/>
  <c r="R22" i="2"/>
  <c r="R21" i="2"/>
  <c r="R20" i="2"/>
  <c r="R10" i="2"/>
  <c r="R9" i="2"/>
  <c r="R8" i="2"/>
  <c r="M31" i="2"/>
  <c r="L31" i="2"/>
  <c r="M30" i="2"/>
  <c r="L30" i="2"/>
  <c r="R30" i="2" s="1"/>
  <c r="M29" i="2"/>
  <c r="L29" i="2"/>
  <c r="R29" i="2" s="1"/>
  <c r="M28" i="2"/>
  <c r="L28" i="2"/>
  <c r="M27" i="2"/>
  <c r="L27" i="2"/>
  <c r="O27" i="2" s="1"/>
  <c r="M26" i="2"/>
  <c r="L26" i="2"/>
  <c r="O26" i="2" s="1"/>
  <c r="M25" i="2"/>
  <c r="L25" i="2"/>
  <c r="R25" i="2" s="1"/>
  <c r="M24" i="2"/>
  <c r="L24" i="2"/>
  <c r="R24" i="2" s="1"/>
  <c r="M23" i="2"/>
  <c r="L23" i="2"/>
  <c r="O23" i="2" s="1"/>
  <c r="P23" i="2" s="1"/>
  <c r="M22" i="2"/>
  <c r="L22" i="2"/>
  <c r="N22" i="2" s="1"/>
  <c r="M21" i="2"/>
  <c r="L21" i="2"/>
  <c r="O21" i="2" s="1"/>
  <c r="M20" i="2"/>
  <c r="L20" i="2"/>
  <c r="O20" i="2" s="1"/>
  <c r="M19" i="2"/>
  <c r="L19" i="2"/>
  <c r="O19" i="2" s="1"/>
  <c r="Q19" i="2" s="1"/>
  <c r="M18" i="2"/>
  <c r="L18" i="2"/>
  <c r="O18" i="2" s="1"/>
  <c r="Q18" i="2" s="1"/>
  <c r="M17" i="2"/>
  <c r="P17" i="2" s="1"/>
  <c r="L17" i="2"/>
  <c r="O17" i="2"/>
  <c r="Q17" i="2" s="1"/>
  <c r="P7" i="2"/>
  <c r="P6" i="2"/>
  <c r="P5" i="2"/>
  <c r="O7" i="2"/>
  <c r="Q7" i="2" s="1"/>
  <c r="O6" i="2"/>
  <c r="O5" i="2"/>
  <c r="Q15" i="2"/>
  <c r="Q14" i="2"/>
  <c r="Q13" i="2"/>
  <c r="Q12" i="2"/>
  <c r="Q11" i="2"/>
  <c r="Q8" i="2"/>
  <c r="Q4" i="2"/>
  <c r="Q3" i="2"/>
  <c r="Q2" i="2"/>
  <c r="P2" i="2"/>
  <c r="O16" i="2"/>
  <c r="P16" i="2" s="1"/>
  <c r="P15" i="2"/>
  <c r="O15" i="2"/>
  <c r="O14" i="2"/>
  <c r="P14" i="2" s="1"/>
  <c r="O13" i="2"/>
  <c r="P13" i="2" s="1"/>
  <c r="O12" i="2"/>
  <c r="P12" i="2" s="1"/>
  <c r="O11" i="2"/>
  <c r="P11" i="2" s="1"/>
  <c r="O8" i="2"/>
  <c r="P8" i="2" s="1"/>
  <c r="P4" i="2"/>
  <c r="P3" i="2"/>
  <c r="O4" i="2"/>
  <c r="O3" i="2"/>
  <c r="O2" i="2"/>
  <c r="M16" i="2"/>
  <c r="N16" i="2" s="1"/>
  <c r="L16" i="2"/>
  <c r="M15" i="2"/>
  <c r="L15" i="2"/>
  <c r="N15" i="2" s="1"/>
  <c r="N14" i="2"/>
  <c r="M14" i="2"/>
  <c r="L14" i="2"/>
  <c r="N13" i="2"/>
  <c r="M13" i="2"/>
  <c r="L13" i="2"/>
  <c r="M12" i="2"/>
  <c r="N12" i="2" s="1"/>
  <c r="L12" i="2"/>
  <c r="M11" i="2"/>
  <c r="N11" i="2" s="1"/>
  <c r="L11" i="2"/>
  <c r="M10" i="2"/>
  <c r="L10" i="2"/>
  <c r="O10" i="2" s="1"/>
  <c r="M9" i="2"/>
  <c r="L9" i="2"/>
  <c r="O9" i="2" s="1"/>
  <c r="M8" i="2"/>
  <c r="L8" i="2"/>
  <c r="M7" i="2"/>
  <c r="L7" i="2"/>
  <c r="M6" i="2"/>
  <c r="N6" i="2" s="1"/>
  <c r="L6" i="2"/>
  <c r="M5" i="2"/>
  <c r="N5" i="2" s="1"/>
  <c r="L5" i="2"/>
  <c r="M4" i="2"/>
  <c r="N4" i="2" s="1"/>
  <c r="L4" i="2"/>
  <c r="M3" i="2"/>
  <c r="N3" i="2" s="1"/>
  <c r="L3" i="2"/>
  <c r="N2" i="2"/>
  <c r="M2" i="2"/>
  <c r="L2" i="2"/>
  <c r="S9" i="6" l="1"/>
  <c r="T9" i="6" s="1"/>
  <c r="G9" i="7" s="1"/>
  <c r="R21" i="6"/>
  <c r="S21" i="6" s="1"/>
  <c r="T21" i="6" s="1"/>
  <c r="O30" i="5"/>
  <c r="Q30" i="5" s="1"/>
  <c r="N29" i="5"/>
  <c r="N25" i="5"/>
  <c r="O23" i="5"/>
  <c r="Q23" i="5" s="1"/>
  <c r="R22" i="5"/>
  <c r="S22" i="5" s="1"/>
  <c r="T22" i="5" s="1"/>
  <c r="N22" i="5"/>
  <c r="N21" i="5"/>
  <c r="N20" i="5"/>
  <c r="R19" i="5"/>
  <c r="R31" i="5" s="1"/>
  <c r="S31" i="5" s="1"/>
  <c r="T31" i="5" s="1"/>
  <c r="N19" i="5"/>
  <c r="N17" i="5"/>
  <c r="R29" i="5"/>
  <c r="T13" i="5"/>
  <c r="G12" i="7"/>
  <c r="G11" i="7"/>
  <c r="G8" i="7"/>
  <c r="N8" i="5"/>
  <c r="R7" i="5"/>
  <c r="S7" i="5" s="1"/>
  <c r="T7" i="5" s="1"/>
  <c r="R6" i="5"/>
  <c r="S6" i="5" s="1"/>
  <c r="T6" i="5" s="1"/>
  <c r="G6" i="7" s="1"/>
  <c r="R30" i="5"/>
  <c r="O5" i="5"/>
  <c r="Q5" i="5" s="1"/>
  <c r="R5" i="5"/>
  <c r="S5" i="5" s="1"/>
  <c r="T5" i="5" s="1"/>
  <c r="N24" i="6"/>
  <c r="N23" i="6"/>
  <c r="N21" i="6"/>
  <c r="N20" i="6"/>
  <c r="N31" i="6"/>
  <c r="N30" i="6"/>
  <c r="N13" i="6"/>
  <c r="N12" i="6"/>
  <c r="G13" i="7"/>
  <c r="N11" i="6"/>
  <c r="N8" i="6"/>
  <c r="N7" i="6"/>
  <c r="R31" i="6"/>
  <c r="R7" i="6"/>
  <c r="S7" i="6" s="1"/>
  <c r="T7" i="6" s="1"/>
  <c r="O30" i="6"/>
  <c r="Q30" i="6" s="1"/>
  <c r="N6" i="6"/>
  <c r="P6" i="6"/>
  <c r="R30" i="6"/>
  <c r="S30" i="6" s="1"/>
  <c r="T30" i="6" s="1"/>
  <c r="O17" i="6"/>
  <c r="O29" i="6"/>
  <c r="P29" i="6" s="1"/>
  <c r="R5" i="6"/>
  <c r="S5" i="6" s="1"/>
  <c r="T5" i="6" s="1"/>
  <c r="G5" i="7" s="1"/>
  <c r="N5" i="6"/>
  <c r="T16" i="5"/>
  <c r="G4" i="7"/>
  <c r="G28" i="7"/>
  <c r="G16" i="7"/>
  <c r="S2" i="5"/>
  <c r="S10" i="5"/>
  <c r="T10" i="5" s="1"/>
  <c r="G10" i="7" s="1"/>
  <c r="S27" i="5"/>
  <c r="R20" i="5"/>
  <c r="S20" i="5" s="1"/>
  <c r="T20" i="5" s="1"/>
  <c r="R24" i="5"/>
  <c r="S24" i="5" s="1"/>
  <c r="T24" i="5" s="1"/>
  <c r="R23" i="5"/>
  <c r="S23" i="5" s="1"/>
  <c r="T23" i="5" s="1"/>
  <c r="R21" i="5"/>
  <c r="S21" i="5" s="1"/>
  <c r="T21" i="5" s="1"/>
  <c r="R25" i="5"/>
  <c r="S25" i="5" s="1"/>
  <c r="T25" i="5" s="1"/>
  <c r="R22" i="6"/>
  <c r="S22" i="6" s="1"/>
  <c r="T22" i="6" s="1"/>
  <c r="S2" i="6"/>
  <c r="S18" i="6"/>
  <c r="T18" i="6" s="1"/>
  <c r="S27" i="6"/>
  <c r="R23" i="6"/>
  <c r="S23" i="6" s="1"/>
  <c r="T23" i="6" s="1"/>
  <c r="S28" i="6"/>
  <c r="R29" i="6"/>
  <c r="S29" i="6" s="1"/>
  <c r="T29" i="6" s="1"/>
  <c r="R24" i="6"/>
  <c r="S24" i="6" s="1"/>
  <c r="T24" i="6" s="1"/>
  <c r="R20" i="6"/>
  <c r="S20" i="6" s="1"/>
  <c r="T20" i="6" s="1"/>
  <c r="R25" i="6"/>
  <c r="S25" i="6" s="1"/>
  <c r="T25" i="6" s="1"/>
  <c r="N16" i="5"/>
  <c r="N15" i="5"/>
  <c r="O15" i="5"/>
  <c r="Q15" i="5" s="1"/>
  <c r="N4" i="5"/>
  <c r="O16" i="5"/>
  <c r="P16" i="5" s="1"/>
  <c r="O24" i="5"/>
  <c r="P24" i="5" s="1"/>
  <c r="N28" i="6"/>
  <c r="N15" i="6"/>
  <c r="N14" i="6"/>
  <c r="O22" i="6"/>
  <c r="P22" i="6" s="1"/>
  <c r="O28" i="6"/>
  <c r="P28" i="6" s="1"/>
  <c r="O13" i="6"/>
  <c r="Q13" i="6" s="1"/>
  <c r="O16" i="6"/>
  <c r="Q16" i="6" s="1"/>
  <c r="O25" i="6"/>
  <c r="P25" i="6" s="1"/>
  <c r="N4" i="6"/>
  <c r="O9" i="6"/>
  <c r="Q9" i="6" s="1"/>
  <c r="O15" i="6"/>
  <c r="P15" i="6" s="1"/>
  <c r="O27" i="6"/>
  <c r="Q27" i="6" s="1"/>
  <c r="N3" i="6"/>
  <c r="O24" i="6"/>
  <c r="P24" i="6" s="1"/>
  <c r="O14" i="6"/>
  <c r="Q14" i="6" s="1"/>
  <c r="O23" i="6"/>
  <c r="P23" i="6" s="1"/>
  <c r="O26" i="6"/>
  <c r="Q26" i="6" s="1"/>
  <c r="O8" i="6"/>
  <c r="Q8" i="6" s="1"/>
  <c r="Q2" i="6"/>
  <c r="P2" i="6"/>
  <c r="Q24" i="6"/>
  <c r="Q7" i="6"/>
  <c r="P7" i="6"/>
  <c r="Q25" i="6"/>
  <c r="O4" i="6"/>
  <c r="P5" i="6"/>
  <c r="Q6" i="6"/>
  <c r="O20" i="6"/>
  <c r="N2" i="6"/>
  <c r="O3" i="6"/>
  <c r="N10" i="6"/>
  <c r="O19" i="6"/>
  <c r="O10" i="6"/>
  <c r="O18" i="6"/>
  <c r="O31" i="6"/>
  <c r="O21" i="6"/>
  <c r="N11" i="5"/>
  <c r="O13" i="5"/>
  <c r="Q13" i="5" s="1"/>
  <c r="N28" i="5"/>
  <c r="N3" i="5"/>
  <c r="O29" i="5"/>
  <c r="P29" i="5" s="1"/>
  <c r="N7" i="5"/>
  <c r="O12" i="5"/>
  <c r="Q12" i="5" s="1"/>
  <c r="N14" i="5"/>
  <c r="O20" i="5"/>
  <c r="Q20" i="5" s="1"/>
  <c r="O26" i="5"/>
  <c r="Q26" i="5" s="1"/>
  <c r="O3" i="5"/>
  <c r="N5" i="5"/>
  <c r="O7" i="5"/>
  <c r="N9" i="5"/>
  <c r="N23" i="5"/>
  <c r="O9" i="5"/>
  <c r="Q9" i="5" s="1"/>
  <c r="O27" i="5"/>
  <c r="Q27" i="5" s="1"/>
  <c r="N30" i="5"/>
  <c r="N24" i="5"/>
  <c r="N27" i="5"/>
  <c r="N2" i="5"/>
  <c r="N6" i="5"/>
  <c r="N13" i="5"/>
  <c r="O21" i="5"/>
  <c r="Q21" i="5" s="1"/>
  <c r="O28" i="5"/>
  <c r="Q28" i="5" s="1"/>
  <c r="Q25" i="5"/>
  <c r="P25" i="5"/>
  <c r="Q19" i="5"/>
  <c r="P19" i="5"/>
  <c r="O6" i="5"/>
  <c r="O14" i="5"/>
  <c r="O22" i="5"/>
  <c r="O4" i="5"/>
  <c r="P5" i="5"/>
  <c r="N10" i="5"/>
  <c r="O11" i="5"/>
  <c r="N18" i="5"/>
  <c r="N26" i="5"/>
  <c r="N31" i="5"/>
  <c r="O2" i="5"/>
  <c r="O10" i="5"/>
  <c r="O18" i="5"/>
  <c r="O31" i="5"/>
  <c r="O17" i="5"/>
  <c r="O8" i="5"/>
  <c r="R31" i="2"/>
  <c r="O31" i="2"/>
  <c r="Q31" i="2" s="1"/>
  <c r="N31" i="2"/>
  <c r="O30" i="2"/>
  <c r="Q30" i="2" s="1"/>
  <c r="N30" i="2"/>
  <c r="N29" i="2"/>
  <c r="O29" i="2"/>
  <c r="Q29" i="2" s="1"/>
  <c r="O28" i="2"/>
  <c r="N28" i="2"/>
  <c r="N27" i="2"/>
  <c r="N26" i="2"/>
  <c r="P26" i="2"/>
  <c r="Q26" i="2"/>
  <c r="O25" i="2"/>
  <c r="Q25" i="2" s="1"/>
  <c r="N25" i="2"/>
  <c r="O24" i="2"/>
  <c r="Q24" i="2" s="1"/>
  <c r="N24" i="2"/>
  <c r="N23" i="2"/>
  <c r="O22" i="2"/>
  <c r="P22" i="2" s="1"/>
  <c r="Q21" i="2"/>
  <c r="P21" i="2"/>
  <c r="N21" i="2"/>
  <c r="N19" i="2"/>
  <c r="N18" i="2"/>
  <c r="P20" i="2"/>
  <c r="Q20" i="2"/>
  <c r="P27" i="2"/>
  <c r="Q27" i="2"/>
  <c r="Q16" i="2"/>
  <c r="P24" i="2"/>
  <c r="N17" i="2"/>
  <c r="N20" i="2"/>
  <c r="Q23" i="2"/>
  <c r="P10" i="2"/>
  <c r="Q10" i="2"/>
  <c r="N10" i="2"/>
  <c r="P9" i="2"/>
  <c r="Q9" i="2"/>
  <c r="N9" i="2"/>
  <c r="P29" i="2"/>
  <c r="P30" i="2"/>
  <c r="P18" i="2"/>
  <c r="P19" i="2"/>
  <c r="Q5" i="2"/>
  <c r="Q6" i="2"/>
  <c r="N8" i="2"/>
  <c r="N7" i="2"/>
  <c r="G21" i="7" l="1"/>
  <c r="P30" i="5"/>
  <c r="Q29" i="5"/>
  <c r="P23" i="5"/>
  <c r="G25" i="7"/>
  <c r="G24" i="7"/>
  <c r="G23" i="7"/>
  <c r="G20" i="7"/>
  <c r="S19" i="5"/>
  <c r="T19" i="5" s="1"/>
  <c r="G19" i="7" s="1"/>
  <c r="G7" i="7"/>
  <c r="S18" i="5"/>
  <c r="T18" i="5" s="1"/>
  <c r="G18" i="7" s="1"/>
  <c r="S30" i="5"/>
  <c r="T30" i="5" s="1"/>
  <c r="G30" i="7" s="1"/>
  <c r="S17" i="5"/>
  <c r="T17" i="5" s="1"/>
  <c r="S29" i="5"/>
  <c r="T29" i="5" s="1"/>
  <c r="G29" i="7" s="1"/>
  <c r="Q22" i="6"/>
  <c r="S31" i="6"/>
  <c r="T31" i="6" s="1"/>
  <c r="G31" i="7" s="1"/>
  <c r="P30" i="6"/>
  <c r="G22" i="7"/>
  <c r="S19" i="6"/>
  <c r="T19" i="6" s="1"/>
  <c r="Q29" i="6"/>
  <c r="S17" i="6"/>
  <c r="T17" i="6" s="1"/>
  <c r="G17" i="7" s="1"/>
  <c r="P28" i="5"/>
  <c r="P15" i="5"/>
  <c r="P13" i="5"/>
  <c r="Q16" i="5"/>
  <c r="Q24" i="5"/>
  <c r="P21" i="5"/>
  <c r="P12" i="5"/>
  <c r="P9" i="5"/>
  <c r="P27" i="5"/>
  <c r="P20" i="5"/>
  <c r="P26" i="5"/>
  <c r="Q28" i="6"/>
  <c r="P16" i="6"/>
  <c r="P13" i="6"/>
  <c r="Q15" i="6"/>
  <c r="P27" i="6"/>
  <c r="P9" i="6"/>
  <c r="P14" i="6"/>
  <c r="Q23" i="6"/>
  <c r="P26" i="6"/>
  <c r="P8" i="6"/>
  <c r="Q20" i="6"/>
  <c r="P20" i="6"/>
  <c r="Q10" i="6"/>
  <c r="P10" i="6"/>
  <c r="Q4" i="6"/>
  <c r="P4" i="6"/>
  <c r="Q21" i="6"/>
  <c r="P21" i="6"/>
  <c r="Q11" i="6"/>
  <c r="P11" i="6"/>
  <c r="Q31" i="6"/>
  <c r="P31" i="6"/>
  <c r="Q3" i="6"/>
  <c r="P3" i="6"/>
  <c r="P12" i="6"/>
  <c r="P7" i="5"/>
  <c r="Q7" i="5"/>
  <c r="P3" i="5"/>
  <c r="Q3" i="5"/>
  <c r="Q2" i="5"/>
  <c r="P2" i="5"/>
  <c r="Q4" i="5"/>
  <c r="P4" i="5"/>
  <c r="P8" i="5"/>
  <c r="Q8" i="5"/>
  <c r="Q17" i="5"/>
  <c r="P17" i="5"/>
  <c r="Q11" i="5"/>
  <c r="P11" i="5"/>
  <c r="Q31" i="5"/>
  <c r="P31" i="5"/>
  <c r="P22" i="5"/>
  <c r="Q22" i="5"/>
  <c r="Q18" i="5"/>
  <c r="P18" i="5"/>
  <c r="P14" i="5"/>
  <c r="Q14" i="5"/>
  <c r="Q10" i="5"/>
  <c r="P10" i="5"/>
  <c r="P6" i="5"/>
  <c r="Q6" i="5"/>
  <c r="P31" i="2"/>
  <c r="P28" i="2"/>
  <c r="Q28" i="2"/>
  <c r="P25" i="2"/>
  <c r="Q22" i="2"/>
</calcChain>
</file>

<file path=xl/sharedStrings.xml><?xml version="1.0" encoding="utf-8"?>
<sst xmlns="http://schemas.openxmlformats.org/spreadsheetml/2006/main" count="160" uniqueCount="26">
  <si>
    <t>ghzgs1_prime2</t>
  </si>
  <si>
    <t>ghz4</t>
  </si>
  <si>
    <t>ghz2</t>
  </si>
  <si>
    <t>ghz1_prime2</t>
  </si>
  <si>
    <t>ghz1</t>
  </si>
  <si>
    <t>sqrts</t>
  </si>
  <si>
    <t>xsec</t>
  </si>
  <si>
    <t>xsec_phase</t>
  </si>
  <si>
    <t>d_xsec_phase</t>
  </si>
  <si>
    <t>xsec_ev</t>
  </si>
  <si>
    <t>d_xsec_ev</t>
  </si>
  <si>
    <t>d_xsec</t>
  </si>
  <si>
    <t>percent_d_xsec</t>
  </si>
  <si>
    <t>hasCut</t>
  </si>
  <si>
    <t>-</t>
  </si>
  <si>
    <t>pTj&gt;15</t>
  </si>
  <si>
    <t>xsec_xsec1</t>
  </si>
  <si>
    <t>d_xsec_xsec1</t>
  </si>
  <si>
    <t>gMix</t>
  </si>
  <si>
    <t>xsec_need</t>
  </si>
  <si>
    <t>xsec_unscaled</t>
  </si>
  <si>
    <t>xsec_scaled</t>
  </si>
  <si>
    <t>YR 7</t>
  </si>
  <si>
    <t>YR 8</t>
  </si>
  <si>
    <t>YR 13</t>
  </si>
  <si>
    <t>sum_xsec_scaled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</si>
</sst>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E+00"/>
    <numFmt numFmtId="166" formatCode="0.0000E+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Q31" sqref="Q31"/>
    </sheetView>
  </sheetViews>
  <sheetFormatPr defaultRowHeight="15" x14ac:dyDescent="0.25"/>
  <cols>
    <col min="1" max="1" width="5.28515625" style="2" bestFit="1" customWidth="1"/>
    <col min="2" max="2" width="8.5703125" style="2" bestFit="1" customWidth="1"/>
    <col min="3" max="3" width="12.28515625" style="2" bestFit="1" customWidth="1"/>
    <col min="4" max="5" width="8.5703125" style="2" bestFit="1" customWidth="1"/>
    <col min="6" max="6" width="14.28515625" style="2" bestFit="1" customWidth="1"/>
    <col min="7" max="7" width="14.28515625" style="2" customWidth="1"/>
    <col min="8" max="8" width="11.140625" style="2" bestFit="1" customWidth="1"/>
    <col min="9" max="9" width="13.42578125" style="2" bestFit="1" customWidth="1"/>
    <col min="10" max="10" width="11.140625" style="2" bestFit="1" customWidth="1"/>
    <col min="11" max="11" width="13.42578125" style="2" bestFit="1" customWidth="1"/>
    <col min="12" max="13" width="9.140625" style="2"/>
    <col min="14" max="14" width="15" style="2" bestFit="1" customWidth="1"/>
    <col min="15" max="15" width="10.7109375" bestFit="1" customWidth="1"/>
    <col min="16" max="16" width="12.85546875" bestFit="1" customWidth="1"/>
    <col min="18" max="18" width="12.5703125" bestFit="1" customWidth="1"/>
    <col min="19" max="19" width="13.85546875" bestFit="1" customWidth="1"/>
    <col min="20" max="20" width="13.140625" bestFit="1" customWidth="1"/>
  </cols>
  <sheetData>
    <row r="1" spans="1:20" x14ac:dyDescent="0.25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  <c r="G1" s="2" t="s">
        <v>13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11</v>
      </c>
      <c r="N1" s="2" t="s">
        <v>12</v>
      </c>
      <c r="O1" s="2" t="s">
        <v>16</v>
      </c>
      <c r="P1" t="s">
        <v>17</v>
      </c>
      <c r="Q1" s="2" t="s">
        <v>18</v>
      </c>
      <c r="R1" s="2" t="s">
        <v>19</v>
      </c>
      <c r="S1" s="2" t="s">
        <v>20</v>
      </c>
      <c r="T1" s="2" t="s">
        <v>21</v>
      </c>
    </row>
    <row r="2" spans="1:20" x14ac:dyDescent="0.25">
      <c r="A2" s="2">
        <v>7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 t="s">
        <v>14</v>
      </c>
      <c r="H2" s="2">
        <v>305.94909999999999</v>
      </c>
      <c r="I2" s="3">
        <v>5.1514354999999998E-2</v>
      </c>
      <c r="J2" s="2">
        <v>305.88054</v>
      </c>
      <c r="K2" s="2">
        <v>0.11810854</v>
      </c>
      <c r="L2" s="3">
        <f>(H2/I2^2+J2/K2^2)/(1/I2^2+1/K2^2)</f>
        <v>305.93814199580902</v>
      </c>
      <c r="M2" s="2">
        <f>SQRT(1/(1/I2^2+1/K2^2))</f>
        <v>4.7218439224107803E-2</v>
      </c>
      <c r="N2" s="3">
        <f>M2/L2*100</f>
        <v>1.5433982476351261E-2</v>
      </c>
      <c r="O2" s="1">
        <f>L2/$L$2</f>
        <v>1</v>
      </c>
      <c r="P2" s="1">
        <f>O2*SQRT((M2/L2)^2+($M$2/$L$2)^2)</f>
        <v>2.182694733948464E-4</v>
      </c>
      <c r="Q2">
        <f>SQRT(1/O2)</f>
        <v>1</v>
      </c>
      <c r="R2" s="4">
        <f>L2</f>
        <v>305.93814199580902</v>
      </c>
      <c r="S2" s="5">
        <f>R2/$R$2</f>
        <v>1</v>
      </c>
      <c r="T2" s="5">
        <f>S2*$B$33</f>
        <v>1.222</v>
      </c>
    </row>
    <row r="3" spans="1:20" x14ac:dyDescent="0.25">
      <c r="A3" s="2">
        <v>8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 t="s">
        <v>14</v>
      </c>
      <c r="H3" s="2">
        <v>398.00337999999999</v>
      </c>
      <c r="I3" s="3">
        <v>6.8907592000000004E-2</v>
      </c>
      <c r="J3" s="2">
        <v>397.76589000000001</v>
      </c>
      <c r="K3" s="2">
        <v>0.15619174999999999</v>
      </c>
      <c r="L3" s="3">
        <f>(H3/I3^2+J3/K3^2)/(1/I3^2+1/K3^2)</f>
        <v>397.96468734392147</v>
      </c>
      <c r="M3" s="2">
        <f>SQRT(1/(1/I3^2+1/K3^2))</f>
        <v>6.3044862034325813E-2</v>
      </c>
      <c r="N3" s="3">
        <f>M3/L3*100</f>
        <v>1.5841823166547031E-2</v>
      </c>
      <c r="O3" s="1">
        <f>L3/$L$3</f>
        <v>1</v>
      </c>
      <c r="P3" s="1">
        <f>O3*SQRT((M3/L3)^2+($M$3/$L$3)^2)</f>
        <v>2.2403721174847104E-4</v>
      </c>
      <c r="Q3">
        <f t="shared" ref="Q3:Q28" si="0">SQRT(1/O3)</f>
        <v>1</v>
      </c>
      <c r="R3" s="4">
        <f t="shared" ref="R3:R7" si="1">L3</f>
        <v>397.96468734392147</v>
      </c>
      <c r="S3" s="5">
        <f>R3/$R$3</f>
        <v>1</v>
      </c>
      <c r="T3" s="5">
        <f>S3*$B$34</f>
        <v>1.5780000000000001</v>
      </c>
    </row>
    <row r="4" spans="1:20" x14ac:dyDescent="0.25">
      <c r="A4" s="2">
        <v>13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 t="s">
        <v>14</v>
      </c>
      <c r="H4" s="2">
        <v>968.46843999999999</v>
      </c>
      <c r="I4" s="2">
        <v>0.30494431</v>
      </c>
      <c r="J4" s="2">
        <v>968.55214000000001</v>
      </c>
      <c r="K4" s="2">
        <v>0.42471680000000001</v>
      </c>
      <c r="L4" s="3">
        <f t="shared" ref="L4:L7" si="2">(H4/I4^2+J4/K4^2)/(1/I4^2+1/K4^2)</f>
        <v>968.49691128750999</v>
      </c>
      <c r="M4" s="2">
        <f t="shared" ref="M4:M7" si="3">SQRT(1/(1/I4^2+1/K4^2))</f>
        <v>0.2477081322376628</v>
      </c>
      <c r="N4" s="3">
        <f t="shared" ref="N4:N7" si="4">M4/L4*100</f>
        <v>2.5576553662764102E-2</v>
      </c>
      <c r="O4" s="1">
        <f>L4/$L$4</f>
        <v>1</v>
      </c>
      <c r="P4" s="1">
        <f>O4*SQRT((M4/L4)^2+($M$4/$L$4)^2)</f>
        <v>3.6170709068644252E-4</v>
      </c>
      <c r="Q4">
        <f t="shared" si="0"/>
        <v>1</v>
      </c>
      <c r="R4" s="4">
        <f t="shared" si="1"/>
        <v>968.49691128750999</v>
      </c>
      <c r="S4" s="5">
        <f>R4/$R$4</f>
        <v>1</v>
      </c>
      <c r="T4" s="5">
        <f>S4*$B$35</f>
        <v>3.782</v>
      </c>
    </row>
    <row r="5" spans="1:20" x14ac:dyDescent="0.25">
      <c r="A5" s="2">
        <v>7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 t="s">
        <v>15</v>
      </c>
      <c r="H5" s="2">
        <v>259.46827000000002</v>
      </c>
      <c r="I5" s="3">
        <v>4.6463246999999999E-2</v>
      </c>
      <c r="J5" s="2">
        <v>259.47823</v>
      </c>
      <c r="K5" s="2">
        <v>0.10915883</v>
      </c>
      <c r="L5" s="3">
        <f t="shared" si="2"/>
        <v>259.46979772781344</v>
      </c>
      <c r="M5" s="2">
        <f t="shared" si="3"/>
        <v>4.2751582528757721E-2</v>
      </c>
      <c r="N5" s="3">
        <f t="shared" si="4"/>
        <v>1.647651591943837E-2</v>
      </c>
      <c r="O5" s="1">
        <f>L5/$L$5</f>
        <v>1</v>
      </c>
      <c r="P5" s="1">
        <f>O5*SQRT((M5/L5)^2+($M$5/$L$5)^2)</f>
        <v>2.330131227392595E-4</v>
      </c>
      <c r="Q5">
        <f t="shared" si="0"/>
        <v>1</v>
      </c>
      <c r="R5" s="4">
        <f t="shared" si="1"/>
        <v>259.46979772781344</v>
      </c>
      <c r="S5" s="5">
        <f>R5/$R$5</f>
        <v>1</v>
      </c>
      <c r="T5" s="5">
        <f>S5*$B$33</f>
        <v>1.222</v>
      </c>
    </row>
    <row r="6" spans="1:20" x14ac:dyDescent="0.25">
      <c r="A6" s="2">
        <v>8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 t="s">
        <v>15</v>
      </c>
      <c r="H6" s="2">
        <v>338.78942000000001</v>
      </c>
      <c r="I6" s="3">
        <v>6.3806835000000006E-2</v>
      </c>
      <c r="J6" s="2">
        <v>338.74333000000001</v>
      </c>
      <c r="K6" s="2">
        <v>0.14767416</v>
      </c>
      <c r="L6" s="3">
        <f t="shared" si="2"/>
        <v>338.78216906300514</v>
      </c>
      <c r="M6" s="2">
        <f t="shared" si="3"/>
        <v>5.857310148849152E-2</v>
      </c>
      <c r="N6" s="3">
        <f t="shared" si="4"/>
        <v>1.7289310606426387E-2</v>
      </c>
      <c r="O6" s="1">
        <f>L6/$L$6</f>
        <v>1</v>
      </c>
      <c r="P6" s="1">
        <f>O6*SQRT((M6/L6)^2+($M$6/$L$6)^2)</f>
        <v>2.4450777543689198E-4</v>
      </c>
      <c r="Q6">
        <f t="shared" si="0"/>
        <v>1</v>
      </c>
      <c r="R6" s="4">
        <f t="shared" si="1"/>
        <v>338.78216906300514</v>
      </c>
      <c r="S6" s="5">
        <f>R6/$R$6</f>
        <v>1</v>
      </c>
      <c r="T6" s="5">
        <f>S6*$B$34</f>
        <v>1.5780000000000001</v>
      </c>
    </row>
    <row r="7" spans="1:20" x14ac:dyDescent="0.25">
      <c r="A7" s="2">
        <v>13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 t="s">
        <v>15</v>
      </c>
      <c r="H7" s="2">
        <v>833.57902000000001</v>
      </c>
      <c r="I7" s="2">
        <v>0.18301779000000001</v>
      </c>
      <c r="J7" s="2">
        <v>833.77302999999995</v>
      </c>
      <c r="K7" s="2">
        <v>0.40493863000000002</v>
      </c>
      <c r="L7" s="3">
        <f t="shared" si="2"/>
        <v>833.61192848062558</v>
      </c>
      <c r="M7" s="2">
        <f t="shared" si="3"/>
        <v>0.16677504524049785</v>
      </c>
      <c r="N7" s="3">
        <f t="shared" si="4"/>
        <v>2.0006317033450891E-2</v>
      </c>
      <c r="O7" s="1">
        <f>L7/$L$7</f>
        <v>1</v>
      </c>
      <c r="P7" s="1">
        <f>O7*SQRT((M7/L7)^2+($M$7/$L$7)^2)</f>
        <v>2.8293204881842116E-4</v>
      </c>
      <c r="Q7">
        <f t="shared" si="0"/>
        <v>1</v>
      </c>
      <c r="R7" s="4">
        <f t="shared" si="1"/>
        <v>833.61192848062558</v>
      </c>
      <c r="S7" s="5">
        <f>R7/$R$7</f>
        <v>1</v>
      </c>
      <c r="T7" s="5">
        <f>S7*$B$35</f>
        <v>3.782</v>
      </c>
    </row>
    <row r="8" spans="1:20" x14ac:dyDescent="0.25">
      <c r="A8" s="2"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 t="s">
        <v>14</v>
      </c>
      <c r="H8" s="3">
        <v>4.1691111000000001E-5</v>
      </c>
      <c r="I8" s="3">
        <v>5.0921259999999998E-9</v>
      </c>
      <c r="J8" s="3">
        <v>4.1677529000000001E-5</v>
      </c>
      <c r="K8" s="3">
        <v>1.2467229E-8</v>
      </c>
      <c r="L8" s="3">
        <f t="shared" ref="L8:L16" si="5">(H8/I8^2+J8/K8^2)/(1/I8^2+1/K8^2)</f>
        <v>4.1689169144992873E-5</v>
      </c>
      <c r="M8" s="2">
        <f t="shared" ref="M8:M16" si="6">SQRT(1/(1/I8^2+1/K8^2))</f>
        <v>4.7140748426788882E-9</v>
      </c>
      <c r="N8" s="3">
        <f t="shared" ref="N8:N16" si="7">M8/L8*100</f>
        <v>1.1307672806535359E-2</v>
      </c>
      <c r="O8" s="1">
        <f>L8/$L$2</f>
        <v>1.3626666120487834E-7</v>
      </c>
      <c r="P8" s="1">
        <f>O8*SQRT((M8/L8)^2+($M$2/$L$2)^2)</f>
        <v>2.6071885701602643E-11</v>
      </c>
      <c r="Q8">
        <f t="shared" si="0"/>
        <v>2708.9762186554608</v>
      </c>
      <c r="R8" s="4">
        <f>L8*C20^2</f>
        <v>6114.0061463713155</v>
      </c>
      <c r="S8" s="5">
        <f>R8/$R$2</f>
        <v>19.984452106841488</v>
      </c>
      <c r="T8" s="5">
        <f>S8*$B$33</f>
        <v>24.421000474560298</v>
      </c>
    </row>
    <row r="9" spans="1:20" x14ac:dyDescent="0.25">
      <c r="A9" s="2">
        <v>8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 t="s">
        <v>14</v>
      </c>
      <c r="H9" s="3">
        <v>5.9893475999999999E-5</v>
      </c>
      <c r="I9" s="3">
        <v>7.5278483999999993E-9</v>
      </c>
      <c r="J9" s="3">
        <v>5.9922481999999998E-5</v>
      </c>
      <c r="K9" s="3">
        <v>1.8295208E-8</v>
      </c>
      <c r="L9" s="3">
        <f t="shared" si="5"/>
        <v>5.9897675788899523E-5</v>
      </c>
      <c r="M9" s="2">
        <f t="shared" si="6"/>
        <v>6.9615694601070095E-9</v>
      </c>
      <c r="N9" s="3">
        <f t="shared" si="7"/>
        <v>1.1622436711304172E-2</v>
      </c>
      <c r="O9" s="1">
        <f>L9/$L$3</f>
        <v>1.5051002687868107E-7</v>
      </c>
      <c r="P9" s="1">
        <f>O9*SQRT((M9/L9)^2+($M$3/$L$3)^2)</f>
        <v>2.9572228938856834E-11</v>
      </c>
      <c r="Q9">
        <f t="shared" si="0"/>
        <v>2577.610447488551</v>
      </c>
      <c r="R9" s="4">
        <f t="shared" ref="R9:R10" si="8">L9*C21^2</f>
        <v>8784.4100862987016</v>
      </c>
      <c r="S9" s="5">
        <f>R9/$R$3</f>
        <v>22.073340589405628</v>
      </c>
      <c r="T9" s="5">
        <f>S9*$B$34</f>
        <v>34.831731450082081</v>
      </c>
    </row>
    <row r="10" spans="1:20" x14ac:dyDescent="0.25">
      <c r="A10" s="2">
        <v>13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 t="s">
        <v>14</v>
      </c>
      <c r="H10" s="3">
        <v>2.0830547000000001E-4</v>
      </c>
      <c r="I10" s="3">
        <v>3.4124825000000003E-8</v>
      </c>
      <c r="J10" s="3">
        <v>2.0825678000000001E-4</v>
      </c>
      <c r="K10" s="3">
        <v>7.6115420000000005E-8</v>
      </c>
      <c r="L10" s="3">
        <f t="shared" si="5"/>
        <v>2.0829732122327612E-4</v>
      </c>
      <c r="M10" s="2">
        <f t="shared" si="6"/>
        <v>3.1138591922787078E-8</v>
      </c>
      <c r="N10" s="3">
        <f t="shared" si="7"/>
        <v>1.4949108197800246E-2</v>
      </c>
      <c r="O10" s="1">
        <f>L10/$L$4</f>
        <v>2.1507277802917075E-7</v>
      </c>
      <c r="P10" s="1">
        <f>O10*SQRT((M10/L10)^2+($M$4/$L$4)^2)</f>
        <v>6.3715140181361986E-11</v>
      </c>
      <c r="Q10">
        <f t="shared" si="0"/>
        <v>2156.2905401205585</v>
      </c>
      <c r="R10" s="4">
        <f t="shared" si="8"/>
        <v>30548.248582323915</v>
      </c>
      <c r="S10" s="5">
        <f>R10/$R$4</f>
        <v>31.541916371951441</v>
      </c>
      <c r="T10" s="5">
        <f>S10*$B$35</f>
        <v>119.29152771872035</v>
      </c>
    </row>
    <row r="11" spans="1:20" x14ac:dyDescent="0.25">
      <c r="A11" s="2">
        <v>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14</v>
      </c>
      <c r="H11" s="3">
        <v>3641.6381000000001</v>
      </c>
      <c r="I11" s="2">
        <v>0.32555671000000003</v>
      </c>
      <c r="J11" s="3">
        <v>3643.2935000000002</v>
      </c>
      <c r="K11" s="2">
        <v>0.80782396000000001</v>
      </c>
      <c r="L11" s="3">
        <f t="shared" si="5"/>
        <v>3641.8693929878705</v>
      </c>
      <c r="M11" s="2">
        <f t="shared" si="6"/>
        <v>0.30195796368057953</v>
      </c>
      <c r="N11" s="3">
        <f t="shared" si="7"/>
        <v>8.2912902989320698E-3</v>
      </c>
      <c r="O11" s="1">
        <f>L11/$L$2</f>
        <v>11.903940349607534</v>
      </c>
      <c r="P11" s="1">
        <f>O11*SQRT((M11/L11)^2+($M$2/$L$2)^2)</f>
        <v>2.0855802348709834E-3</v>
      </c>
      <c r="Q11">
        <f t="shared" si="0"/>
        <v>0.28983753603224705</v>
      </c>
      <c r="R11" s="4">
        <f>L11*D23^2</f>
        <v>10074.203241010366</v>
      </c>
      <c r="S11" s="5">
        <f>R11/$R$2</f>
        <v>32.928889399963637</v>
      </c>
      <c r="T11" s="5">
        <f>S11*$B$33</f>
        <v>40.239102846755564</v>
      </c>
    </row>
    <row r="12" spans="1:20" x14ac:dyDescent="0.25">
      <c r="A12" s="2">
        <v>8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 t="s">
        <v>14</v>
      </c>
      <c r="H12" s="2">
        <v>4873.3537999999999</v>
      </c>
      <c r="I12" s="2">
        <v>0.44796886000000002</v>
      </c>
      <c r="J12" s="2">
        <v>4872.6251000000002</v>
      </c>
      <c r="K12" s="2">
        <v>1.1107572999999999</v>
      </c>
      <c r="L12" s="3">
        <f t="shared" si="5"/>
        <v>4873.2518571853216</v>
      </c>
      <c r="M12" s="2">
        <f t="shared" si="6"/>
        <v>0.41545415008135456</v>
      </c>
      <c r="N12" s="3">
        <f t="shared" si="7"/>
        <v>8.5251934900264174E-3</v>
      </c>
      <c r="O12" s="1">
        <f>L12/$L$3</f>
        <v>12.245437879702759</v>
      </c>
      <c r="P12" s="1">
        <f>O12*SQRT((M12/L12)^2+($M$3/$L$3)^2)</f>
        <v>2.202961711939394E-3</v>
      </c>
      <c r="Q12">
        <f t="shared" si="0"/>
        <v>0.28576750314815819</v>
      </c>
      <c r="R12" s="4">
        <f t="shared" ref="R12:R13" si="9">L12*D24^2</f>
        <v>13480.475095686568</v>
      </c>
      <c r="S12" s="5">
        <f>R12/$R$3</f>
        <v>33.873545880810092</v>
      </c>
      <c r="T12" s="5">
        <f>S12*$B$34</f>
        <v>53.452455399918328</v>
      </c>
    </row>
    <row r="13" spans="1:20" x14ac:dyDescent="0.25">
      <c r="A13" s="2">
        <v>13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 t="s">
        <v>14</v>
      </c>
      <c r="H13" s="2">
        <v>13104.377</v>
      </c>
      <c r="I13" s="2">
        <v>1.4302245</v>
      </c>
      <c r="J13" s="2">
        <v>13102.117</v>
      </c>
      <c r="K13" s="2">
        <v>3.3832094000000001</v>
      </c>
      <c r="L13" s="3">
        <f t="shared" si="5"/>
        <v>13104.034349109299</v>
      </c>
      <c r="M13" s="2">
        <f t="shared" si="6"/>
        <v>1.3173482284975633</v>
      </c>
      <c r="N13" s="3">
        <f t="shared" si="7"/>
        <v>1.0052997370135141E-2</v>
      </c>
      <c r="O13" s="1">
        <f>L13/$L$4</f>
        <v>13.530279958961282</v>
      </c>
      <c r="P13" s="1">
        <f>O13*SQRT((M13/L13)^2+($M$4/$L$4)^2)</f>
        <v>3.7182992971900213E-3</v>
      </c>
      <c r="Q13">
        <f t="shared" si="0"/>
        <v>0.27186081129427836</v>
      </c>
      <c r="R13" s="4">
        <f t="shared" si="9"/>
        <v>36248.610552670558</v>
      </c>
      <c r="S13" s="5">
        <f>R13/$R$4</f>
        <v>37.427698663986469</v>
      </c>
      <c r="T13" s="5">
        <f>S13*$B$35</f>
        <v>141.55155634719682</v>
      </c>
    </row>
    <row r="14" spans="1:20" x14ac:dyDescent="0.25">
      <c r="A14" s="2">
        <v>7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 t="s">
        <v>14</v>
      </c>
      <c r="H14" s="2">
        <v>2979.5367999999999</v>
      </c>
      <c r="I14" s="2">
        <v>0.29932303999999998</v>
      </c>
      <c r="J14" s="2">
        <v>2979.6383000000001</v>
      </c>
      <c r="K14" s="2">
        <v>0.71478995000000001</v>
      </c>
      <c r="L14" s="3">
        <f t="shared" si="5"/>
        <v>2979.5519432682954</v>
      </c>
      <c r="M14" s="2">
        <f t="shared" si="6"/>
        <v>0.27609289142544458</v>
      </c>
      <c r="N14" s="3">
        <f t="shared" si="7"/>
        <v>9.2662553525613648E-3</v>
      </c>
      <c r="O14" s="1">
        <f>L14/$L$2</f>
        <v>9.7390666094491465</v>
      </c>
      <c r="P14" s="1">
        <f>O14*SQRT((M14/L14)^2+($M$2/$L$2)^2)</f>
        <v>1.7532248757475149E-3</v>
      </c>
      <c r="Q14">
        <f t="shared" si="0"/>
        <v>0.32043602222033241</v>
      </c>
      <c r="R14" s="4">
        <f>L14*E26^2</f>
        <v>19450.894085854434</v>
      </c>
      <c r="S14" s="5">
        <f>R14/$R$2</f>
        <v>63.577865639652373</v>
      </c>
      <c r="T14" s="5">
        <f>S14*$B$33</f>
        <v>77.692151811655194</v>
      </c>
    </row>
    <row r="15" spans="1:20" x14ac:dyDescent="0.25">
      <c r="A15" s="2">
        <v>8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 t="s">
        <v>14</v>
      </c>
      <c r="H15" s="2">
        <v>4001.8544000000002</v>
      </c>
      <c r="I15" s="2">
        <v>0.42425323999999998</v>
      </c>
      <c r="J15" s="2">
        <v>4000.8254999999999</v>
      </c>
      <c r="K15" s="2">
        <v>1.0436221000000001</v>
      </c>
      <c r="L15" s="3">
        <f t="shared" si="5"/>
        <v>4001.7084800442449</v>
      </c>
      <c r="M15" s="2">
        <f t="shared" si="6"/>
        <v>0.39301943618993551</v>
      </c>
      <c r="N15" s="3">
        <f t="shared" si="7"/>
        <v>9.8212910348129626E-3</v>
      </c>
      <c r="O15" s="1">
        <f>L15/$L$3</f>
        <v>10.055436090956393</v>
      </c>
      <c r="P15" s="1">
        <f>O15*SQRT((M15/L15)^2+($M$3/$L$3)^2)</f>
        <v>1.874256464272859E-3</v>
      </c>
      <c r="Q15">
        <f t="shared" si="0"/>
        <v>0.31535487202220347</v>
      </c>
      <c r="R15" s="4">
        <f t="shared" ref="R15:R16" si="10">L15*E27^2</f>
        <v>26123.661976648174</v>
      </c>
      <c r="S15" s="5">
        <f>R15/$R$3</f>
        <v>65.643165857256278</v>
      </c>
      <c r="T15" s="5">
        <f>S15*$B$34</f>
        <v>103.58491572275041</v>
      </c>
    </row>
    <row r="16" spans="1:20" x14ac:dyDescent="0.25">
      <c r="A16" s="2">
        <v>13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 t="s">
        <v>14</v>
      </c>
      <c r="H16" s="2">
        <v>10910.287</v>
      </c>
      <c r="I16" s="2">
        <v>1.4606501000000001</v>
      </c>
      <c r="J16" s="2">
        <v>10909.5</v>
      </c>
      <c r="K16" s="2">
        <v>3.2091631</v>
      </c>
      <c r="L16" s="3">
        <f t="shared" si="5"/>
        <v>10910.151942656401</v>
      </c>
      <c r="M16" s="2">
        <f t="shared" si="6"/>
        <v>1.329424032619084</v>
      </c>
      <c r="N16" s="3">
        <f t="shared" si="7"/>
        <v>1.2185201815763129E-2</v>
      </c>
      <c r="O16" s="1">
        <f>L16/$L$4</f>
        <v>11.265035350657501</v>
      </c>
      <c r="P16" s="1">
        <f>O16*SQRT((M16/L16)^2+($M$4/$L$4)^2)</f>
        <v>3.1914845994231705E-3</v>
      </c>
      <c r="Q16">
        <f t="shared" si="0"/>
        <v>0.29794336645582448</v>
      </c>
      <c r="R16" s="4">
        <f t="shared" si="10"/>
        <v>71222.85965735215</v>
      </c>
      <c r="S16" s="5">
        <f>R16/$R$4</f>
        <v>73.539583686094772</v>
      </c>
      <c r="T16" s="5">
        <f>S16*$B$35</f>
        <v>278.12670550081043</v>
      </c>
    </row>
    <row r="17" spans="1:20" x14ac:dyDescent="0.25">
      <c r="A17" s="2">
        <v>7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 t="s">
        <v>15</v>
      </c>
      <c r="H17" s="3">
        <v>1.0778746E-5</v>
      </c>
      <c r="I17" s="3">
        <v>1.4983091999999999E-9</v>
      </c>
      <c r="J17" s="3">
        <v>1.0777408E-5</v>
      </c>
      <c r="K17" s="3">
        <v>3.5911270000000001E-9</v>
      </c>
      <c r="L17" s="3">
        <f t="shared" ref="L17:L31" si="11">(H17/I17^2+J17/K17^2)/(1/I17^2+1/K17^2)</f>
        <v>1.077854761862254E-5</v>
      </c>
      <c r="M17" s="2">
        <f t="shared" ref="M17:M31" si="12">SQRT(1/(1/I17^2+1/K17^2))</f>
        <v>1.3827802189431122E-9</v>
      </c>
      <c r="N17" s="3">
        <f t="shared" ref="N17:N31" si="13">M17/L17*100</f>
        <v>1.2829003200338661E-2</v>
      </c>
      <c r="O17" s="1">
        <f>L17/$L$5</f>
        <v>4.1540663742025766E-8</v>
      </c>
      <c r="P17" s="1">
        <f>O17*SQRT((M17/L17)^2+($M$5/$L$5)^2)</f>
        <v>8.6745311099923378E-12</v>
      </c>
      <c r="Q17">
        <f t="shared" ref="Q17:Q19" si="14">SQRT(1/O17)</f>
        <v>4906.4037573707583</v>
      </c>
      <c r="R17" s="4">
        <f>L17*F29^2</f>
        <v>624.75822767235434</v>
      </c>
      <c r="S17" s="5">
        <f>R17/$R$5</f>
        <v>2.4078263949923464</v>
      </c>
      <c r="T17" s="5">
        <f>S17*$B$33</f>
        <v>2.9423638546806474</v>
      </c>
    </row>
    <row r="18" spans="1:20" x14ac:dyDescent="0.25">
      <c r="A18" s="2">
        <v>8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 t="s">
        <v>15</v>
      </c>
      <c r="H18" s="3">
        <v>1.5182921000000001E-5</v>
      </c>
      <c r="I18" s="3">
        <v>2.3066096E-9</v>
      </c>
      <c r="J18" s="3">
        <v>1.5185024E-5</v>
      </c>
      <c r="K18" s="3">
        <v>5.4645023999999998E-9</v>
      </c>
      <c r="L18" s="3">
        <f t="shared" si="11"/>
        <v>1.5183239036079066E-5</v>
      </c>
      <c r="M18" s="2">
        <f t="shared" si="12"/>
        <v>2.1250501322469193E-9</v>
      </c>
      <c r="N18" s="3">
        <f t="shared" si="13"/>
        <v>1.399602632348265E-2</v>
      </c>
      <c r="O18" s="1">
        <f>L18/$L$6</f>
        <v>4.4817113834746592E-8</v>
      </c>
      <c r="P18" s="1">
        <f>O18*SQRT((M18/L18)^2+($M$6/$L$6)^2)</f>
        <v>9.9692545784913912E-12</v>
      </c>
      <c r="Q18">
        <f t="shared" si="14"/>
        <v>4723.6537685175826</v>
      </c>
      <c r="R18" s="4">
        <f t="shared" ref="R18:R19" si="15">L18*F30^2</f>
        <v>880.06787613178631</v>
      </c>
      <c r="S18" s="5">
        <f>R18/$R$6</f>
        <v>2.5977396583942274</v>
      </c>
      <c r="T18" s="5">
        <f>S18*$B$34</f>
        <v>4.0992331809460909</v>
      </c>
    </row>
    <row r="19" spans="1:20" x14ac:dyDescent="0.25">
      <c r="A19" s="2">
        <v>13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 t="s">
        <v>15</v>
      </c>
      <c r="H19" s="3">
        <v>4.9846852999999997E-5</v>
      </c>
      <c r="I19" s="3">
        <v>9.5413752999999997E-9</v>
      </c>
      <c r="J19" s="3">
        <v>4.9863346E-5</v>
      </c>
      <c r="K19" s="3">
        <v>2.2337173999999999E-8</v>
      </c>
      <c r="L19" s="3">
        <f t="shared" si="11"/>
        <v>4.9849397948732157E-5</v>
      </c>
      <c r="M19" s="2">
        <f t="shared" si="12"/>
        <v>8.7744098583996225E-9</v>
      </c>
      <c r="N19" s="3">
        <f t="shared" si="13"/>
        <v>1.7601837172484418E-2</v>
      </c>
      <c r="O19" s="1">
        <f>L19/$L$7</f>
        <v>5.9799285789479593E-8</v>
      </c>
      <c r="P19" s="1">
        <f>O19*SQRT((M19/L19)^2+($M$7/$L$7)^2)</f>
        <v>1.5934881570425654E-11</v>
      </c>
      <c r="Q19">
        <f t="shared" si="14"/>
        <v>4089.3285206995888</v>
      </c>
      <c r="R19" s="4">
        <f t="shared" si="15"/>
        <v>2889.4265363893123</v>
      </c>
      <c r="S19" s="5">
        <f>R19/$R$7</f>
        <v>3.4661530595605758</v>
      </c>
      <c r="T19" s="5">
        <f>S19*$B$35</f>
        <v>13.108990871258097</v>
      </c>
    </row>
    <row r="20" spans="1:20" x14ac:dyDescent="0.25">
      <c r="A20" s="2">
        <v>7</v>
      </c>
      <c r="B20" s="2">
        <v>1</v>
      </c>
      <c r="C20" s="3">
        <v>-12110.2</v>
      </c>
      <c r="D20" s="2">
        <v>0</v>
      </c>
      <c r="E20" s="2">
        <v>0</v>
      </c>
      <c r="F20" s="2">
        <v>0</v>
      </c>
      <c r="G20" s="2" t="s">
        <v>14</v>
      </c>
      <c r="H20" s="2">
        <v>7876.1844000000001</v>
      </c>
      <c r="I20" s="2">
        <v>0.94045122999999997</v>
      </c>
      <c r="J20" s="2">
        <v>7873.1635999999999</v>
      </c>
      <c r="K20" s="2">
        <v>2.2872416000000002</v>
      </c>
      <c r="L20" s="3">
        <f t="shared" si="11"/>
        <v>7875.7475497929508</v>
      </c>
      <c r="M20" s="2">
        <f t="shared" si="12"/>
        <v>0.86979584343758787</v>
      </c>
      <c r="N20" s="3">
        <f t="shared" si="13"/>
        <v>1.1043978212080379E-2</v>
      </c>
      <c r="O20" s="1">
        <f>L20/$L$2</f>
        <v>25.74294103512219</v>
      </c>
      <c r="P20" s="1">
        <f>O20*SQRT((M20/L20)^2+($M$2/$L$2)^2)</f>
        <v>4.8855820663508036E-3</v>
      </c>
      <c r="Q20">
        <f t="shared" si="0"/>
        <v>0.19709287246832277</v>
      </c>
      <c r="R20" s="4">
        <f>L20-$L$2*B20^2-R8</f>
        <v>1455.8032614258263</v>
      </c>
      <c r="S20" s="5">
        <f>R20/$R$2</f>
        <v>4.7584889282807019</v>
      </c>
      <c r="T20" s="5">
        <f>S20*$B$33</f>
        <v>5.8148734703590179</v>
      </c>
    </row>
    <row r="21" spans="1:20" x14ac:dyDescent="0.25">
      <c r="A21" s="2">
        <v>8</v>
      </c>
      <c r="B21" s="2">
        <v>1</v>
      </c>
      <c r="C21" s="3">
        <v>-12110.2</v>
      </c>
      <c r="D21" s="2">
        <v>0</v>
      </c>
      <c r="E21" s="2">
        <v>0</v>
      </c>
      <c r="F21" s="2">
        <v>0</v>
      </c>
      <c r="G21" s="2" t="s">
        <v>14</v>
      </c>
      <c r="H21" s="2">
        <v>11129.037</v>
      </c>
      <c r="I21" s="2">
        <v>1.4080338999999999</v>
      </c>
      <c r="J21" s="2">
        <v>11122.94</v>
      </c>
      <c r="K21" s="2">
        <v>3.3835373999999998</v>
      </c>
      <c r="L21" s="3">
        <f t="shared" si="11"/>
        <v>11128.137009773847</v>
      </c>
      <c r="M21" s="2">
        <f t="shared" si="12"/>
        <v>1.2999653613998565</v>
      </c>
      <c r="N21" s="3">
        <f t="shared" si="13"/>
        <v>1.1681787888288008E-2</v>
      </c>
      <c r="O21" s="1">
        <f>L21/$L$3</f>
        <v>27.962624231925634</v>
      </c>
      <c r="P21" s="1">
        <f>O21*SQRT((M21/L21)^2+($M$3/$L$3)^2)</f>
        <v>5.5039333377716153E-3</v>
      </c>
      <c r="Q21">
        <f t="shared" si="0"/>
        <v>0.18910849428143084</v>
      </c>
      <c r="R21" s="4">
        <f>L21-$L$3*B21^2-R9</f>
        <v>1945.7622361312242</v>
      </c>
      <c r="S21" s="5">
        <f>R21/$R$3</f>
        <v>4.8892836425200077</v>
      </c>
      <c r="T21" s="5">
        <f>S21*$B$34</f>
        <v>7.7152895878965726</v>
      </c>
    </row>
    <row r="22" spans="1:20" x14ac:dyDescent="0.25">
      <c r="A22" s="2">
        <v>13</v>
      </c>
      <c r="B22" s="2">
        <v>1</v>
      </c>
      <c r="C22" s="3">
        <v>-12110.2</v>
      </c>
      <c r="D22" s="2">
        <v>0</v>
      </c>
      <c r="E22" s="2">
        <v>0</v>
      </c>
      <c r="F22" s="2">
        <v>0</v>
      </c>
      <c r="G22" s="2" t="s">
        <v>14</v>
      </c>
      <c r="H22" s="2">
        <v>36699.002</v>
      </c>
      <c r="I22" s="2">
        <v>5.6366655999999997</v>
      </c>
      <c r="J22" s="2">
        <v>36714.593000000001</v>
      </c>
      <c r="K22" s="2">
        <v>13.239599999999999</v>
      </c>
      <c r="L22" s="3">
        <f t="shared" si="11"/>
        <v>36701.394348173308</v>
      </c>
      <c r="M22" s="2">
        <f t="shared" si="12"/>
        <v>5.1862096771163912</v>
      </c>
      <c r="N22" s="3">
        <f t="shared" si="13"/>
        <v>1.4130824643654222E-2</v>
      </c>
      <c r="O22" s="1">
        <f>L22/$L$4</f>
        <v>37.895210527189853</v>
      </c>
      <c r="P22" s="1">
        <f>O22*SQRT((M22/L22)^2+($M$4/$L$4)^2)</f>
        <v>1.1073187383923832E-2</v>
      </c>
      <c r="Q22">
        <f t="shared" si="0"/>
        <v>0.16244555713004999</v>
      </c>
      <c r="R22" s="4">
        <f>L22-$L$4*B22^2-R10</f>
        <v>5184.6488545618813</v>
      </c>
      <c r="S22" s="5">
        <f>R22/$R$4</f>
        <v>5.3532941552384115</v>
      </c>
      <c r="T22" s="5">
        <f>S22*$B$35</f>
        <v>20.246158495111672</v>
      </c>
    </row>
    <row r="23" spans="1:20" x14ac:dyDescent="0.25">
      <c r="A23" s="2">
        <v>7</v>
      </c>
      <c r="B23" s="2">
        <v>1</v>
      </c>
      <c r="C23" s="2">
        <v>0</v>
      </c>
      <c r="D23" s="3">
        <v>1.663195</v>
      </c>
      <c r="E23" s="2">
        <v>0</v>
      </c>
      <c r="F23" s="2">
        <v>0</v>
      </c>
      <c r="G23" s="2" t="s">
        <v>14</v>
      </c>
      <c r="H23" s="2">
        <v>10936.034</v>
      </c>
      <c r="I23" s="2">
        <v>1.0012245</v>
      </c>
      <c r="J23" s="2">
        <v>10935.234</v>
      </c>
      <c r="K23" s="2">
        <v>2.5158353999999998</v>
      </c>
      <c r="L23" s="3">
        <f t="shared" si="11"/>
        <v>10935.924620060623</v>
      </c>
      <c r="M23" s="2">
        <f t="shared" si="12"/>
        <v>0.93026368887232336</v>
      </c>
      <c r="N23" s="3">
        <f t="shared" si="13"/>
        <v>8.5064932430666887E-3</v>
      </c>
      <c r="O23" s="1">
        <f>L23/$L$2</f>
        <v>35.745541725262981</v>
      </c>
      <c r="P23" s="1">
        <f>O23*SQRT((M23/L23)^2+($M$2/$L$2)^2)</f>
        <v>6.2994176845691079E-3</v>
      </c>
      <c r="Q23">
        <f t="shared" si="0"/>
        <v>0.16725883149893594</v>
      </c>
      <c r="R23" s="4">
        <f>L23-$L$2*B23^2-R11</f>
        <v>555.78323705444745</v>
      </c>
      <c r="S23" s="5">
        <f>R23/$R$2</f>
        <v>1.8166523252993443</v>
      </c>
      <c r="T23" s="5">
        <f>S23*$B$33</f>
        <v>2.2199491415157988</v>
      </c>
    </row>
    <row r="24" spans="1:20" x14ac:dyDescent="0.25">
      <c r="A24" s="2">
        <v>8</v>
      </c>
      <c r="B24" s="2">
        <v>1</v>
      </c>
      <c r="C24" s="2">
        <v>0</v>
      </c>
      <c r="D24" s="3">
        <v>1.663195</v>
      </c>
      <c r="E24" s="2">
        <v>0</v>
      </c>
      <c r="F24" s="2">
        <v>0</v>
      </c>
      <c r="G24" s="2" t="s">
        <v>14</v>
      </c>
      <c r="H24" s="2">
        <v>14590.58</v>
      </c>
      <c r="I24" s="2">
        <v>1.4156804999999999</v>
      </c>
      <c r="J24" s="2">
        <v>14588.929</v>
      </c>
      <c r="K24" s="2">
        <v>3.4533512000000002</v>
      </c>
      <c r="L24" s="3">
        <f t="shared" si="11"/>
        <v>14590.342461978216</v>
      </c>
      <c r="M24" s="2">
        <f t="shared" si="12"/>
        <v>1.3098868391159693</v>
      </c>
      <c r="N24" s="3">
        <f t="shared" si="13"/>
        <v>8.9777662349562817E-3</v>
      </c>
      <c r="O24" s="1">
        <f>L24/$L$3</f>
        <v>36.662404796155265</v>
      </c>
      <c r="P24" s="1">
        <f>O24*SQRT((M24/L24)^2+($M$3/$L$3)^2)</f>
        <v>6.6758166866337241E-3</v>
      </c>
      <c r="Q24">
        <f t="shared" si="0"/>
        <v>0.16515416321594012</v>
      </c>
      <c r="R24" s="4">
        <f>L24-$L$3*B24^2-R12</f>
        <v>711.9026789477266</v>
      </c>
      <c r="S24" s="5">
        <f>R24/$R$3</f>
        <v>1.7888589153451688</v>
      </c>
      <c r="T24" s="5">
        <f>S24*$B$34</f>
        <v>2.8228193684146765</v>
      </c>
    </row>
    <row r="25" spans="1:20" x14ac:dyDescent="0.25">
      <c r="A25" s="2">
        <v>13</v>
      </c>
      <c r="B25" s="2">
        <v>1</v>
      </c>
      <c r="C25" s="2">
        <v>0</v>
      </c>
      <c r="D25" s="3">
        <v>1.663195</v>
      </c>
      <c r="E25" s="2">
        <v>0</v>
      </c>
      <c r="F25" s="2">
        <v>0</v>
      </c>
      <c r="G25" s="2" t="s">
        <v>14</v>
      </c>
      <c r="H25" s="2">
        <v>38869.417000000001</v>
      </c>
      <c r="I25" s="2">
        <v>4.5705597999999998</v>
      </c>
      <c r="J25" s="2">
        <v>38865.557000000001</v>
      </c>
      <c r="K25" s="2">
        <v>10.135085</v>
      </c>
      <c r="L25" s="3">
        <f t="shared" si="11"/>
        <v>38868.76466209763</v>
      </c>
      <c r="M25" s="2">
        <f t="shared" si="12"/>
        <v>4.1664871755415209</v>
      </c>
      <c r="N25" s="3">
        <f t="shared" si="13"/>
        <v>1.0719371227160242E-2</v>
      </c>
      <c r="O25" s="1">
        <f>L25/$L$4</f>
        <v>40.133080662514338</v>
      </c>
      <c r="P25" s="1">
        <f>O25*SQRT((M25/L25)^2+($M$4/$L$4)^2)</f>
        <v>1.1129714560064259E-2</v>
      </c>
      <c r="Q25">
        <f t="shared" si="0"/>
        <v>0.15785151375355824</v>
      </c>
      <c r="R25" s="4">
        <f>L25-$L$4*B25^2-R13</f>
        <v>1651.6571981395609</v>
      </c>
      <c r="S25" s="5">
        <f>R25/$R$4</f>
        <v>1.7053819985278678</v>
      </c>
      <c r="T25" s="5">
        <f>S25*$B$35</f>
        <v>6.4497547184323958</v>
      </c>
    </row>
    <row r="26" spans="1:20" x14ac:dyDescent="0.25">
      <c r="A26" s="2">
        <v>7</v>
      </c>
      <c r="B26" s="2">
        <v>1</v>
      </c>
      <c r="C26" s="2">
        <v>0</v>
      </c>
      <c r="D26" s="2">
        <v>0</v>
      </c>
      <c r="E26" s="3">
        <v>2.5550199999999998</v>
      </c>
      <c r="F26" s="2">
        <v>0</v>
      </c>
      <c r="G26" s="2" t="s">
        <v>14</v>
      </c>
      <c r="H26" s="2">
        <v>19758.999</v>
      </c>
      <c r="I26" s="2">
        <v>2.0195172000000001</v>
      </c>
      <c r="J26" s="2">
        <v>19754.368999999999</v>
      </c>
      <c r="K26" s="2">
        <v>5.0519379999999998</v>
      </c>
      <c r="L26" s="3">
        <f t="shared" si="11"/>
        <v>19758.361064667566</v>
      </c>
      <c r="M26" s="2">
        <f t="shared" si="12"/>
        <v>1.8752356240733969</v>
      </c>
      <c r="N26" s="3">
        <f t="shared" si="13"/>
        <v>9.4908460167110915E-3</v>
      </c>
      <c r="O26" s="1">
        <f>L26/$L$2</f>
        <v>64.582862848589286</v>
      </c>
      <c r="P26" s="1">
        <f>O26*SQRT((M26/L26)^2+($M$2/$L$2)^2)</f>
        <v>1.1701516063672422E-2</v>
      </c>
      <c r="Q26">
        <f t="shared" si="0"/>
        <v>0.12443465661705123</v>
      </c>
      <c r="R26" s="4">
        <v>0</v>
      </c>
      <c r="S26" s="5">
        <f>R26/$R$2</f>
        <v>0</v>
      </c>
      <c r="T26" s="5">
        <f>S26*$B$33</f>
        <v>0</v>
      </c>
    </row>
    <row r="27" spans="1:20" x14ac:dyDescent="0.25">
      <c r="A27" s="2">
        <v>8</v>
      </c>
      <c r="B27" s="2">
        <v>1</v>
      </c>
      <c r="C27" s="2">
        <v>0</v>
      </c>
      <c r="D27" s="2">
        <v>0</v>
      </c>
      <c r="E27" s="3">
        <v>2.5550199999999998</v>
      </c>
      <c r="F27" s="2">
        <v>0</v>
      </c>
      <c r="G27" s="2" t="s">
        <v>14</v>
      </c>
      <c r="H27" s="2">
        <v>26522.639999999999</v>
      </c>
      <c r="I27" s="2">
        <v>2.8331539000000001</v>
      </c>
      <c r="J27" s="2">
        <v>26521.466</v>
      </c>
      <c r="K27" s="2">
        <v>6.9757806999999996</v>
      </c>
      <c r="L27" s="3">
        <f t="shared" si="11"/>
        <v>26522.473767793417</v>
      </c>
      <c r="M27" s="2">
        <f t="shared" si="12"/>
        <v>2.6249217141760393</v>
      </c>
      <c r="N27" s="3">
        <f t="shared" si="13"/>
        <v>9.8969716669623613E-3</v>
      </c>
      <c r="O27" s="1">
        <f>L27/$L$3</f>
        <v>66.645294447626881</v>
      </c>
      <c r="P27" s="1">
        <f>O27*SQRT((M27/L27)^2+($M$3/$L$3)^2)</f>
        <v>1.2448823838447013E-2</v>
      </c>
      <c r="Q27">
        <f t="shared" si="0"/>
        <v>0.12249412349734565</v>
      </c>
      <c r="R27" s="4">
        <v>0</v>
      </c>
      <c r="S27" s="5">
        <f>R27/$R$3</f>
        <v>0</v>
      </c>
      <c r="T27" s="5">
        <f>S27*$B$34</f>
        <v>0</v>
      </c>
    </row>
    <row r="28" spans="1:20" x14ac:dyDescent="0.25">
      <c r="A28" s="2">
        <v>13</v>
      </c>
      <c r="B28" s="2">
        <v>1</v>
      </c>
      <c r="C28" s="2">
        <v>0</v>
      </c>
      <c r="D28" s="2">
        <v>0</v>
      </c>
      <c r="E28" s="3">
        <v>2.5550199999999998</v>
      </c>
      <c r="F28" s="2">
        <v>0</v>
      </c>
      <c r="G28" s="2" t="s">
        <v>14</v>
      </c>
      <c r="H28" s="2">
        <v>72195.929999999993</v>
      </c>
      <c r="I28" s="2">
        <v>9.3824506000000003</v>
      </c>
      <c r="J28" s="2">
        <v>72195.930999999997</v>
      </c>
      <c r="K28" s="2">
        <v>21.032741999999999</v>
      </c>
      <c r="L28" s="3">
        <f t="shared" si="11"/>
        <v>72195.930165967715</v>
      </c>
      <c r="M28" s="2">
        <f t="shared" si="12"/>
        <v>8.5685574915114575</v>
      </c>
      <c r="N28" s="3">
        <f t="shared" si="13"/>
        <v>1.1868477172901045E-2</v>
      </c>
      <c r="O28" s="1">
        <f>L28/$L$4</f>
        <v>74.544306052552272</v>
      </c>
      <c r="P28" s="1">
        <f>O28*SQRT((M28/L28)^2+($M$4/$L$4)^2)</f>
        <v>2.1018597554306066E-2</v>
      </c>
      <c r="Q28">
        <f t="shared" si="0"/>
        <v>0.11582245388347832</v>
      </c>
      <c r="R28" s="4">
        <v>0</v>
      </c>
      <c r="S28" s="5">
        <f>R28/$R$4</f>
        <v>0</v>
      </c>
      <c r="T28" s="5">
        <f>S28*$B$35</f>
        <v>0</v>
      </c>
    </row>
    <row r="29" spans="1:20" x14ac:dyDescent="0.25">
      <c r="A29" s="2">
        <v>7</v>
      </c>
      <c r="B29" s="2">
        <v>1</v>
      </c>
      <c r="C29" s="2">
        <v>0</v>
      </c>
      <c r="D29" s="2">
        <v>0</v>
      </c>
      <c r="E29" s="2">
        <v>0</v>
      </c>
      <c r="F29" s="3">
        <v>-7613.3513000000003</v>
      </c>
      <c r="G29" s="2" t="s">
        <v>15</v>
      </c>
      <c r="H29" s="2">
        <v>746.56343000000004</v>
      </c>
      <c r="I29" s="2">
        <v>0.11374032000000001</v>
      </c>
      <c r="J29" s="2">
        <v>746.17367999999999</v>
      </c>
      <c r="K29" s="2">
        <v>0.27118226000000001</v>
      </c>
      <c r="L29" s="3">
        <f t="shared" si="11"/>
        <v>746.50512362857114</v>
      </c>
      <c r="M29" s="2">
        <f t="shared" si="12"/>
        <v>0.10488810068687869</v>
      </c>
      <c r="N29" s="3">
        <f t="shared" si="13"/>
        <v>1.4050553354147708E-2</v>
      </c>
      <c r="O29" s="1">
        <f>L29/$L$5</f>
        <v>2.8770405271277966</v>
      </c>
      <c r="P29" s="1">
        <f>O29*SQRT((M29/L29)^2+($M$5/$L$5)^2)</f>
        <v>6.2299296757879503E-4</v>
      </c>
      <c r="Q29">
        <f t="shared" ref="Q29:Q31" si="16">SQRT(1/O29)</f>
        <v>0.5895586425290672</v>
      </c>
      <c r="R29" s="4">
        <f>L29-$L$5*B29^2-R17</f>
        <v>-137.72290177159664</v>
      </c>
      <c r="S29" s="5">
        <f>R29/$R$5</f>
        <v>-0.53078586786454973</v>
      </c>
      <c r="T29" s="5">
        <f>S29*$B$33</f>
        <v>-0.64862033053047974</v>
      </c>
    </row>
    <row r="30" spans="1:20" x14ac:dyDescent="0.25">
      <c r="A30" s="2">
        <v>8</v>
      </c>
      <c r="B30" s="2">
        <v>1</v>
      </c>
      <c r="C30" s="2">
        <v>0</v>
      </c>
      <c r="D30" s="2">
        <v>0</v>
      </c>
      <c r="E30" s="2">
        <v>0</v>
      </c>
      <c r="F30" s="3">
        <v>-7613.3513000000003</v>
      </c>
      <c r="G30" s="2" t="s">
        <v>15</v>
      </c>
      <c r="H30" s="2">
        <v>1036.0334</v>
      </c>
      <c r="I30" s="2">
        <v>0.17372955000000001</v>
      </c>
      <c r="J30" s="2">
        <v>1035.8367000000001</v>
      </c>
      <c r="K30" s="2">
        <v>0.39364543000000002</v>
      </c>
      <c r="L30" s="3">
        <f t="shared" si="11"/>
        <v>1036.001333276738</v>
      </c>
      <c r="M30" s="2">
        <f t="shared" si="12"/>
        <v>0.15893894496336528</v>
      </c>
      <c r="N30" s="3">
        <f t="shared" si="13"/>
        <v>1.534157726039425E-2</v>
      </c>
      <c r="O30" s="1">
        <f>L30/$L$6</f>
        <v>3.0580161173832834</v>
      </c>
      <c r="P30" s="1">
        <f>O30*SQRT((M30/L30)^2+($M$6/$L$6)^2)</f>
        <v>7.068478765633083E-4</v>
      </c>
      <c r="Q30">
        <f t="shared" si="16"/>
        <v>0.57184735275616461</v>
      </c>
      <c r="R30" s="4">
        <f>L30-$L$6*B30^2-R18</f>
        <v>-182.84871191805337</v>
      </c>
      <c r="S30" s="5">
        <f>R30/$R$6</f>
        <v>-0.53972354101094389</v>
      </c>
      <c r="T30" s="5">
        <f>S30*$B$34</f>
        <v>-0.85168374771526945</v>
      </c>
    </row>
    <row r="31" spans="1:20" x14ac:dyDescent="0.25">
      <c r="A31" s="2">
        <v>13</v>
      </c>
      <c r="B31" s="2">
        <v>1</v>
      </c>
      <c r="C31" s="2">
        <v>0</v>
      </c>
      <c r="D31" s="2">
        <v>0</v>
      </c>
      <c r="E31" s="2">
        <v>0</v>
      </c>
      <c r="F31" s="3">
        <v>-7613.3513000000003</v>
      </c>
      <c r="G31" s="2" t="s">
        <v>15</v>
      </c>
      <c r="H31" s="2">
        <v>3243.1741999999999</v>
      </c>
      <c r="I31" s="2">
        <v>0.62265676000000003</v>
      </c>
      <c r="J31" s="2">
        <v>3245.806</v>
      </c>
      <c r="K31" s="2">
        <v>1.4207563000000001</v>
      </c>
      <c r="L31" s="3">
        <f t="shared" si="11"/>
        <v>3243.598242677283</v>
      </c>
      <c r="M31" s="2">
        <f t="shared" si="12"/>
        <v>0.57029285845883571</v>
      </c>
      <c r="N31" s="3">
        <f t="shared" si="13"/>
        <v>1.7582105297606555E-2</v>
      </c>
      <c r="O31" s="1">
        <f>L31/$L$7</f>
        <v>3.8910170690445791</v>
      </c>
      <c r="P31" s="1">
        <f>O31*SQRT((M31/L31)^2+($M$7/$L$7)^2)</f>
        <v>1.036343122315136E-3</v>
      </c>
      <c r="Q31">
        <f t="shared" si="16"/>
        <v>0.50695385749172583</v>
      </c>
      <c r="R31" s="4">
        <f>L31-$L$7*B31^2-R19</f>
        <v>-479.4402221926548</v>
      </c>
      <c r="S31" s="5">
        <f>R31/$R$7</f>
        <v>-0.57513599051599673</v>
      </c>
      <c r="T31" s="5">
        <f>S31*$B$35</f>
        <v>-2.1751643161314997</v>
      </c>
    </row>
    <row r="33" spans="1:2" x14ac:dyDescent="0.25">
      <c r="A33" s="2" t="s">
        <v>22</v>
      </c>
      <c r="B33" s="3">
        <v>1.222</v>
      </c>
    </row>
    <row r="34" spans="1:2" x14ac:dyDescent="0.25">
      <c r="A34" s="2" t="s">
        <v>23</v>
      </c>
      <c r="B34" s="3">
        <v>1.5780000000000001</v>
      </c>
    </row>
    <row r="35" spans="1:2" x14ac:dyDescent="0.25">
      <c r="A35" s="2" t="s">
        <v>24</v>
      </c>
      <c r="B35" s="6">
        <v>3.782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Q28" sqref="Q28"/>
    </sheetView>
  </sheetViews>
  <sheetFormatPr defaultRowHeight="15" x14ac:dyDescent="0.25"/>
  <cols>
    <col min="1" max="1" width="5.28515625" style="2" bestFit="1" customWidth="1"/>
    <col min="2" max="2" width="8.5703125" style="2" bestFit="1" customWidth="1"/>
    <col min="3" max="3" width="12.28515625" style="2" bestFit="1" customWidth="1"/>
    <col min="4" max="5" width="8.5703125" style="2" bestFit="1" customWidth="1"/>
    <col min="6" max="6" width="14.28515625" style="2" bestFit="1" customWidth="1"/>
    <col min="7" max="7" width="14.28515625" style="2" customWidth="1"/>
    <col min="8" max="8" width="11.140625" style="2" bestFit="1" customWidth="1"/>
    <col min="9" max="9" width="13.42578125" style="2" bestFit="1" customWidth="1"/>
    <col min="10" max="10" width="11.140625" style="2" bestFit="1" customWidth="1"/>
    <col min="11" max="11" width="13.42578125" style="2" bestFit="1" customWidth="1"/>
    <col min="12" max="13" width="9.140625" style="2"/>
    <col min="14" max="14" width="15" style="2" bestFit="1" customWidth="1"/>
    <col min="15" max="15" width="10.7109375" bestFit="1" customWidth="1"/>
    <col min="16" max="16" width="12.85546875" bestFit="1" customWidth="1"/>
    <col min="18" max="18" width="17.85546875" bestFit="1" customWidth="1"/>
    <col min="19" max="19" width="13.85546875" bestFit="1" customWidth="1"/>
    <col min="20" max="20" width="13.42578125" bestFit="1" customWidth="1"/>
  </cols>
  <sheetData>
    <row r="1" spans="1:20" x14ac:dyDescent="0.25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  <c r="G1" s="2" t="s">
        <v>13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11</v>
      </c>
      <c r="N1" s="2" t="s">
        <v>12</v>
      </c>
      <c r="O1" s="2" t="s">
        <v>16</v>
      </c>
      <c r="P1" t="s">
        <v>17</v>
      </c>
      <c r="Q1" s="2" t="s">
        <v>18</v>
      </c>
      <c r="R1" s="2" t="s">
        <v>19</v>
      </c>
      <c r="S1" s="2" t="s">
        <v>20</v>
      </c>
      <c r="T1" s="2" t="s">
        <v>21</v>
      </c>
    </row>
    <row r="2" spans="1:20" x14ac:dyDescent="0.25">
      <c r="A2" s="2">
        <v>7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 t="s">
        <v>14</v>
      </c>
      <c r="H2" s="2">
        <v>6415979.2000000002</v>
      </c>
      <c r="I2" s="3">
        <v>504.96811000000002</v>
      </c>
      <c r="J2" s="2">
        <v>6418580</v>
      </c>
      <c r="K2" s="2">
        <v>994.46992999999998</v>
      </c>
      <c r="L2" s="3">
        <f>(H2/I2^2+J2/K2^2)/(1/I2^2+1/K2^2)</f>
        <v>6416512.3228735076</v>
      </c>
      <c r="M2" s="2">
        <f>SQRT(1/(1/I2^2+1/K2^2))</f>
        <v>450.24804490195504</v>
      </c>
      <c r="N2" s="3">
        <f>M2/L2*100</f>
        <v>7.0170214322961113E-3</v>
      </c>
      <c r="O2" s="1">
        <f>L2/$L$2</f>
        <v>1</v>
      </c>
      <c r="P2" s="1">
        <f>O2*SQRT((M2/L2)^2+($M$2/$L$2)^2)</f>
        <v>9.9235668770158414E-5</v>
      </c>
      <c r="Q2">
        <f>SQRT(1/O2)</f>
        <v>1</v>
      </c>
      <c r="R2" s="4">
        <f>L2</f>
        <v>6416512.3228735076</v>
      </c>
      <c r="S2" s="5">
        <f>R2/$R$2</f>
        <v>1</v>
      </c>
      <c r="T2" s="5">
        <f>S2*$B$33</f>
        <v>0.57850000000000001</v>
      </c>
    </row>
    <row r="3" spans="1:20" x14ac:dyDescent="0.25">
      <c r="A3" s="2">
        <v>8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 t="s">
        <v>14</v>
      </c>
      <c r="H3" s="2">
        <v>7758105.5</v>
      </c>
      <c r="I3" s="3">
        <v>606.23008000000004</v>
      </c>
      <c r="J3" s="2">
        <v>7759401.2999999998</v>
      </c>
      <c r="K3" s="2">
        <v>1194.1914999999999</v>
      </c>
      <c r="L3" s="3">
        <f>(H3/I3^2+J3/K3^2)/(1/I3^2+1/K3^2)</f>
        <v>7758371.0127286725</v>
      </c>
      <c r="M3" s="2">
        <f>SQRT(1/(1/I3^2+1/K3^2))</f>
        <v>540.5646737009431</v>
      </c>
      <c r="N3" s="3">
        <f>M3/L3*100</f>
        <v>6.9675022348644131E-3</v>
      </c>
      <c r="O3" s="1">
        <f>L3/$L$3</f>
        <v>1</v>
      </c>
      <c r="P3" s="1">
        <f>O3*SQRT((M3/L3)^2+($M$3/$L$3)^2)</f>
        <v>9.8535361564101024E-5</v>
      </c>
      <c r="Q3">
        <f t="shared" ref="Q3:Q31" si="0">SQRT(1/O3)</f>
        <v>1</v>
      </c>
      <c r="R3" s="4">
        <f t="shared" ref="R3:R7" si="1">L3</f>
        <v>7758371.0127286725</v>
      </c>
      <c r="S3" s="5">
        <f>R3/$R$3</f>
        <v>1</v>
      </c>
      <c r="T3" s="5">
        <f>S3*$B$34</f>
        <v>0.7046</v>
      </c>
    </row>
    <row r="4" spans="1:20" x14ac:dyDescent="0.25">
      <c r="A4" s="2">
        <v>13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 t="s">
        <v>14</v>
      </c>
      <c r="H4" s="2">
        <v>14813056</v>
      </c>
      <c r="I4" s="2">
        <v>1126.8932</v>
      </c>
      <c r="J4" s="2">
        <v>14811691</v>
      </c>
      <c r="K4" s="2">
        <v>2221.0551</v>
      </c>
      <c r="L4" s="3">
        <f t="shared" ref="L4:L28" si="2">(H4/I4^2+J4/K4^2)/(1/I4^2+1/K4^2)</f>
        <v>14812776.55380268</v>
      </c>
      <c r="M4" s="2">
        <f t="shared" ref="M4:M28" si="3">SQRT(1/(1/I4^2+1/K4^2))</f>
        <v>1004.9445726343471</v>
      </c>
      <c r="N4" s="3">
        <f t="shared" ref="N4:N31" si="4">M4/L4*100</f>
        <v>6.784309268314464E-3</v>
      </c>
      <c r="O4" s="1">
        <f>L4/$L$4</f>
        <v>1</v>
      </c>
      <c r="P4" s="1">
        <f>O4*SQRT((M4/L4)^2+($M$4/$L$4)^2)</f>
        <v>9.5944621785838043E-5</v>
      </c>
      <c r="Q4">
        <f t="shared" si="0"/>
        <v>1</v>
      </c>
      <c r="R4" s="4">
        <f t="shared" si="1"/>
        <v>14812776.55380268</v>
      </c>
      <c r="S4" s="5">
        <f>R4/$R$4</f>
        <v>1</v>
      </c>
      <c r="T4" s="5">
        <f>S4*$B$35</f>
        <v>1.373</v>
      </c>
    </row>
    <row r="5" spans="1:20" x14ac:dyDescent="0.25">
      <c r="A5" s="2">
        <v>7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 t="s">
        <v>15</v>
      </c>
      <c r="H5" s="2">
        <v>6417108.4000000004</v>
      </c>
      <c r="I5" s="3">
        <v>586.33591000000001</v>
      </c>
      <c r="L5" s="3">
        <f>H5</f>
        <v>6417108.4000000004</v>
      </c>
      <c r="M5" s="3">
        <f>I5</f>
        <v>586.33591000000001</v>
      </c>
      <c r="N5" s="3">
        <f t="shared" si="4"/>
        <v>9.1370734831283194E-3</v>
      </c>
      <c r="O5" s="1">
        <f>L5/$L$5</f>
        <v>1</v>
      </c>
      <c r="P5" s="1">
        <f>O5*SQRT((M5/L5)^2+($M$5/$L$5)^2)</f>
        <v>1.2921773240239645E-4</v>
      </c>
      <c r="Q5">
        <f t="shared" si="0"/>
        <v>1</v>
      </c>
      <c r="R5" s="4">
        <f t="shared" si="1"/>
        <v>6417108.4000000004</v>
      </c>
      <c r="S5" s="5">
        <f>R5/$R$5</f>
        <v>1</v>
      </c>
      <c r="T5" s="5">
        <f>S5*$B$33</f>
        <v>0.57850000000000001</v>
      </c>
    </row>
    <row r="6" spans="1:20" x14ac:dyDescent="0.25">
      <c r="A6" s="2">
        <v>8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 t="s">
        <v>15</v>
      </c>
      <c r="H6" s="2">
        <v>7756799.7999999998</v>
      </c>
      <c r="I6" s="3">
        <v>2980.1676000000002</v>
      </c>
      <c r="L6" s="3">
        <f>(H6/I6^2+H30/I30^2+J30/K30^2)/(1/I6^2+1/I30^2+1/K30^2)</f>
        <v>7758490.354809803</v>
      </c>
      <c r="M6" s="2">
        <f>SQRT(1/(1/I6^2+1/I30^2+1/K30^2))</f>
        <v>531.92467373219699</v>
      </c>
      <c r="N6" s="3">
        <f t="shared" si="4"/>
        <v>6.856033189529394E-3</v>
      </c>
      <c r="O6" s="1">
        <f>L6/$L$6</f>
        <v>1</v>
      </c>
      <c r="P6" s="1">
        <f>O6*SQRT((M6/L6)^2+($M$6/$L$6)^2)</f>
        <v>9.6958951207125384E-5</v>
      </c>
      <c r="Q6">
        <f t="shared" si="0"/>
        <v>1</v>
      </c>
      <c r="R6" s="4">
        <f t="shared" si="1"/>
        <v>7758490.354809803</v>
      </c>
      <c r="S6" s="5">
        <f>R6/$R$6</f>
        <v>1</v>
      </c>
      <c r="T6" s="5">
        <f>S6*$B$34</f>
        <v>0.7046</v>
      </c>
    </row>
    <row r="7" spans="1:20" x14ac:dyDescent="0.25">
      <c r="A7" s="2">
        <v>13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 t="s">
        <v>15</v>
      </c>
      <c r="H7" s="2">
        <v>14812879</v>
      </c>
      <c r="I7" s="2">
        <v>1308.0103999999999</v>
      </c>
      <c r="L7" s="3">
        <f>(H7/I7^2+H31/I31^2+J31/K31^2)/(1/I7^2+1/I31^2+1/K31^2)</f>
        <v>14812701.940788331</v>
      </c>
      <c r="M7" s="2">
        <f>SQRT(1/(1/I7^2+1/I31^2+1/K31^2))</f>
        <v>796.89927039126496</v>
      </c>
      <c r="N7" s="3">
        <f t="shared" si="4"/>
        <v>5.3798373421456557E-3</v>
      </c>
      <c r="O7" s="1">
        <f>L7/$L$7</f>
        <v>1</v>
      </c>
      <c r="P7" s="1">
        <f>O7*SQRT((M7/L7)^2+($M$7/$L$7)^2)</f>
        <v>7.6082389326236107E-5</v>
      </c>
      <c r="Q7">
        <f t="shared" si="0"/>
        <v>1</v>
      </c>
      <c r="R7" s="4">
        <f t="shared" si="1"/>
        <v>14812701.940788331</v>
      </c>
      <c r="S7" s="5">
        <f>R7/$R$7</f>
        <v>1</v>
      </c>
      <c r="T7" s="5">
        <f>S7*$B$35</f>
        <v>1.373</v>
      </c>
    </row>
    <row r="8" spans="1:20" x14ac:dyDescent="0.25">
      <c r="A8" s="2"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 t="s">
        <v>14</v>
      </c>
      <c r="H8" s="3">
        <v>13.843636999999999</v>
      </c>
      <c r="I8" s="3">
        <v>1.1381814E-3</v>
      </c>
      <c r="J8" s="3">
        <v>13.844768999999999</v>
      </c>
      <c r="K8" s="3">
        <v>2.2615119999999998E-3</v>
      </c>
      <c r="L8" s="3">
        <f t="shared" si="2"/>
        <v>13.843865780279588</v>
      </c>
      <c r="M8" s="2">
        <f t="shared" si="3"/>
        <v>1.0166816294614718E-3</v>
      </c>
      <c r="N8" s="3">
        <f t="shared" si="4"/>
        <v>7.3439142331885509E-3</v>
      </c>
      <c r="O8" s="1">
        <f>L8/$L$2</f>
        <v>2.1575374726436879E-6</v>
      </c>
      <c r="P8" s="1">
        <f>O8*SQRT((M8/L8)^2+($M$2/$L$2)^2)</f>
        <v>2.1914853373089983E-10</v>
      </c>
      <c r="Q8">
        <f t="shared" si="0"/>
        <v>680.80200532409776</v>
      </c>
      <c r="R8" s="4">
        <f>L8*C20^2</f>
        <v>2030299049.0357347</v>
      </c>
      <c r="S8" s="5">
        <f>R8/$R$2</f>
        <v>316.4178523897084</v>
      </c>
      <c r="T8" s="5">
        <f>S8*$B$33</f>
        <v>183.04772760744632</v>
      </c>
    </row>
    <row r="9" spans="1:20" x14ac:dyDescent="0.25">
      <c r="A9" s="2">
        <v>8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 t="s">
        <v>14</v>
      </c>
      <c r="H9" s="3">
        <v>18.690287000000001</v>
      </c>
      <c r="I9" s="3">
        <v>1.5400184999999999E-3</v>
      </c>
      <c r="J9" s="3">
        <v>18.697987000000001</v>
      </c>
      <c r="K9" s="3">
        <v>3.0541610000000001E-3</v>
      </c>
      <c r="L9" s="3">
        <f t="shared" ref="L9" si="5">(H9/I9^2+J9/K9^2)/(1/I9^2+1/K9^2)</f>
        <v>18.691847893262381</v>
      </c>
      <c r="M9" s="2">
        <f t="shared" ref="M9" si="6">SQRT(1/(1/I9^2+1/K9^2))</f>
        <v>1.3750964711065992E-3</v>
      </c>
      <c r="N9" s="3">
        <f t="shared" si="4"/>
        <v>7.3566641402119642E-3</v>
      </c>
      <c r="O9" s="1">
        <f>L9/$L$3</f>
        <v>2.4092490372780365E-6</v>
      </c>
      <c r="P9" s="1">
        <f>O9*SQRT((M9/L9)^2+($M$3/$L$3)^2)</f>
        <v>2.4411601549774028E-10</v>
      </c>
      <c r="Q9">
        <f t="shared" si="0"/>
        <v>644.25701036211478</v>
      </c>
      <c r="R9" s="4">
        <f t="shared" ref="R9:R10" si="7">L9*C21^2</f>
        <v>2741289290.4863734</v>
      </c>
      <c r="S9" s="5">
        <f>R9/$R$3</f>
        <v>353.33310123850896</v>
      </c>
      <c r="T9" s="5">
        <f>S9*$B$34</f>
        <v>248.95850313265342</v>
      </c>
    </row>
    <row r="10" spans="1:20" x14ac:dyDescent="0.25">
      <c r="A10" s="2">
        <v>13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 t="s">
        <v>14</v>
      </c>
      <c r="H10" s="3">
        <v>53.682198999999997</v>
      </c>
      <c r="I10" s="3">
        <v>4.4779509000000004E-3</v>
      </c>
      <c r="J10" s="3">
        <v>53.687083999999999</v>
      </c>
      <c r="K10" s="3">
        <v>8.7775062000000001E-3</v>
      </c>
      <c r="L10" s="3">
        <f t="shared" si="2"/>
        <v>53.683207832197475</v>
      </c>
      <c r="M10" s="2">
        <f t="shared" si="3"/>
        <v>3.9888557229808847E-3</v>
      </c>
      <c r="N10" s="3">
        <f t="shared" si="4"/>
        <v>7.4303602263285327E-3</v>
      </c>
      <c r="O10" s="1">
        <f>L10/$L$4</f>
        <v>3.6241151439239204E-6</v>
      </c>
      <c r="P10" s="1">
        <f>O10*SQRT((M10/L10)^2+($M$4/$L$4)^2)</f>
        <v>3.6464632998258026E-10</v>
      </c>
      <c r="Q10">
        <f t="shared" si="0"/>
        <v>525.28984651205246</v>
      </c>
      <c r="R10" s="4">
        <f t="shared" si="7"/>
        <v>7873015206.9342756</v>
      </c>
      <c r="S10" s="5">
        <f>R10/$R$4</f>
        <v>531.50165185696699</v>
      </c>
      <c r="T10" s="5">
        <f>S10*$B$35</f>
        <v>729.75176799961571</v>
      </c>
    </row>
    <row r="11" spans="1:20" x14ac:dyDescent="0.25">
      <c r="A11" s="2">
        <v>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14</v>
      </c>
      <c r="H11" s="3">
        <v>570653760</v>
      </c>
      <c r="I11" s="2">
        <v>66861.464999999997</v>
      </c>
      <c r="J11" s="3"/>
      <c r="K11" s="3"/>
      <c r="L11" s="3">
        <f t="shared" ref="L11:M13" si="8">H11</f>
        <v>570653760</v>
      </c>
      <c r="M11" s="3">
        <f t="shared" si="8"/>
        <v>66861.464999999997</v>
      </c>
      <c r="N11" s="3">
        <f t="shared" si="4"/>
        <v>1.1716643205855682E-2</v>
      </c>
      <c r="O11" s="1">
        <f>L11/$L$2</f>
        <v>88.935192716102208</v>
      </c>
      <c r="P11" s="1">
        <f>O11*SQRT((M11/L11)^2+($M$2/$L$2)^2)</f>
        <v>1.2146031285622168E-2</v>
      </c>
      <c r="Q11">
        <f t="shared" si="0"/>
        <v>0.10603840211465679</v>
      </c>
      <c r="R11" s="4">
        <f>L11*D23^2</f>
        <v>1578552478.9976723</v>
      </c>
      <c r="S11" s="5">
        <f>R11/$R$2</f>
        <v>246.01409606437863</v>
      </c>
      <c r="T11" s="5">
        <f>S11*$B$33</f>
        <v>142.31915457324305</v>
      </c>
    </row>
    <row r="12" spans="1:20" x14ac:dyDescent="0.25">
      <c r="A12" s="2">
        <v>8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 t="s">
        <v>14</v>
      </c>
      <c r="H12" s="3">
        <v>710354210</v>
      </c>
      <c r="I12" s="2">
        <v>117116.23</v>
      </c>
      <c r="J12" s="3"/>
      <c r="L12" s="3">
        <f t="shared" si="8"/>
        <v>710354210</v>
      </c>
      <c r="M12" s="3">
        <f t="shared" si="8"/>
        <v>117116.23</v>
      </c>
      <c r="N12" s="3">
        <f t="shared" si="4"/>
        <v>1.6487018497433836E-2</v>
      </c>
      <c r="O12" s="1">
        <f>L12/$L$3</f>
        <v>91.559711289208323</v>
      </c>
      <c r="P12" s="1">
        <f>O12*SQRT((M12/L12)^2+($M$3/$L$3)^2)</f>
        <v>1.6388110702412244E-2</v>
      </c>
      <c r="Q12">
        <f>SQRT(1/O12)</f>
        <v>0.10450758035571835</v>
      </c>
      <c r="R12" s="4">
        <f t="shared" ref="R12:R13" si="9">L12*D24^2</f>
        <v>1964994323.6366885</v>
      </c>
      <c r="S12" s="5">
        <f>R12/$R$3</f>
        <v>253.2740855538934</v>
      </c>
      <c r="T12" s="5">
        <f>S12*$B$34</f>
        <v>178.45692068127329</v>
      </c>
    </row>
    <row r="13" spans="1:20" x14ac:dyDescent="0.25">
      <c r="A13" s="2">
        <v>13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 t="s">
        <v>14</v>
      </c>
      <c r="H13" s="3">
        <v>1484635600</v>
      </c>
      <c r="I13" s="2">
        <v>175703.23</v>
      </c>
      <c r="J13" s="3"/>
      <c r="L13" s="3">
        <f t="shared" si="8"/>
        <v>1484635600</v>
      </c>
      <c r="M13" s="3">
        <f t="shared" si="8"/>
        <v>175703.23</v>
      </c>
      <c r="N13" s="3">
        <f t="shared" si="4"/>
        <v>1.1834771441557781E-2</v>
      </c>
      <c r="O13" s="1">
        <f>L13/$L$4</f>
        <v>100.22669245077284</v>
      </c>
      <c r="P13" s="1">
        <f>O13*SQRT((M13/L13)^2+($M$4/$L$4)^2)</f>
        <v>1.3672356107961869E-2</v>
      </c>
      <c r="Q13">
        <f t="shared" si="0"/>
        <v>9.9886846121786221E-2</v>
      </c>
      <c r="R13" s="4">
        <f t="shared" si="9"/>
        <v>4106825138.2207603</v>
      </c>
      <c r="S13" s="5">
        <f>R13/$R$4</f>
        <v>277.24884145143415</v>
      </c>
      <c r="T13" s="5">
        <f>S13*$B$35</f>
        <v>380.66265931281907</v>
      </c>
    </row>
    <row r="14" spans="1:20" x14ac:dyDescent="0.25">
      <c r="A14" s="2">
        <v>7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 t="s">
        <v>14</v>
      </c>
      <c r="H14" s="3">
        <v>351061950</v>
      </c>
      <c r="I14" s="2">
        <v>28878.004000000001</v>
      </c>
      <c r="J14" s="3">
        <v>351119920</v>
      </c>
      <c r="K14" s="2">
        <v>57501.186999999998</v>
      </c>
      <c r="L14" s="3">
        <f t="shared" si="2"/>
        <v>351073626.24359</v>
      </c>
      <c r="M14" s="2">
        <f t="shared" si="3"/>
        <v>25806.358911785785</v>
      </c>
      <c r="N14" s="3">
        <f t="shared" si="4"/>
        <v>7.3506971138527569E-3</v>
      </c>
      <c r="O14" s="1">
        <f>L14/$L$2</f>
        <v>54.714088990694663</v>
      </c>
      <c r="P14" s="1">
        <f>O14*SQRT((M14/L14)^2+($M$2/$L$2)^2)</f>
        <v>5.560182852454916E-3</v>
      </c>
      <c r="Q14">
        <f t="shared" si="0"/>
        <v>0.13519181970771024</v>
      </c>
      <c r="R14" s="4">
        <f>L14*E26^2</f>
        <v>2291853288.823843</v>
      </c>
      <c r="S14" s="5">
        <f>R14/$R$2</f>
        <v>357.18053258525998</v>
      </c>
      <c r="T14" s="5">
        <f>S14*$B$33</f>
        <v>206.6289381005729</v>
      </c>
    </row>
    <row r="15" spans="1:20" x14ac:dyDescent="0.25">
      <c r="A15" s="2">
        <v>8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 t="s">
        <v>14</v>
      </c>
      <c r="H15" s="3">
        <v>443879130</v>
      </c>
      <c r="I15" s="2">
        <v>36372.65</v>
      </c>
      <c r="J15" s="3">
        <v>443801790</v>
      </c>
      <c r="K15" s="2">
        <v>72335.240000000005</v>
      </c>
      <c r="L15" s="3">
        <f t="shared" si="2"/>
        <v>443863521.62349945</v>
      </c>
      <c r="M15" s="2">
        <f t="shared" si="3"/>
        <v>32495.760788064024</v>
      </c>
      <c r="N15" s="3">
        <f t="shared" si="4"/>
        <v>7.3211154341329418E-3</v>
      </c>
      <c r="O15" s="1">
        <f>L15/$L$3</f>
        <v>57.210917200953709</v>
      </c>
      <c r="P15" s="1">
        <f>O15*SQRT((M15/L15)^2+($M$3/$L$3)^2)</f>
        <v>5.7821197405543492E-3</v>
      </c>
      <c r="Q15">
        <f t="shared" si="0"/>
        <v>0.13220885523753237</v>
      </c>
      <c r="R15" s="4">
        <f t="shared" ref="R15:R16" si="10">L15*E27^2</f>
        <v>2897597528.7757001</v>
      </c>
      <c r="S15" s="5">
        <f>R15/$R$3</f>
        <v>373.48014473937809</v>
      </c>
      <c r="T15" s="5">
        <f>S15*$B$34</f>
        <v>263.1541099833658</v>
      </c>
    </row>
    <row r="16" spans="1:20" x14ac:dyDescent="0.25">
      <c r="A16" s="2">
        <v>13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 t="s">
        <v>14</v>
      </c>
      <c r="H16" s="3">
        <v>969474380</v>
      </c>
      <c r="I16" s="2">
        <v>78366.207999999999</v>
      </c>
      <c r="J16" s="3">
        <v>969247110</v>
      </c>
      <c r="K16" s="2">
        <v>155684.15</v>
      </c>
      <c r="L16" s="3">
        <f t="shared" si="2"/>
        <v>969428435.98790193</v>
      </c>
      <c r="M16" s="2">
        <f t="shared" si="3"/>
        <v>69998.349960330292</v>
      </c>
      <c r="N16" s="3">
        <f t="shared" si="4"/>
        <v>7.2205794014075985E-3</v>
      </c>
      <c r="O16" s="1">
        <f>L16/$L$4</f>
        <v>65.445423581916785</v>
      </c>
      <c r="P16" s="1">
        <f>O16*SQRT((M16/L16)^2+($M$4/$L$4)^2)</f>
        <v>6.4841725574870234E-3</v>
      </c>
      <c r="Q16">
        <f t="shared" si="0"/>
        <v>0.12361192181717433</v>
      </c>
      <c r="R16" s="4">
        <f t="shared" si="10"/>
        <v>6328552141.8138523</v>
      </c>
      <c r="S16" s="5">
        <f>R16/$R$4</f>
        <v>427.23604982681053</v>
      </c>
      <c r="T16" s="5">
        <f>S16*$B$35</f>
        <v>586.59509641221086</v>
      </c>
    </row>
    <row r="17" spans="1:20" x14ac:dyDescent="0.25">
      <c r="A17" s="2">
        <v>7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 t="s">
        <v>15</v>
      </c>
      <c r="H17" s="3"/>
      <c r="I17" s="3"/>
      <c r="J17" s="3"/>
      <c r="K17" s="3"/>
      <c r="L17" s="3">
        <v>0</v>
      </c>
      <c r="M17" s="3">
        <v>0</v>
      </c>
      <c r="N17" s="3">
        <v>0</v>
      </c>
      <c r="O17" s="1">
        <f>L17/$L$5</f>
        <v>0</v>
      </c>
      <c r="P17" s="1">
        <v>0</v>
      </c>
      <c r="Q17">
        <v>0</v>
      </c>
      <c r="R17" s="4">
        <f>L17*F29^2</f>
        <v>0</v>
      </c>
      <c r="S17" s="5">
        <f>R17/$R$5</f>
        <v>0</v>
      </c>
      <c r="T17" s="5">
        <f>S17*$B$33</f>
        <v>0</v>
      </c>
    </row>
    <row r="18" spans="1:20" x14ac:dyDescent="0.25">
      <c r="A18" s="2">
        <v>8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 t="s">
        <v>15</v>
      </c>
      <c r="H18" s="3"/>
      <c r="I18" s="3"/>
      <c r="J18" s="3"/>
      <c r="K18" s="3"/>
      <c r="L18" s="3">
        <v>0</v>
      </c>
      <c r="M18" s="3">
        <v>0</v>
      </c>
      <c r="N18" s="3">
        <v>0</v>
      </c>
      <c r="O18" s="1">
        <f>L18/$L$6</f>
        <v>0</v>
      </c>
      <c r="P18" s="1">
        <v>0</v>
      </c>
      <c r="Q18">
        <v>0</v>
      </c>
      <c r="R18" s="4">
        <f t="shared" ref="R18:R19" si="11">L18*F30^2</f>
        <v>0</v>
      </c>
      <c r="S18" s="5">
        <f>R18/$R$6</f>
        <v>0</v>
      </c>
      <c r="T18" s="5">
        <f>S18*$B$34</f>
        <v>0</v>
      </c>
    </row>
    <row r="19" spans="1:20" x14ac:dyDescent="0.25">
      <c r="A19" s="2">
        <v>13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 t="s">
        <v>15</v>
      </c>
      <c r="H19" s="3"/>
      <c r="I19" s="3"/>
      <c r="J19" s="3"/>
      <c r="K19" s="3"/>
      <c r="L19" s="3">
        <v>0</v>
      </c>
      <c r="M19" s="3">
        <v>0</v>
      </c>
      <c r="N19" s="3">
        <v>0</v>
      </c>
      <c r="O19" s="1">
        <f>L19/$L$7</f>
        <v>0</v>
      </c>
      <c r="P19" s="1">
        <v>0</v>
      </c>
      <c r="Q19">
        <v>0</v>
      </c>
      <c r="R19" s="4">
        <f t="shared" si="11"/>
        <v>0</v>
      </c>
      <c r="S19" s="5">
        <f>R19/$R$7</f>
        <v>0</v>
      </c>
      <c r="T19" s="5">
        <f>S19*$B$35</f>
        <v>0</v>
      </c>
    </row>
    <row r="20" spans="1:20" x14ac:dyDescent="0.25">
      <c r="A20" s="2">
        <v>7</v>
      </c>
      <c r="B20" s="2">
        <v>1</v>
      </c>
      <c r="C20" s="3">
        <v>-12110.2</v>
      </c>
      <c r="D20" s="2">
        <v>0</v>
      </c>
      <c r="E20" s="2">
        <v>0</v>
      </c>
      <c r="F20" s="2">
        <v>0</v>
      </c>
      <c r="G20" s="2" t="s">
        <v>14</v>
      </c>
      <c r="H20" s="3">
        <v>1875241700</v>
      </c>
      <c r="I20" s="2">
        <v>154839.29999999999</v>
      </c>
      <c r="J20" s="3">
        <v>1875658600</v>
      </c>
      <c r="K20" s="2">
        <v>306808.62</v>
      </c>
      <c r="L20" s="3">
        <f t="shared" si="2"/>
        <v>1875326329.0797384</v>
      </c>
      <c r="M20" s="2">
        <f t="shared" si="3"/>
        <v>138232.89988853963</v>
      </c>
      <c r="N20" s="3">
        <f t="shared" si="4"/>
        <v>7.3711384384163893E-3</v>
      </c>
      <c r="O20" s="1">
        <f>L20/$L$2</f>
        <v>292.26567872309653</v>
      </c>
      <c r="P20" s="1">
        <f>O20*SQRT((M20/L20)^2+($M$2/$L$2)^2)</f>
        <v>2.9744013481034653E-2</v>
      </c>
      <c r="Q20">
        <f t="shared" si="0"/>
        <v>5.8493969026714054E-2</v>
      </c>
      <c r="R20" s="4">
        <f>L20-$L$2*B20^2-R8</f>
        <v>-161389232.27886987</v>
      </c>
      <c r="S20" s="5">
        <f>R20/$R$2</f>
        <v>-25.152173666611912</v>
      </c>
      <c r="T20" s="5">
        <f>S20*$B$33</f>
        <v>-14.550532466134991</v>
      </c>
    </row>
    <row r="21" spans="1:20" x14ac:dyDescent="0.25">
      <c r="A21" s="2">
        <v>8</v>
      </c>
      <c r="B21" s="2">
        <v>1</v>
      </c>
      <c r="C21" s="3">
        <v>-12110.2</v>
      </c>
      <c r="D21" s="2">
        <v>0</v>
      </c>
      <c r="E21" s="2">
        <v>0</v>
      </c>
      <c r="F21" s="2">
        <v>0</v>
      </c>
      <c r="G21" s="2" t="s">
        <v>14</v>
      </c>
      <c r="H21" s="3">
        <v>2549633600</v>
      </c>
      <c r="I21" s="2">
        <v>211002.77</v>
      </c>
      <c r="J21" s="3">
        <v>2549680800</v>
      </c>
      <c r="K21" s="2">
        <v>417025.65</v>
      </c>
      <c r="L21" s="3">
        <f t="shared" si="2"/>
        <v>2549643220.5728574</v>
      </c>
      <c r="M21" s="2">
        <f t="shared" si="3"/>
        <v>188274.81740418624</v>
      </c>
      <c r="N21" s="3">
        <f t="shared" si="4"/>
        <v>7.3843593442805061E-3</v>
      </c>
      <c r="O21" s="1">
        <f>L21/$L$3</f>
        <v>328.63125730772833</v>
      </c>
      <c r="P21" s="1">
        <f>O21*SQRT((M21/L21)^2+($M$3/$L$3)^2)</f>
        <v>3.3364546393067573E-2</v>
      </c>
      <c r="Q21">
        <f t="shared" si="0"/>
        <v>5.5162706446831959E-2</v>
      </c>
      <c r="R21" s="7">
        <f>L21-$L$3*B21^2-R9</f>
        <v>-199404440.92624474</v>
      </c>
      <c r="S21" s="5">
        <f>R21/$R$3</f>
        <v>-25.701843930780623</v>
      </c>
      <c r="T21" s="5">
        <f>S21*$B$34</f>
        <v>-18.109519233628028</v>
      </c>
    </row>
    <row r="22" spans="1:20" x14ac:dyDescent="0.25">
      <c r="A22" s="2">
        <v>13</v>
      </c>
      <c r="B22" s="2">
        <v>1</v>
      </c>
      <c r="C22" s="3">
        <v>-12110.2</v>
      </c>
      <c r="D22" s="2">
        <v>0</v>
      </c>
      <c r="E22" s="2">
        <v>0</v>
      </c>
      <c r="F22" s="2">
        <v>0</v>
      </c>
      <c r="G22" s="2" t="s">
        <v>14</v>
      </c>
      <c r="H22" s="3">
        <v>7484142700</v>
      </c>
      <c r="I22" s="2">
        <v>626714.30000000005</v>
      </c>
      <c r="L22" s="3">
        <f>H22</f>
        <v>7484142700</v>
      </c>
      <c r="M22" s="3">
        <f>I22</f>
        <v>626714.30000000005</v>
      </c>
      <c r="N22" s="3">
        <f t="shared" si="4"/>
        <v>8.3738956500655718E-3</v>
      </c>
      <c r="O22" s="1">
        <f>L22/$L$4</f>
        <v>505.24914575037582</v>
      </c>
      <c r="P22" s="1">
        <f>O22*SQRT((M22/L22)^2+($M$4/$L$4)^2)</f>
        <v>5.4451931457104176E-2</v>
      </c>
      <c r="Q22">
        <f t="shared" si="0"/>
        <v>4.4488442939366428E-2</v>
      </c>
      <c r="R22" s="4">
        <f>L22-$L$4*B22^2-R10</f>
        <v>-403685283.48807812</v>
      </c>
      <c r="S22" s="5">
        <f>R22/$R$4</f>
        <v>-27.252506106591174</v>
      </c>
      <c r="T22" s="5">
        <f>S22*$B$35</f>
        <v>-37.417690884349682</v>
      </c>
    </row>
    <row r="23" spans="1:20" x14ac:dyDescent="0.25">
      <c r="A23" s="2">
        <v>7</v>
      </c>
      <c r="B23" s="2">
        <v>1</v>
      </c>
      <c r="C23" s="2">
        <v>0</v>
      </c>
      <c r="D23" s="3">
        <v>1.663195</v>
      </c>
      <c r="E23" s="2">
        <v>0</v>
      </c>
      <c r="F23" s="2">
        <v>0</v>
      </c>
      <c r="G23" s="2" t="s">
        <v>14</v>
      </c>
      <c r="H23" s="3">
        <v>1430290100</v>
      </c>
      <c r="I23" s="2">
        <v>238812.78</v>
      </c>
      <c r="L23" s="3">
        <f>H23</f>
        <v>1430290100</v>
      </c>
      <c r="M23" s="3">
        <f>I23</f>
        <v>238812.78</v>
      </c>
      <c r="N23" s="3">
        <f t="shared" si="4"/>
        <v>1.6696807172195346E-2</v>
      </c>
      <c r="O23" s="1">
        <f>L23/$L$2</f>
        <v>222.90771497489666</v>
      </c>
      <c r="P23" s="1">
        <f>O23*SQRT((M23/L23)^2+($M$2/$L$2)^2)</f>
        <v>4.0371655556005442E-2</v>
      </c>
      <c r="Q23">
        <f t="shared" si="0"/>
        <v>6.6978813514006655E-2</v>
      </c>
      <c r="R23" s="4">
        <f>L23-$L$2*B23^2-R11</f>
        <v>-154678891.32054591</v>
      </c>
      <c r="S23" s="5">
        <f>R23/$R$2</f>
        <v>-24.106381089481964</v>
      </c>
      <c r="T23" s="5">
        <f>S23*$B$33</f>
        <v>-13.945541460265316</v>
      </c>
    </row>
    <row r="24" spans="1:20" x14ac:dyDescent="0.25">
      <c r="A24" s="2">
        <v>8</v>
      </c>
      <c r="B24" s="2">
        <v>1</v>
      </c>
      <c r="C24" s="2">
        <v>0</v>
      </c>
      <c r="D24" s="3">
        <v>1.663195</v>
      </c>
      <c r="E24" s="2">
        <v>0</v>
      </c>
      <c r="F24" s="2">
        <v>0</v>
      </c>
      <c r="G24" s="2" t="s">
        <v>14</v>
      </c>
      <c r="H24" s="3">
        <v>1785141100</v>
      </c>
      <c r="I24" s="2">
        <v>146987.94</v>
      </c>
      <c r="J24" s="3">
        <v>1785243800</v>
      </c>
      <c r="K24" s="2">
        <v>287561.2</v>
      </c>
      <c r="L24" s="3">
        <f t="shared" si="2"/>
        <v>1785162374.6516428</v>
      </c>
      <c r="M24" s="2">
        <f t="shared" si="3"/>
        <v>130880.90647555816</v>
      </c>
      <c r="N24" s="3">
        <f t="shared" si="4"/>
        <v>7.331596740666144E-3</v>
      </c>
      <c r="O24" s="1">
        <f>L24/$L$3</f>
        <v>230.09499954601796</v>
      </c>
      <c r="P24" s="1">
        <f>O24*SQRT((M24/L24)^2+($M$3/$L$3)^2)</f>
        <v>2.3272422745742948E-2</v>
      </c>
      <c r="Q24">
        <f t="shared" si="0"/>
        <v>6.5924433981458988E-2</v>
      </c>
      <c r="R24" s="4">
        <f>L24-$L$3*B24^2-R12</f>
        <v>-187590319.99777436</v>
      </c>
      <c r="S24" s="5">
        <f>R24/$R$3</f>
        <v>-24.179086007875455</v>
      </c>
      <c r="T24" s="5">
        <f>S24*$B$34</f>
        <v>-17.036584001149045</v>
      </c>
    </row>
    <row r="25" spans="1:20" x14ac:dyDescent="0.25">
      <c r="A25" s="2">
        <v>13</v>
      </c>
      <c r="B25" s="2">
        <v>1</v>
      </c>
      <c r="C25" s="2">
        <v>0</v>
      </c>
      <c r="D25" s="3">
        <v>1.663195</v>
      </c>
      <c r="E25" s="2">
        <v>0</v>
      </c>
      <c r="F25" s="2">
        <v>0</v>
      </c>
      <c r="G25" s="2" t="s">
        <v>14</v>
      </c>
      <c r="H25" s="3">
        <v>3759339700</v>
      </c>
      <c r="I25" s="2">
        <v>640945.44999999995</v>
      </c>
      <c r="L25" s="3">
        <f t="shared" ref="L25:L27" si="12">H25</f>
        <v>3759339700</v>
      </c>
      <c r="M25" s="3">
        <f t="shared" ref="M25:M27" si="13">I25</f>
        <v>640945.44999999995</v>
      </c>
      <c r="N25" s="3">
        <f t="shared" si="4"/>
        <v>1.7049415619450402E-2</v>
      </c>
      <c r="O25" s="1">
        <f>L25/$L$4</f>
        <v>253.7903468904293</v>
      </c>
      <c r="P25" s="1">
        <f>O25*SQRT((M25/L25)^2+($M$4/$L$4)^2)</f>
        <v>4.6569624489007776E-2</v>
      </c>
      <c r="Q25">
        <f t="shared" si="0"/>
        <v>6.2771491842976021E-2</v>
      </c>
      <c r="R25" s="4">
        <f>L25-$L$4*B25^2-R13</f>
        <v>-362298214.77456284</v>
      </c>
      <c r="S25" s="5">
        <f>R25/$R$4</f>
        <v>-24.458494561004837</v>
      </c>
      <c r="T25" s="5">
        <f>S25*$B$35</f>
        <v>-33.581513032259643</v>
      </c>
    </row>
    <row r="26" spans="1:20" x14ac:dyDescent="0.25">
      <c r="A26" s="2">
        <v>7</v>
      </c>
      <c r="B26" s="2">
        <v>1</v>
      </c>
      <c r="C26" s="2">
        <v>0</v>
      </c>
      <c r="D26" s="2">
        <v>0</v>
      </c>
      <c r="E26" s="3">
        <v>2.5550199999999998</v>
      </c>
      <c r="F26" s="2">
        <v>0</v>
      </c>
      <c r="G26" s="2" t="s">
        <v>14</v>
      </c>
      <c r="H26" s="3">
        <v>2298539400</v>
      </c>
      <c r="I26" s="2">
        <v>218687.99</v>
      </c>
      <c r="L26" s="3">
        <f t="shared" si="12"/>
        <v>2298539400</v>
      </c>
      <c r="M26" s="3">
        <f t="shared" si="13"/>
        <v>218687.99</v>
      </c>
      <c r="N26" s="3">
        <f t="shared" si="4"/>
        <v>9.5142154187132909E-3</v>
      </c>
      <c r="O26" s="1">
        <f>L26/$L$2</f>
        <v>358.22254900161164</v>
      </c>
      <c r="P26" s="1">
        <f>O26*SQRT((M26/L26)^2+($M$2/$L$2)^2)</f>
        <v>4.2348948660876733E-2</v>
      </c>
      <c r="Q26">
        <f t="shared" si="0"/>
        <v>5.2835222426917072E-2</v>
      </c>
      <c r="R26" s="4">
        <v>0</v>
      </c>
      <c r="S26" s="5">
        <f>R26/$R$2</f>
        <v>0</v>
      </c>
      <c r="T26" s="5">
        <f>S26*$B$33</f>
        <v>0</v>
      </c>
    </row>
    <row r="27" spans="1:20" x14ac:dyDescent="0.25">
      <c r="A27" s="2">
        <v>8</v>
      </c>
      <c r="B27" s="2">
        <v>1</v>
      </c>
      <c r="C27" s="2">
        <v>0</v>
      </c>
      <c r="D27" s="2">
        <v>0</v>
      </c>
      <c r="E27" s="3">
        <v>2.5550199999999998</v>
      </c>
      <c r="F27" s="2">
        <v>0</v>
      </c>
      <c r="G27" s="2" t="s">
        <v>14</v>
      </c>
      <c r="H27" s="3">
        <v>2905450500</v>
      </c>
      <c r="I27" s="2">
        <v>275317.32</v>
      </c>
      <c r="L27" s="3">
        <f t="shared" si="12"/>
        <v>2905450500</v>
      </c>
      <c r="M27" s="3">
        <f t="shared" si="13"/>
        <v>275317.32</v>
      </c>
      <c r="N27" s="3">
        <f t="shared" si="4"/>
        <v>9.475890916055876E-3</v>
      </c>
      <c r="O27" s="1">
        <f>L27/$L$3</f>
        <v>374.49233804792397</v>
      </c>
      <c r="P27" s="1">
        <f>O27*SQRT((M27/L27)^2+($M$3/$L$3)^2)</f>
        <v>4.404682598141646E-2</v>
      </c>
      <c r="Q27">
        <f t="shared" si="0"/>
        <v>5.1674767546521831E-2</v>
      </c>
      <c r="R27" s="4">
        <v>0</v>
      </c>
      <c r="S27" s="5">
        <f>R27/$R$3</f>
        <v>0</v>
      </c>
      <c r="T27" s="5">
        <f>S27*$B$34</f>
        <v>0</v>
      </c>
    </row>
    <row r="28" spans="1:20" x14ac:dyDescent="0.25">
      <c r="A28" s="2">
        <v>13</v>
      </c>
      <c r="B28" s="2">
        <v>1</v>
      </c>
      <c r="C28" s="2">
        <v>0</v>
      </c>
      <c r="D28" s="2">
        <v>0</v>
      </c>
      <c r="E28" s="3">
        <v>2.5550199999999998</v>
      </c>
      <c r="F28" s="2">
        <v>0</v>
      </c>
      <c r="G28" s="2" t="s">
        <v>14</v>
      </c>
      <c r="H28" s="3">
        <v>6344240900</v>
      </c>
      <c r="I28" s="2">
        <v>512600.03</v>
      </c>
      <c r="J28" s="3">
        <v>6342712900</v>
      </c>
      <c r="K28" s="2">
        <v>1019125.7</v>
      </c>
      <c r="L28" s="3">
        <f t="shared" si="2"/>
        <v>6343932383.9082079</v>
      </c>
      <c r="M28" s="2">
        <f t="shared" si="3"/>
        <v>457936.21171168471</v>
      </c>
      <c r="N28" s="3">
        <f t="shared" si="4"/>
        <v>7.2184913709558022E-3</v>
      </c>
      <c r="O28" s="1">
        <f>L28/$L$4</f>
        <v>428.27435902147715</v>
      </c>
      <c r="P28" s="1">
        <f>O28*SQRT((M28/L28)^2+($M$4/$L$4)^2)</f>
        <v>4.2425859703632308E-2</v>
      </c>
      <c r="Q28">
        <f t="shared" si="0"/>
        <v>4.8321339322060522E-2</v>
      </c>
      <c r="R28" s="4">
        <v>0</v>
      </c>
      <c r="S28" s="5">
        <f>R28/$R$4</f>
        <v>0</v>
      </c>
      <c r="T28" s="5">
        <f>S28*$B$35</f>
        <v>0</v>
      </c>
    </row>
    <row r="29" spans="1:20" x14ac:dyDescent="0.25">
      <c r="A29" s="2">
        <v>7</v>
      </c>
      <c r="B29" s="2">
        <v>1</v>
      </c>
      <c r="C29" s="2">
        <v>0</v>
      </c>
      <c r="D29" s="2">
        <v>0</v>
      </c>
      <c r="E29" s="2">
        <v>0</v>
      </c>
      <c r="F29" s="3">
        <v>-7613.3513000000003</v>
      </c>
      <c r="G29" s="2" t="s">
        <v>15</v>
      </c>
      <c r="L29" s="3">
        <f>L5</f>
        <v>6417108.4000000004</v>
      </c>
      <c r="M29" s="3">
        <f t="shared" ref="M29:M31" si="14">M5</f>
        <v>586.33591000000001</v>
      </c>
      <c r="N29" s="3">
        <f t="shared" si="4"/>
        <v>9.1370734831283194E-3</v>
      </c>
      <c r="O29" s="1">
        <f>L29/$L$5</f>
        <v>1</v>
      </c>
      <c r="P29" s="1">
        <f>O29*SQRT((M29/L29)^2+($M$5/$L$5)^2)</f>
        <v>1.2921773240239645E-4</v>
      </c>
      <c r="Q29">
        <f t="shared" si="0"/>
        <v>1</v>
      </c>
      <c r="R29" s="4">
        <f>L29-$L$5*B29^2-R17</f>
        <v>0</v>
      </c>
      <c r="S29" s="5">
        <f>R29/$R$5</f>
        <v>0</v>
      </c>
      <c r="T29" s="5">
        <f>S29*$B$33</f>
        <v>0</v>
      </c>
    </row>
    <row r="30" spans="1:20" x14ac:dyDescent="0.25">
      <c r="A30" s="2">
        <v>8</v>
      </c>
      <c r="B30" s="2">
        <v>1</v>
      </c>
      <c r="C30" s="2">
        <v>0</v>
      </c>
      <c r="D30" s="2">
        <v>0</v>
      </c>
      <c r="E30" s="2">
        <v>0</v>
      </c>
      <c r="F30" s="3">
        <v>-7613.3513000000003</v>
      </c>
      <c r="G30" s="2" t="s">
        <v>15</v>
      </c>
      <c r="H30" s="2">
        <v>7758244.7999999998</v>
      </c>
      <c r="I30" s="2">
        <v>606.29165</v>
      </c>
      <c r="J30" s="2">
        <v>7759714.4000000004</v>
      </c>
      <c r="K30" s="2">
        <v>1194.1631</v>
      </c>
      <c r="L30" s="3">
        <f t="shared" ref="L30" si="15">L6</f>
        <v>7758490.354809803</v>
      </c>
      <c r="M30" s="3">
        <f t="shared" si="14"/>
        <v>531.92467373219699</v>
      </c>
      <c r="N30" s="3">
        <f t="shared" si="4"/>
        <v>6.856033189529394E-3</v>
      </c>
      <c r="O30" s="1">
        <f>L30/$L$6</f>
        <v>1</v>
      </c>
      <c r="P30" s="1">
        <f>O30*SQRT((M30/L30)^2+($M$6/$L$6)^2)</f>
        <v>9.6958951207125384E-5</v>
      </c>
      <c r="Q30">
        <f t="shared" si="0"/>
        <v>1</v>
      </c>
      <c r="R30" s="4">
        <f>L30-$L$6*B30^2-R18</f>
        <v>0</v>
      </c>
      <c r="S30" s="5">
        <f>R30/$R$6</f>
        <v>0</v>
      </c>
      <c r="T30" s="5">
        <f>S30*$B$34</f>
        <v>0</v>
      </c>
    </row>
    <row r="31" spans="1:20" x14ac:dyDescent="0.25">
      <c r="A31" s="2">
        <v>13</v>
      </c>
      <c r="B31" s="2">
        <v>1</v>
      </c>
      <c r="C31" s="2">
        <v>0</v>
      </c>
      <c r="D31" s="2">
        <v>0</v>
      </c>
      <c r="E31" s="2">
        <v>0</v>
      </c>
      <c r="F31" s="3">
        <v>-7613.3513000000003</v>
      </c>
      <c r="G31" s="2" t="s">
        <v>15</v>
      </c>
      <c r="H31" s="2">
        <v>14811850</v>
      </c>
      <c r="I31" s="2">
        <v>1126.8059000000001</v>
      </c>
      <c r="J31" s="2">
        <v>14815503</v>
      </c>
      <c r="K31" s="2">
        <v>2221.6768000000002</v>
      </c>
      <c r="L31" s="3">
        <f t="shared" ref="L31" si="16">L7</f>
        <v>14812701.940788331</v>
      </c>
      <c r="M31" s="3">
        <f t="shared" si="14"/>
        <v>796.89927039126496</v>
      </c>
      <c r="N31" s="3">
        <f t="shared" si="4"/>
        <v>5.3798373421456557E-3</v>
      </c>
      <c r="O31" s="1">
        <f>L31/$L$7</f>
        <v>1</v>
      </c>
      <c r="P31" s="1">
        <f>O31*SQRT((M31/L31)^2+($M$7/$L$7)^2)</f>
        <v>7.6082389326236107E-5</v>
      </c>
      <c r="Q31">
        <f t="shared" si="0"/>
        <v>1</v>
      </c>
      <c r="R31" s="4">
        <f>L31-$L$7*B31^2-R19</f>
        <v>0</v>
      </c>
      <c r="S31" s="5">
        <f>R31/$R$7</f>
        <v>0</v>
      </c>
      <c r="T31" s="5">
        <f>S31*$B$35</f>
        <v>0</v>
      </c>
    </row>
    <row r="33" spans="1:2" x14ac:dyDescent="0.25">
      <c r="A33" s="2" t="s">
        <v>22</v>
      </c>
      <c r="B33" s="3">
        <v>0.57850000000000001</v>
      </c>
    </row>
    <row r="34" spans="1:2" x14ac:dyDescent="0.25">
      <c r="A34" s="2" t="s">
        <v>23</v>
      </c>
      <c r="B34" s="3">
        <v>0.7046</v>
      </c>
    </row>
    <row r="35" spans="1:2" x14ac:dyDescent="0.25">
      <c r="A35" s="2" t="s">
        <v>24</v>
      </c>
      <c r="B35" s="6">
        <v>1.373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Q31" sqref="Q31"/>
    </sheetView>
  </sheetViews>
  <sheetFormatPr defaultRowHeight="15" x14ac:dyDescent="0.25"/>
  <cols>
    <col min="1" max="1" width="5.28515625" style="2" bestFit="1" customWidth="1"/>
    <col min="2" max="2" width="8.5703125" style="2" bestFit="1" customWidth="1"/>
    <col min="3" max="3" width="12.28515625" style="2" bestFit="1" customWidth="1"/>
    <col min="4" max="5" width="8.5703125" style="2" bestFit="1" customWidth="1"/>
    <col min="6" max="6" width="14.28515625" style="2" bestFit="1" customWidth="1"/>
    <col min="7" max="7" width="14.28515625" style="2" customWidth="1"/>
    <col min="8" max="8" width="11.140625" style="2" bestFit="1" customWidth="1"/>
    <col min="9" max="9" width="13.42578125" style="2" bestFit="1" customWidth="1"/>
    <col min="10" max="10" width="11.140625" style="2" bestFit="1" customWidth="1"/>
    <col min="11" max="11" width="13.42578125" style="2" bestFit="1" customWidth="1"/>
    <col min="12" max="13" width="9.140625" style="2"/>
    <col min="14" max="14" width="15" style="2" bestFit="1" customWidth="1"/>
    <col min="15" max="15" width="10.7109375" bestFit="1" customWidth="1"/>
    <col min="16" max="16" width="12.85546875" bestFit="1" customWidth="1"/>
    <col min="18" max="18" width="16.7109375" bestFit="1" customWidth="1"/>
    <col min="19" max="19" width="13.85546875" bestFit="1" customWidth="1"/>
    <col min="20" max="20" width="13.42578125" bestFit="1" customWidth="1"/>
  </cols>
  <sheetData>
    <row r="1" spans="1:20" x14ac:dyDescent="0.25">
      <c r="A1" s="2" t="s">
        <v>5</v>
      </c>
      <c r="B1" s="2" t="s">
        <v>4</v>
      </c>
      <c r="C1" s="2" t="s">
        <v>3</v>
      </c>
      <c r="D1" s="2" t="s">
        <v>2</v>
      </c>
      <c r="E1" s="2" t="s">
        <v>1</v>
      </c>
      <c r="F1" s="2" t="s">
        <v>0</v>
      </c>
      <c r="G1" s="2" t="s">
        <v>13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11</v>
      </c>
      <c r="N1" s="2" t="s">
        <v>12</v>
      </c>
      <c r="O1" s="2" t="s">
        <v>16</v>
      </c>
      <c r="P1" t="s">
        <v>17</v>
      </c>
      <c r="Q1" s="2" t="s">
        <v>18</v>
      </c>
      <c r="R1" s="2" t="s">
        <v>19</v>
      </c>
      <c r="S1" s="2" t="s">
        <v>20</v>
      </c>
      <c r="T1" s="2" t="s">
        <v>21</v>
      </c>
    </row>
    <row r="2" spans="1:20" x14ac:dyDescent="0.25">
      <c r="A2" s="2">
        <v>7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 t="s">
        <v>14</v>
      </c>
      <c r="H2" s="2">
        <v>607546.16</v>
      </c>
      <c r="I2" s="3">
        <v>62.376286</v>
      </c>
      <c r="J2" s="2">
        <v>607502.49</v>
      </c>
      <c r="K2" s="2">
        <v>124.41364</v>
      </c>
      <c r="L2" s="3">
        <f>(H2/I2^2+J2/K2^2)/(1/I2^2+1/K2^2)</f>
        <v>607537.38792014623</v>
      </c>
      <c r="M2" s="2">
        <f>SQRT(1/(1/I2^2+1/K2^2))</f>
        <v>55.760632170193418</v>
      </c>
      <c r="N2" s="3">
        <f>M2/L2*100</f>
        <v>9.1781400254370028E-3</v>
      </c>
      <c r="O2" s="1">
        <f>L2/$L$2</f>
        <v>1</v>
      </c>
      <c r="P2" s="1">
        <f>O2*SQRT((M2/L2)^2+($M$2/$L$2)^2)</f>
        <v>1.2979850101332353E-4</v>
      </c>
      <c r="Q2">
        <f>SQRT(1/O2)</f>
        <v>1</v>
      </c>
      <c r="R2" s="4">
        <f>L2</f>
        <v>607537.38792014623</v>
      </c>
      <c r="S2" s="5">
        <f>R2/$R$2</f>
        <v>1</v>
      </c>
      <c r="T2" s="5">
        <f>S2*$B$33</f>
        <v>0.33510000000000001</v>
      </c>
    </row>
    <row r="3" spans="1:20" x14ac:dyDescent="0.25">
      <c r="A3" s="2">
        <v>8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 t="s">
        <v>14</v>
      </c>
      <c r="H3" s="2">
        <v>738612.03</v>
      </c>
      <c r="I3" s="3">
        <v>75.557443000000006</v>
      </c>
      <c r="J3" s="2">
        <v>738974.94</v>
      </c>
      <c r="K3" s="2">
        <v>150.84381999999999</v>
      </c>
      <c r="L3" s="3">
        <f>(H3/I3^2+J3/K3^2)/(1/I3^2+1/K3^2)</f>
        <v>738684.82072484063</v>
      </c>
      <c r="M3" s="2">
        <f>SQRT(1/(1/I3^2+1/K3^2))</f>
        <v>67.556334339960216</v>
      </c>
      <c r="N3" s="3">
        <f>M3/L3*100</f>
        <v>9.1454883658865487E-3</v>
      </c>
      <c r="O3" s="1">
        <f>L3/$L$3</f>
        <v>1</v>
      </c>
      <c r="P3" s="1">
        <f>O3*SQRT((M3/L3)^2+($M$3/$L$3)^2)</f>
        <v>1.2933673681562113E-4</v>
      </c>
      <c r="Q3">
        <f t="shared" ref="Q3:Q31" si="0">SQRT(1/O3)</f>
        <v>1</v>
      </c>
      <c r="R3" s="4">
        <f t="shared" ref="R3:R7" si="1">L3</f>
        <v>738684.82072484063</v>
      </c>
      <c r="S3" s="5">
        <f>R3/$R$3</f>
        <v>1</v>
      </c>
      <c r="T3" s="5">
        <f>S3*$B$34</f>
        <v>0.4153</v>
      </c>
    </row>
    <row r="4" spans="1:20" x14ac:dyDescent="0.25">
      <c r="A4" s="2">
        <v>13</v>
      </c>
      <c r="B4" s="2">
        <v>1</v>
      </c>
      <c r="C4" s="2">
        <v>0</v>
      </c>
      <c r="D4" s="2">
        <v>0</v>
      </c>
      <c r="E4" s="2">
        <v>0</v>
      </c>
      <c r="F4" s="2">
        <v>0</v>
      </c>
      <c r="G4" s="2" t="s">
        <v>14</v>
      </c>
      <c r="H4" s="2">
        <v>1437031.9</v>
      </c>
      <c r="I4" s="2">
        <v>283.58848</v>
      </c>
      <c r="L4" s="3">
        <f>H4</f>
        <v>1437031.9</v>
      </c>
      <c r="M4" s="3">
        <f>I4</f>
        <v>283.58848</v>
      </c>
      <c r="N4" s="3">
        <f t="shared" ref="N4:N31" si="2">M4/L4*100</f>
        <v>1.9734320442016635E-2</v>
      </c>
      <c r="O4" s="1">
        <f>L4/$L$4</f>
        <v>1</v>
      </c>
      <c r="P4" s="1">
        <f>O4*SQRT((M4/L4)^2+($M$4/$L$4)^2)</f>
        <v>2.7908543613316538E-4</v>
      </c>
      <c r="Q4">
        <f t="shared" si="0"/>
        <v>1</v>
      </c>
      <c r="R4" s="4">
        <f t="shared" si="1"/>
        <v>1437031.9</v>
      </c>
      <c r="S4" s="5">
        <f>R4/$R$4</f>
        <v>1</v>
      </c>
      <c r="T4" s="5">
        <f>S4*$B$35</f>
        <v>0.76119999999999999</v>
      </c>
    </row>
    <row r="5" spans="1:20" x14ac:dyDescent="0.25">
      <c r="A5" s="2">
        <v>7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 t="s">
        <v>15</v>
      </c>
      <c r="H5" s="2">
        <v>607442.65</v>
      </c>
      <c r="I5" s="3">
        <v>62.360948999999998</v>
      </c>
      <c r="J5" s="2">
        <v>607446.88</v>
      </c>
      <c r="K5" s="2">
        <v>124.38583</v>
      </c>
      <c r="L5" s="3">
        <f t="shared" ref="L5:L31" si="3">(H5/I5^2+J5/K5^2)/(1/I5^2+1/K5^2)</f>
        <v>607443.49965816387</v>
      </c>
      <c r="M5" s="2">
        <f t="shared" ref="M5:M31" si="4">SQRT(1/(1/I5^2+1/K5^2))</f>
        <v>55.747172150290773</v>
      </c>
      <c r="N5" s="3">
        <f t="shared" si="2"/>
        <v>9.1773427786555044E-3</v>
      </c>
      <c r="O5" s="1">
        <f>L5/$L$5</f>
        <v>1</v>
      </c>
      <c r="P5" s="1">
        <f>O5*SQRT((M5/L5)^2+($M$5/$L$5)^2)</f>
        <v>1.2978722624121399E-4</v>
      </c>
      <c r="Q5">
        <f t="shared" si="0"/>
        <v>1</v>
      </c>
      <c r="R5" s="4">
        <f t="shared" si="1"/>
        <v>607443.49965816387</v>
      </c>
      <c r="S5" s="5">
        <f>R5/$R$5</f>
        <v>1</v>
      </c>
      <c r="T5" s="5">
        <f>S5*$B$33</f>
        <v>0.33510000000000001</v>
      </c>
    </row>
    <row r="6" spans="1:20" x14ac:dyDescent="0.25">
      <c r="A6" s="2">
        <v>8</v>
      </c>
      <c r="B6" s="2">
        <v>1</v>
      </c>
      <c r="C6" s="2">
        <v>0</v>
      </c>
      <c r="D6" s="2">
        <v>0</v>
      </c>
      <c r="E6" s="2">
        <v>0</v>
      </c>
      <c r="F6" s="2">
        <v>0</v>
      </c>
      <c r="G6" s="2" t="s">
        <v>15</v>
      </c>
      <c r="H6" s="2">
        <v>738677.99</v>
      </c>
      <c r="I6" s="3">
        <v>75.545362999999995</v>
      </c>
      <c r="J6" s="2">
        <v>738782.51</v>
      </c>
      <c r="K6" s="2">
        <v>150.82433</v>
      </c>
      <c r="L6" s="3">
        <f t="shared" si="3"/>
        <v>738698.95308565442</v>
      </c>
      <c r="M6" s="2">
        <f t="shared" si="4"/>
        <v>67.545949136390007</v>
      </c>
      <c r="N6" s="3">
        <f t="shared" si="2"/>
        <v>9.143907522034601E-3</v>
      </c>
      <c r="O6" s="1">
        <f>L6/$L$6</f>
        <v>1</v>
      </c>
      <c r="P6" s="1">
        <f>O6*SQRT((M6/L6)^2+($M$6/$L$6)^2)</f>
        <v>1.2931438030746694E-4</v>
      </c>
      <c r="Q6">
        <f t="shared" si="0"/>
        <v>1</v>
      </c>
      <c r="R6" s="4">
        <f t="shared" si="1"/>
        <v>738698.95308565442</v>
      </c>
      <c r="S6" s="5">
        <f>R6/$R$6</f>
        <v>1</v>
      </c>
      <c r="T6" s="5">
        <f>S6*$B$34</f>
        <v>0.4153</v>
      </c>
    </row>
    <row r="7" spans="1:20" x14ac:dyDescent="0.25">
      <c r="A7" s="2">
        <v>13</v>
      </c>
      <c r="B7" s="2">
        <v>1</v>
      </c>
      <c r="C7" s="2">
        <v>0</v>
      </c>
      <c r="D7" s="2">
        <v>0</v>
      </c>
      <c r="E7" s="2">
        <v>0</v>
      </c>
      <c r="F7" s="2">
        <v>0</v>
      </c>
      <c r="G7" s="2" t="s">
        <v>15</v>
      </c>
      <c r="H7" s="2">
        <v>1436748</v>
      </c>
      <c r="I7" s="2">
        <v>283.57387999999997</v>
      </c>
      <c r="L7" s="3">
        <f>H7</f>
        <v>1436748</v>
      </c>
      <c r="M7" s="3">
        <f>I7</f>
        <v>283.57387999999997</v>
      </c>
      <c r="N7" s="3">
        <f t="shared" si="2"/>
        <v>1.9737203740669899E-2</v>
      </c>
      <c r="O7" s="1">
        <f>L7/$L$7</f>
        <v>1</v>
      </c>
      <c r="P7" s="1">
        <f>O7*SQRT((M7/L7)^2+($M$7/$L$7)^2)</f>
        <v>2.7912621213376356E-4</v>
      </c>
      <c r="Q7">
        <f t="shared" si="0"/>
        <v>1</v>
      </c>
      <c r="R7" s="4">
        <f t="shared" si="1"/>
        <v>1436748</v>
      </c>
      <c r="S7" s="5">
        <f>R7/$R$7</f>
        <v>1</v>
      </c>
      <c r="T7" s="5">
        <f>S7*$B$35</f>
        <v>0.76119999999999999</v>
      </c>
    </row>
    <row r="8" spans="1:20" x14ac:dyDescent="0.25">
      <c r="A8" s="2">
        <v>7</v>
      </c>
      <c r="B8" s="2">
        <v>0</v>
      </c>
      <c r="C8" s="2">
        <v>1</v>
      </c>
      <c r="D8" s="2">
        <v>0</v>
      </c>
      <c r="E8" s="2">
        <v>0</v>
      </c>
      <c r="F8" s="2">
        <v>0</v>
      </c>
      <c r="G8" s="2" t="s">
        <v>14</v>
      </c>
      <c r="H8" s="3">
        <v>1.3972962</v>
      </c>
      <c r="I8" s="3">
        <v>1.3195936000000001E-4</v>
      </c>
      <c r="J8" s="3">
        <v>1.3974694000000001</v>
      </c>
      <c r="K8" s="3">
        <v>2.6816616999999999E-4</v>
      </c>
      <c r="L8" s="3">
        <f t="shared" si="3"/>
        <v>1.3973299635898238</v>
      </c>
      <c r="M8" s="2">
        <f t="shared" si="4"/>
        <v>1.1840072271942283E-4</v>
      </c>
      <c r="N8" s="3">
        <f t="shared" si="2"/>
        <v>8.4733545980252463E-3</v>
      </c>
      <c r="O8" s="1">
        <f>L8/$L$2</f>
        <v>2.2999900769456623E-6</v>
      </c>
      <c r="P8" s="1">
        <f>O8*SQRT((M8/L8)^2+($M$2/$L$2)^2)</f>
        <v>2.8730180607805033E-10</v>
      </c>
      <c r="Q8">
        <f t="shared" si="0"/>
        <v>659.38189580653454</v>
      </c>
      <c r="R8" s="4">
        <f>L8*C20^2</f>
        <v>204928142.27560806</v>
      </c>
      <c r="S8" s="5">
        <f>R8/$R$2</f>
        <v>337.30951600717538</v>
      </c>
      <c r="T8" s="5">
        <f>S8*$B$33</f>
        <v>113.03241881400447</v>
      </c>
    </row>
    <row r="9" spans="1:20" x14ac:dyDescent="0.25">
      <c r="A9" s="2">
        <v>8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 t="s">
        <v>14</v>
      </c>
      <c r="H9" s="3"/>
      <c r="I9" s="3"/>
      <c r="J9" s="3"/>
      <c r="K9" s="3"/>
      <c r="L9" s="3">
        <v>1.8826911</v>
      </c>
      <c r="M9" s="3">
        <v>2.0331842E-4</v>
      </c>
      <c r="N9" s="3">
        <f t="shared" si="2"/>
        <v>1.0799350992842108E-2</v>
      </c>
      <c r="O9" s="1">
        <f>L9/$L$3</f>
        <v>2.5487069006678566E-6</v>
      </c>
      <c r="P9" s="1">
        <f>O9*SQRT((M9/L9)^2+($M$3/$L$3)^2)</f>
        <v>3.6068114590848505E-10</v>
      </c>
      <c r="Q9">
        <f t="shared" si="0"/>
        <v>626.38312997089122</v>
      </c>
      <c r="R9" s="4">
        <f t="shared" ref="R9:R10" si="5">L9*C21^2</f>
        <v>276109723.29730606</v>
      </c>
      <c r="S9" s="5">
        <f>R9/$R$3</f>
        <v>373.78556530560775</v>
      </c>
      <c r="T9" s="5">
        <f>S9*$B$34</f>
        <v>155.23314527141889</v>
      </c>
    </row>
    <row r="10" spans="1:20" x14ac:dyDescent="0.25">
      <c r="A10" s="2">
        <v>13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 t="s">
        <v>14</v>
      </c>
      <c r="H10" s="3">
        <v>5.3613951000000002</v>
      </c>
      <c r="I10" s="3">
        <v>4.9809317999999995E-4</v>
      </c>
      <c r="J10" s="3">
        <v>5.3604928999999997</v>
      </c>
      <c r="K10" s="3">
        <v>9.9779605000000003E-4</v>
      </c>
      <c r="L10" s="3">
        <f t="shared" si="3"/>
        <v>5.3612151256750034</v>
      </c>
      <c r="M10" s="2">
        <f t="shared" si="4"/>
        <v>4.4565178017369527E-4</v>
      </c>
      <c r="N10" s="3">
        <f t="shared" si="2"/>
        <v>8.3125144156118054E-3</v>
      </c>
      <c r="O10" s="1">
        <f>L10/$L$4</f>
        <v>3.7307558208519963E-6</v>
      </c>
      <c r="P10" s="1">
        <f>O10*SQRT((M10/L10)^2+($M$4/$L$4)^2)</f>
        <v>7.9888828717793463E-10</v>
      </c>
      <c r="Q10">
        <f t="shared" si="0"/>
        <v>517.72792137104602</v>
      </c>
      <c r="R10" s="4">
        <f t="shared" si="5"/>
        <v>786259426.67252064</v>
      </c>
      <c r="S10" s="5">
        <f>R10/$R$4</f>
        <v>547.14124764559551</v>
      </c>
      <c r="T10" s="5">
        <f>S10*$B$35</f>
        <v>416.48391770782729</v>
      </c>
    </row>
    <row r="11" spans="1:20" x14ac:dyDescent="0.25">
      <c r="A11" s="2">
        <v>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14</v>
      </c>
      <c r="H11" s="3">
        <v>42785405</v>
      </c>
      <c r="I11" s="2">
        <v>4446.0502999999999</v>
      </c>
      <c r="J11" s="3"/>
      <c r="L11" s="3">
        <f>H11</f>
        <v>42785405</v>
      </c>
      <c r="M11" s="3">
        <f>I11</f>
        <v>4446.0502999999999</v>
      </c>
      <c r="N11" s="3">
        <f t="shared" si="2"/>
        <v>1.0391511544649396E-2</v>
      </c>
      <c r="O11" s="1">
        <f>L11/$L$2</f>
        <v>70.424316018594808</v>
      </c>
      <c r="P11" s="1">
        <f>O11*SQRT((M11/L11)^2+($M$2/$L$2)^2)</f>
        <v>9.7639134200267468E-3</v>
      </c>
      <c r="Q11">
        <f t="shared" si="0"/>
        <v>0.11916224623214597</v>
      </c>
      <c r="R11" s="4">
        <f>L11*D23^2</f>
        <v>118353740.67748086</v>
      </c>
      <c r="S11" s="5">
        <f>R11/$R$2</f>
        <v>194.80898300375398</v>
      </c>
      <c r="T11" s="5">
        <f>S11*$B$33</f>
        <v>65.280490204557964</v>
      </c>
    </row>
    <row r="12" spans="1:20" x14ac:dyDescent="0.25">
      <c r="A12" s="2">
        <v>8</v>
      </c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 t="s">
        <v>14</v>
      </c>
      <c r="H12" s="2">
        <v>53512632</v>
      </c>
      <c r="I12" s="2">
        <v>10591.912</v>
      </c>
      <c r="L12" s="3">
        <f>H12</f>
        <v>53512632</v>
      </c>
      <c r="M12" s="3">
        <f t="shared" ref="M12" si="6">I12</f>
        <v>10591.912</v>
      </c>
      <c r="N12" s="3">
        <f t="shared" si="2"/>
        <v>1.9793292918202938E-2</v>
      </c>
      <c r="O12" s="1">
        <f>L12/$L$3</f>
        <v>72.443118497399581</v>
      </c>
      <c r="P12" s="1">
        <f>O12*SQRT((M12/L12)^2+($M$3/$L$3)^2)</f>
        <v>1.5795497324539505E-2</v>
      </c>
      <c r="Q12">
        <f t="shared" si="0"/>
        <v>0.11749014271121762</v>
      </c>
      <c r="R12" s="4">
        <f t="shared" ref="R12:R13" si="7">L12*D24^2</f>
        <v>148027584.89016205</v>
      </c>
      <c r="S12" s="5">
        <f>R12/$R$3</f>
        <v>200.39342996774829</v>
      </c>
      <c r="T12" s="5">
        <f>S12*$B$34</f>
        <v>83.223391465605872</v>
      </c>
    </row>
    <row r="13" spans="1:20" x14ac:dyDescent="0.25">
      <c r="A13" s="2">
        <v>13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 t="s">
        <v>14</v>
      </c>
      <c r="H13" s="3">
        <v>113562730</v>
      </c>
      <c r="I13" s="2">
        <v>22718.797999999999</v>
      </c>
      <c r="L13" s="3">
        <f>H13</f>
        <v>113562730</v>
      </c>
      <c r="M13" s="3">
        <f>I13</f>
        <v>22718.797999999999</v>
      </c>
      <c r="N13" s="3">
        <f t="shared" si="2"/>
        <v>2.0005505327319973E-2</v>
      </c>
      <c r="O13" s="1">
        <f>L13/$L$4</f>
        <v>79.025893579676278</v>
      </c>
      <c r="P13" s="1">
        <f>O13*SQRT((M13/L13)^2+($M$4/$L$4)^2)</f>
        <v>2.2207030438800009E-2</v>
      </c>
      <c r="Q13">
        <f t="shared" si="0"/>
        <v>0.11249035629915462</v>
      </c>
      <c r="R13" s="4">
        <f t="shared" si="7"/>
        <v>314139223.34138888</v>
      </c>
      <c r="S13" s="5">
        <f>R13/$R$4</f>
        <v>218.60281831001032</v>
      </c>
      <c r="T13" s="5">
        <f>S13*$B$35</f>
        <v>166.40046529757984</v>
      </c>
    </row>
    <row r="14" spans="1:20" x14ac:dyDescent="0.25">
      <c r="A14" s="2">
        <v>7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 t="s">
        <v>14</v>
      </c>
      <c r="H14" s="2">
        <v>24370118</v>
      </c>
      <c r="I14" s="2">
        <v>2447.7058000000002</v>
      </c>
      <c r="J14" s="2">
        <v>24366114</v>
      </c>
      <c r="K14" s="2">
        <v>4951.1192000000001</v>
      </c>
      <c r="L14" s="3">
        <f t="shared" si="3"/>
        <v>24369331.599683076</v>
      </c>
      <c r="M14" s="2">
        <f t="shared" si="4"/>
        <v>2194.2099887492836</v>
      </c>
      <c r="N14" s="3">
        <f t="shared" si="2"/>
        <v>9.0039810069219104E-3</v>
      </c>
      <c r="O14" s="1">
        <f>L14/$L$2</f>
        <v>40.111657462118437</v>
      </c>
      <c r="P14" s="1">
        <f>O14*SQRT((M14/L14)^2+($M$2/$L$2)^2)</f>
        <v>5.1572724693094481E-3</v>
      </c>
      <c r="Q14">
        <f t="shared" si="0"/>
        <v>0.15789366151578199</v>
      </c>
      <c r="R14" s="4">
        <f>L14*E26^2</f>
        <v>159086096.47145832</v>
      </c>
      <c r="S14" s="5">
        <f>R14/$R$2</f>
        <v>261.85400213158294</v>
      </c>
      <c r="T14" s="5">
        <f>S14*$B$33</f>
        <v>87.747276114293442</v>
      </c>
    </row>
    <row r="15" spans="1:20" x14ac:dyDescent="0.25">
      <c r="A15" s="2">
        <v>8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 t="s">
        <v>14</v>
      </c>
      <c r="H15" s="2">
        <v>31017126</v>
      </c>
      <c r="I15" s="2">
        <v>3112.3463999999999</v>
      </c>
      <c r="J15" s="2">
        <v>31011615</v>
      </c>
      <c r="K15" s="2">
        <v>6301.9089999999997</v>
      </c>
      <c r="L15" s="3">
        <f t="shared" si="3"/>
        <v>31016045.380847637</v>
      </c>
      <c r="M15" s="2">
        <f t="shared" si="4"/>
        <v>2790.5721289953558</v>
      </c>
      <c r="N15" s="3">
        <f t="shared" si="2"/>
        <v>8.9971886961402563E-3</v>
      </c>
      <c r="O15" s="1">
        <f>L15/$L$3</f>
        <v>41.988199175952857</v>
      </c>
      <c r="P15" s="1">
        <f>O15*SQRT((M15/L15)^2+($M$3/$L$3)^2)</f>
        <v>5.386766236960246E-3</v>
      </c>
      <c r="Q15">
        <f t="shared" si="0"/>
        <v>0.15432503199174072</v>
      </c>
      <c r="R15" s="4">
        <f t="shared" ref="R15:R16" si="8">L15*E27^2</f>
        <v>202476689.49955222</v>
      </c>
      <c r="S15" s="5">
        <f>R15/$R$3</f>
        <v>274.10430513635072</v>
      </c>
      <c r="T15" s="5">
        <f>S15*$B$34</f>
        <v>113.83551792312646</v>
      </c>
    </row>
    <row r="16" spans="1:20" x14ac:dyDescent="0.25">
      <c r="A16" s="2">
        <v>13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 t="s">
        <v>14</v>
      </c>
      <c r="H16" s="2">
        <v>69242732</v>
      </c>
      <c r="I16" s="2">
        <v>13014.762000000001</v>
      </c>
      <c r="L16" s="3">
        <f>H16</f>
        <v>69242732</v>
      </c>
      <c r="M16" s="3">
        <f>I16</f>
        <v>13014.762000000001</v>
      </c>
      <c r="N16" s="3">
        <f t="shared" si="2"/>
        <v>1.8795852826835314E-2</v>
      </c>
      <c r="O16" s="1">
        <f>L16/$L$4</f>
        <v>48.184547608163747</v>
      </c>
      <c r="P16" s="1">
        <f>O16*SQRT((M16/L16)^2+($M$4/$L$4)^2)</f>
        <v>1.3131747823702378E-2</v>
      </c>
      <c r="Q16">
        <f t="shared" si="0"/>
        <v>0.14406089450208717</v>
      </c>
      <c r="R16" s="4">
        <f t="shared" si="8"/>
        <v>452025362.19920743</v>
      </c>
      <c r="S16" s="5">
        <f>R16/$R$4</f>
        <v>314.55485587982247</v>
      </c>
      <c r="T16" s="5">
        <f>S16*$B$35</f>
        <v>239.43915629572086</v>
      </c>
    </row>
    <row r="17" spans="1:20" x14ac:dyDescent="0.25">
      <c r="A17" s="2">
        <v>7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 t="s">
        <v>15</v>
      </c>
      <c r="H17" s="3">
        <v>0.86482460000000005</v>
      </c>
      <c r="I17" s="3">
        <v>7.2401803000000004E-5</v>
      </c>
      <c r="J17" s="3">
        <v>0.86460713</v>
      </c>
      <c r="K17" s="3">
        <v>1.4566894000000001E-4</v>
      </c>
      <c r="L17" s="3">
        <f t="shared" si="3"/>
        <v>0.86478151914679491</v>
      </c>
      <c r="M17" s="2">
        <f t="shared" si="4"/>
        <v>6.4834987378835495E-5</v>
      </c>
      <c r="N17" s="3">
        <f t="shared" si="2"/>
        <v>7.4972679160399455E-3</v>
      </c>
      <c r="O17" s="1">
        <f>L17/$L$5</f>
        <v>1.4236410787726708E-6</v>
      </c>
      <c r="P17" s="1">
        <f>O17*SQRT((M17/L17)^2+($M$5/$L$5)^2)</f>
        <v>1.6870756275950584E-10</v>
      </c>
      <c r="Q17">
        <f t="shared" si="0"/>
        <v>838.1075336974759</v>
      </c>
      <c r="R17" s="4">
        <f>L17*F29^2</f>
        <v>50125433.253409281</v>
      </c>
      <c r="S17" s="5">
        <f>R17/$R$5</f>
        <v>82.518675863050873</v>
      </c>
      <c r="T17" s="5">
        <f>S17*$B$33</f>
        <v>27.652008281708348</v>
      </c>
    </row>
    <row r="18" spans="1:20" x14ac:dyDescent="0.25">
      <c r="A18" s="2">
        <v>8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 t="s">
        <v>15</v>
      </c>
      <c r="H18" s="3">
        <v>1.1766935000000001</v>
      </c>
      <c r="I18" s="3">
        <v>9.8155982000000004E-5</v>
      </c>
      <c r="J18" s="3">
        <v>1.1767647999999999</v>
      </c>
      <c r="K18" s="3">
        <v>1.969633E-4</v>
      </c>
      <c r="L18" s="3">
        <f t="shared" si="3"/>
        <v>1.1767076845751425</v>
      </c>
      <c r="M18" s="2">
        <f t="shared" si="4"/>
        <v>8.7851405342879741E-5</v>
      </c>
      <c r="N18" s="3">
        <f t="shared" si="2"/>
        <v>7.4658648443006502E-3</v>
      </c>
      <c r="O18" s="1">
        <f>L18/$L$6</f>
        <v>1.5929461923018316E-6</v>
      </c>
      <c r="P18" s="1">
        <f>O18*SQRT((M18/L18)^2+($M$6/$L$6)^2)</f>
        <v>1.8804200675791218E-10</v>
      </c>
      <c r="Q18">
        <f t="shared" si="0"/>
        <v>792.31786230882562</v>
      </c>
      <c r="R18" s="4">
        <f t="shared" ref="R18:R19" si="9">L18*F30^2</f>
        <v>68205646.392788887</v>
      </c>
      <c r="S18" s="5">
        <f>R18/$R$6</f>
        <v>92.332128139459044</v>
      </c>
      <c r="T18" s="5">
        <f>S18*$B$34</f>
        <v>38.345532816317345</v>
      </c>
    </row>
    <row r="19" spans="1:20" x14ac:dyDescent="0.25">
      <c r="A19" s="2">
        <v>13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 t="s">
        <v>15</v>
      </c>
      <c r="H19" s="3">
        <v>3.4592979000000001</v>
      </c>
      <c r="I19" s="3">
        <v>2.8591735000000002E-4</v>
      </c>
      <c r="J19" s="3">
        <v>3.4591419000000001</v>
      </c>
      <c r="K19" s="3">
        <v>5.6607708999999997E-4</v>
      </c>
      <c r="L19" s="3">
        <f t="shared" si="3"/>
        <v>3.4592661917562997</v>
      </c>
      <c r="M19" s="2">
        <f t="shared" si="4"/>
        <v>2.5521099057886293E-4</v>
      </c>
      <c r="N19" s="3">
        <f t="shared" si="2"/>
        <v>7.3776048569795111E-3</v>
      </c>
      <c r="O19" s="1">
        <f>L19/$L$7</f>
        <v>2.4077055905115579E-6</v>
      </c>
      <c r="P19" s="1">
        <f>O19*SQRT((M19/L19)^2+($M$7/$L$7)^2)</f>
        <v>5.0732720158115572E-10</v>
      </c>
      <c r="Q19">
        <f t="shared" si="0"/>
        <v>644.46347603102492</v>
      </c>
      <c r="R19" s="4">
        <f t="shared" si="9"/>
        <v>200509854.52572083</v>
      </c>
      <c r="S19" s="5">
        <f>R19/$R$7</f>
        <v>139.55812329352179</v>
      </c>
      <c r="T19" s="5">
        <f>S19*$B$35</f>
        <v>106.23164345102879</v>
      </c>
    </row>
    <row r="20" spans="1:20" x14ac:dyDescent="0.25">
      <c r="A20" s="2">
        <v>7</v>
      </c>
      <c r="B20" s="2">
        <v>1</v>
      </c>
      <c r="C20" s="3">
        <v>-12110.2</v>
      </c>
      <c r="D20" s="2">
        <v>0</v>
      </c>
      <c r="E20" s="2">
        <v>0</v>
      </c>
      <c r="F20" s="2">
        <v>0</v>
      </c>
      <c r="G20" s="2" t="s">
        <v>14</v>
      </c>
      <c r="H20" s="3">
        <v>189238460</v>
      </c>
      <c r="I20" s="2">
        <v>17839.080999999998</v>
      </c>
      <c r="J20" s="3">
        <v>189261840</v>
      </c>
      <c r="K20" s="2">
        <v>36142.692000000003</v>
      </c>
      <c r="L20" s="3">
        <f t="shared" si="3"/>
        <v>189243039.9689005</v>
      </c>
      <c r="M20" s="2">
        <f t="shared" si="4"/>
        <v>15996.667133437515</v>
      </c>
      <c r="N20" s="3">
        <f t="shared" si="2"/>
        <v>8.4529751456467565E-3</v>
      </c>
      <c r="O20" s="1">
        <f>L20/$L$2</f>
        <v>311.49200647018341</v>
      </c>
      <c r="P20" s="1">
        <f>O20*SQRT((M20/L20)^2+($M$2/$L$2)^2)</f>
        <v>3.8866794174508223E-2</v>
      </c>
      <c r="Q20">
        <f t="shared" si="0"/>
        <v>5.6659996959432295E-2</v>
      </c>
      <c r="R20" s="4">
        <f>L20-$L$2*B20^2-R8</f>
        <v>-16292639.694627702</v>
      </c>
      <c r="S20" s="5">
        <f>R20/$R$2</f>
        <v>-26.817509536991956</v>
      </c>
      <c r="T20" s="5">
        <f>S20*$B$33</f>
        <v>-8.9865474458460053</v>
      </c>
    </row>
    <row r="21" spans="1:20" x14ac:dyDescent="0.25">
      <c r="A21" s="2">
        <v>8</v>
      </c>
      <c r="B21" s="2">
        <v>1</v>
      </c>
      <c r="C21" s="3">
        <v>-12110.2</v>
      </c>
      <c r="D21" s="2">
        <v>0</v>
      </c>
      <c r="E21" s="2">
        <v>0</v>
      </c>
      <c r="F21" s="2">
        <v>0</v>
      </c>
      <c r="G21" s="2" t="s">
        <v>14</v>
      </c>
      <c r="H21" s="3">
        <v>256620510</v>
      </c>
      <c r="I21" s="2">
        <v>24089.445</v>
      </c>
      <c r="J21" s="3">
        <v>256602410</v>
      </c>
      <c r="K21" s="2">
        <v>48690.290999999997</v>
      </c>
      <c r="L21" s="3">
        <f t="shared" si="3"/>
        <v>256616950.76868266</v>
      </c>
      <c r="M21" s="2">
        <f t="shared" si="4"/>
        <v>21591.419218373059</v>
      </c>
      <c r="N21" s="3">
        <f t="shared" si="2"/>
        <v>8.4138710064542068E-3</v>
      </c>
      <c r="O21" s="1">
        <f>L21/$L$3</f>
        <v>347.39708136533136</v>
      </c>
      <c r="P21" s="1">
        <f>O21*SQRT((M21/L21)^2+($M$3/$L$3)^2)</f>
        <v>4.3171434184604771E-2</v>
      </c>
      <c r="Q21">
        <f t="shared" si="0"/>
        <v>5.3652123707684164E-2</v>
      </c>
      <c r="R21" s="4">
        <f>L21-$L$3*B21^2-R9</f>
        <v>-20231457.349348247</v>
      </c>
      <c r="S21" s="5">
        <f>R21/$R$3</f>
        <v>-27.388483940276398</v>
      </c>
      <c r="T21" s="5">
        <f>S21*$B$34</f>
        <v>-11.374437380396788</v>
      </c>
    </row>
    <row r="22" spans="1:20" x14ac:dyDescent="0.25">
      <c r="A22" s="2">
        <v>13</v>
      </c>
      <c r="B22" s="2">
        <v>1</v>
      </c>
      <c r="C22" s="3">
        <v>-12110.2</v>
      </c>
      <c r="D22" s="2">
        <v>0</v>
      </c>
      <c r="E22" s="2">
        <v>0</v>
      </c>
      <c r="F22" s="2">
        <v>0</v>
      </c>
      <c r="G22" s="2" t="s">
        <v>14</v>
      </c>
      <c r="H22" s="3">
        <v>745997970</v>
      </c>
      <c r="I22" s="2">
        <v>69215.789000000004</v>
      </c>
      <c r="J22" s="3">
        <v>745851600</v>
      </c>
      <c r="K22" s="2">
        <v>138128.75</v>
      </c>
      <c r="L22" s="3">
        <f t="shared" si="3"/>
        <v>745968593.29095292</v>
      </c>
      <c r="M22" s="2">
        <f t="shared" si="4"/>
        <v>61881.326710322814</v>
      </c>
      <c r="N22" s="3">
        <f t="shared" si="2"/>
        <v>8.2954332483789976E-3</v>
      </c>
      <c r="O22" s="1">
        <f>L22/$L$4</f>
        <v>519.10371181805567</v>
      </c>
      <c r="P22" s="1">
        <f>O22*SQRT((M22/L22)^2+($M$4/$L$4)^2)</f>
        <v>0.11112428510547216</v>
      </c>
      <c r="Q22">
        <f t="shared" si="0"/>
        <v>4.3890743004054593E-2</v>
      </c>
      <c r="R22" s="4">
        <f>L22-$L$4*B22^2-R10</f>
        <v>-41727865.281567693</v>
      </c>
      <c r="S22" s="5">
        <f>R22/$R$4</f>
        <v>-29.037535827539873</v>
      </c>
      <c r="T22" s="5">
        <f>S22*$B$35</f>
        <v>-22.103372271923352</v>
      </c>
    </row>
    <row r="23" spans="1:20" x14ac:dyDescent="0.25">
      <c r="A23" s="2">
        <v>7</v>
      </c>
      <c r="B23" s="2">
        <v>1</v>
      </c>
      <c r="C23" s="2">
        <v>0</v>
      </c>
      <c r="D23" s="3">
        <v>1.663195</v>
      </c>
      <c r="E23" s="2">
        <v>0</v>
      </c>
      <c r="F23" s="2">
        <v>0</v>
      </c>
      <c r="G23" s="2" t="s">
        <v>14</v>
      </c>
      <c r="H23" s="3">
        <v>105425680</v>
      </c>
      <c r="I23" s="2">
        <v>38946.326000000001</v>
      </c>
      <c r="L23" s="3">
        <f t="shared" ref="L23:L25" si="10">H23</f>
        <v>105425680</v>
      </c>
      <c r="M23" s="3">
        <f t="shared" ref="M23:M25" si="11">I23</f>
        <v>38946.326000000001</v>
      </c>
      <c r="N23" s="3">
        <f t="shared" si="2"/>
        <v>3.6941972771719372E-2</v>
      </c>
      <c r="O23" s="1">
        <f>L23/$L$2</f>
        <v>173.52953430720709</v>
      </c>
      <c r="P23" s="1">
        <f>O23*SQRT((M23/L23)^2+($M$2/$L$2)^2)</f>
        <v>6.6054094313496334E-2</v>
      </c>
      <c r="Q23">
        <f t="shared" si="0"/>
        <v>7.5912500913316999E-2</v>
      </c>
      <c r="R23" s="4">
        <f>L23-$L$2*B23^2-R11</f>
        <v>-13535598.065401003</v>
      </c>
      <c r="S23" s="5">
        <f>R23/$R$2</f>
        <v>-22.279448696546886</v>
      </c>
      <c r="T23" s="5">
        <f>S23*$B$33</f>
        <v>-7.4658432582128622</v>
      </c>
    </row>
    <row r="24" spans="1:20" x14ac:dyDescent="0.25">
      <c r="A24" s="2">
        <v>8</v>
      </c>
      <c r="B24" s="2">
        <v>1</v>
      </c>
      <c r="C24" s="2">
        <v>0</v>
      </c>
      <c r="D24" s="3">
        <v>1.663195</v>
      </c>
      <c r="E24" s="2">
        <v>0</v>
      </c>
      <c r="F24" s="2">
        <v>0</v>
      </c>
      <c r="G24" s="2" t="s">
        <v>14</v>
      </c>
      <c r="H24" s="3">
        <v>132239450</v>
      </c>
      <c r="I24" s="2">
        <v>26288.207999999999</v>
      </c>
      <c r="L24" s="3">
        <f t="shared" si="10"/>
        <v>132239450</v>
      </c>
      <c r="M24" s="3">
        <f t="shared" si="11"/>
        <v>26288.207999999999</v>
      </c>
      <c r="N24" s="3">
        <f t="shared" si="2"/>
        <v>1.9879247834137241E-2</v>
      </c>
      <c r="O24" s="1">
        <f>L24/$L$3</f>
        <v>179.02012643259536</v>
      </c>
      <c r="P24" s="1">
        <f>O24*SQRT((M24/L24)^2+($M$3/$L$3)^2)</f>
        <v>3.9173287471672341E-2</v>
      </c>
      <c r="Q24">
        <f t="shared" si="0"/>
        <v>7.4739307617774614E-2</v>
      </c>
      <c r="R24" s="4">
        <f>L24-$L$3*B24^2-R12</f>
        <v>-16526819.710886896</v>
      </c>
      <c r="S24" s="5">
        <f>R24/$R$3</f>
        <v>-22.373303535152946</v>
      </c>
      <c r="T24" s="5">
        <f>S24*$B$34</f>
        <v>-9.2916329581490178</v>
      </c>
    </row>
    <row r="25" spans="1:20" x14ac:dyDescent="0.25">
      <c r="A25" s="2">
        <v>13</v>
      </c>
      <c r="B25" s="2">
        <v>1</v>
      </c>
      <c r="C25" s="2">
        <v>0</v>
      </c>
      <c r="D25" s="3">
        <v>1.663195</v>
      </c>
      <c r="E25" s="2">
        <v>0</v>
      </c>
      <c r="F25" s="2">
        <v>0</v>
      </c>
      <c r="G25" s="2" t="s">
        <v>14</v>
      </c>
      <c r="H25" s="3">
        <v>283242730</v>
      </c>
      <c r="I25" s="2">
        <v>41932.824999999997</v>
      </c>
      <c r="L25" s="3">
        <f t="shared" si="10"/>
        <v>283242730</v>
      </c>
      <c r="M25" s="3">
        <f t="shared" si="11"/>
        <v>41932.824999999997</v>
      </c>
      <c r="N25" s="3">
        <f t="shared" si="2"/>
        <v>1.480455473649756E-2</v>
      </c>
      <c r="O25" s="1">
        <f>L25/$L$4</f>
        <v>197.10260433327892</v>
      </c>
      <c r="P25" s="1">
        <f>O25*SQRT((M25/L25)^2+($M$4/$L$4)^2)</f>
        <v>4.8625585770284349E-2</v>
      </c>
      <c r="Q25">
        <f t="shared" si="0"/>
        <v>7.1228503283017455E-2</v>
      </c>
      <c r="R25" s="4">
        <f>L25-$L$4*B25^2-R13</f>
        <v>-32333525.241388857</v>
      </c>
      <c r="S25" s="5">
        <f>R25/$R$4</f>
        <v>-22.500213976731388</v>
      </c>
      <c r="T25" s="5">
        <f>S25*$B$35</f>
        <v>-17.127162879087933</v>
      </c>
    </row>
    <row r="26" spans="1:20" x14ac:dyDescent="0.25">
      <c r="A26" s="2">
        <v>7</v>
      </c>
      <c r="B26" s="2">
        <v>1</v>
      </c>
      <c r="C26" s="2">
        <v>0</v>
      </c>
      <c r="D26" s="2">
        <v>0</v>
      </c>
      <c r="E26" s="3">
        <v>2.5550199999999998</v>
      </c>
      <c r="F26" s="2">
        <v>0</v>
      </c>
      <c r="G26" s="2" t="s">
        <v>14</v>
      </c>
      <c r="H26" s="3">
        <v>159695090</v>
      </c>
      <c r="I26" s="2">
        <v>16050.477999999999</v>
      </c>
      <c r="J26" s="3">
        <v>159706000</v>
      </c>
      <c r="K26" s="2">
        <v>32482.488000000001</v>
      </c>
      <c r="L26" s="3">
        <f t="shared" si="3"/>
        <v>159697231.04267836</v>
      </c>
      <c r="M26" s="2">
        <f t="shared" si="4"/>
        <v>14389.628226985276</v>
      </c>
      <c r="N26" s="3">
        <f t="shared" si="2"/>
        <v>9.0105683943510033E-3</v>
      </c>
      <c r="O26" s="1">
        <f>L26/$L$2</f>
        <v>262.85992305656868</v>
      </c>
      <c r="P26" s="1">
        <f>O26*SQRT((M26/L26)^2+($M$2/$L$2)^2)</f>
        <v>3.380879326848326E-2</v>
      </c>
      <c r="Q26">
        <f t="shared" si="0"/>
        <v>6.1679069290261013E-2</v>
      </c>
      <c r="R26" s="4">
        <v>0</v>
      </c>
      <c r="S26" s="5">
        <f>R26/$R$2</f>
        <v>0</v>
      </c>
      <c r="T26" s="5">
        <f>S26*$B$33</f>
        <v>0</v>
      </c>
    </row>
    <row r="27" spans="1:20" x14ac:dyDescent="0.25">
      <c r="A27" s="2">
        <v>8</v>
      </c>
      <c r="B27" s="2">
        <v>1</v>
      </c>
      <c r="C27" s="2">
        <v>0</v>
      </c>
      <c r="D27" s="2">
        <v>0</v>
      </c>
      <c r="E27" s="3">
        <v>2.5550199999999998</v>
      </c>
      <c r="F27" s="2">
        <v>0</v>
      </c>
      <c r="G27" s="2" t="s">
        <v>14</v>
      </c>
      <c r="H27" s="3">
        <v>203185820</v>
      </c>
      <c r="I27" s="2">
        <v>38561.131000000001</v>
      </c>
      <c r="L27" s="3">
        <f>H27</f>
        <v>203185820</v>
      </c>
      <c r="M27" s="3">
        <f>I27</f>
        <v>38561.131000000001</v>
      </c>
      <c r="N27" s="3">
        <f t="shared" si="2"/>
        <v>1.8978258915902695E-2</v>
      </c>
      <c r="O27" s="1">
        <f>L27/$L$3</f>
        <v>275.06429575826701</v>
      </c>
      <c r="P27" s="1">
        <f>O27*SQRT((M27/L27)^2+($M$3/$L$3)^2)</f>
        <v>5.7947519686978713E-2</v>
      </c>
      <c r="Q27">
        <f t="shared" si="0"/>
        <v>6.0295220733069026E-2</v>
      </c>
      <c r="R27" s="4">
        <v>0</v>
      </c>
      <c r="S27" s="5">
        <f>R27/$R$3</f>
        <v>0</v>
      </c>
      <c r="T27" s="5">
        <f>S27*$B$34</f>
        <v>0</v>
      </c>
    </row>
    <row r="28" spans="1:20" x14ac:dyDescent="0.25">
      <c r="A28" s="2">
        <v>13</v>
      </c>
      <c r="B28" s="2">
        <v>1</v>
      </c>
      <c r="C28" s="2">
        <v>0</v>
      </c>
      <c r="D28" s="2">
        <v>0</v>
      </c>
      <c r="E28" s="3">
        <v>2.5550199999999998</v>
      </c>
      <c r="F28" s="2">
        <v>0</v>
      </c>
      <c r="G28" s="2" t="s">
        <v>14</v>
      </c>
      <c r="H28" s="3">
        <v>453450420</v>
      </c>
      <c r="I28" s="2">
        <v>45303.01</v>
      </c>
      <c r="J28" s="3">
        <v>453427080</v>
      </c>
      <c r="K28" s="2">
        <v>91917.69</v>
      </c>
      <c r="L28" s="3">
        <f t="shared" si="3"/>
        <v>453445858.42282408</v>
      </c>
      <c r="M28" s="2">
        <f t="shared" si="4"/>
        <v>40635.554381109163</v>
      </c>
      <c r="N28" s="3">
        <f t="shared" si="2"/>
        <v>8.9615008332963493E-3</v>
      </c>
      <c r="O28" s="1">
        <f>L28/$L$4</f>
        <v>315.54334905357643</v>
      </c>
      <c r="P28" s="1">
        <f>O28*SQRT((M28/L28)^2+($M$4/$L$4)^2)</f>
        <v>6.8390110204842688E-2</v>
      </c>
      <c r="Q28">
        <f t="shared" si="0"/>
        <v>5.6295085708075114E-2</v>
      </c>
      <c r="R28" s="4">
        <v>0</v>
      </c>
      <c r="S28" s="5">
        <f>R28/$R$4</f>
        <v>0</v>
      </c>
      <c r="T28" s="5">
        <f>S28*$B$35</f>
        <v>0</v>
      </c>
    </row>
    <row r="29" spans="1:20" x14ac:dyDescent="0.25">
      <c r="A29" s="2">
        <v>7</v>
      </c>
      <c r="B29" s="2">
        <v>1</v>
      </c>
      <c r="C29" s="2">
        <v>0</v>
      </c>
      <c r="D29" s="2">
        <v>0</v>
      </c>
      <c r="E29" s="2">
        <v>0</v>
      </c>
      <c r="F29" s="3">
        <v>-7613.3513000000003</v>
      </c>
      <c r="G29" s="2" t="s">
        <v>15</v>
      </c>
      <c r="H29" s="2">
        <v>53555108</v>
      </c>
      <c r="I29" s="2">
        <v>4529.2547999999997</v>
      </c>
      <c r="J29" s="2">
        <v>53554765</v>
      </c>
      <c r="K29" s="2">
        <v>9154.8654000000006</v>
      </c>
      <c r="L29" s="3">
        <f t="shared" si="3"/>
        <v>53555040.553987384</v>
      </c>
      <c r="M29" s="2">
        <f t="shared" si="4"/>
        <v>4059.5981240613487</v>
      </c>
      <c r="N29" s="3">
        <f t="shared" si="2"/>
        <v>7.5802353654628981E-3</v>
      </c>
      <c r="O29" s="1">
        <f>L29/$L$5</f>
        <v>88.164645080777461</v>
      </c>
      <c r="P29" s="1">
        <f>O29*SQRT((M29/L29)^2+($M$5/$L$5)^2)</f>
        <v>1.0494318427032957E-2</v>
      </c>
      <c r="Q29">
        <f t="shared" si="0"/>
        <v>0.1065007750266684</v>
      </c>
      <c r="R29" s="4">
        <f>L29-$L$5*B29^2-R17</f>
        <v>2822163.8009199351</v>
      </c>
      <c r="S29" s="5">
        <f>R29/$R$5</f>
        <v>4.645969217726579</v>
      </c>
      <c r="T29" s="5">
        <f>S29*$B$33</f>
        <v>1.5568642848601766</v>
      </c>
    </row>
    <row r="30" spans="1:20" x14ac:dyDescent="0.25">
      <c r="A30" s="2">
        <v>8</v>
      </c>
      <c r="B30" s="2">
        <v>1</v>
      </c>
      <c r="C30" s="2">
        <v>0</v>
      </c>
      <c r="D30" s="2">
        <v>0</v>
      </c>
      <c r="E30" s="2">
        <v>0</v>
      </c>
      <c r="F30" s="3">
        <v>-7613.3513000000003</v>
      </c>
      <c r="G30" s="2" t="s">
        <v>15</v>
      </c>
      <c r="H30" s="2">
        <v>72453501</v>
      </c>
      <c r="I30" s="2">
        <v>6099.2376999999997</v>
      </c>
      <c r="J30" s="2">
        <v>72477536</v>
      </c>
      <c r="K30" s="2">
        <v>12293.921</v>
      </c>
      <c r="L30" s="3">
        <f t="shared" si="3"/>
        <v>72458248.335501492</v>
      </c>
      <c r="M30" s="2">
        <f t="shared" si="4"/>
        <v>5463.7814248312534</v>
      </c>
      <c r="N30" s="3">
        <f t="shared" si="2"/>
        <v>7.5405927556134846E-3</v>
      </c>
      <c r="O30" s="1">
        <f>L30/$L$6</f>
        <v>98.089009105580431</v>
      </c>
      <c r="P30" s="1">
        <f>O30*SQRT((M30/L30)^2+($M$6/$L$6)^2)</f>
        <v>1.1625578873633928E-2</v>
      </c>
      <c r="Q30">
        <f t="shared" si="0"/>
        <v>0.10096941181596795</v>
      </c>
      <c r="R30" s="4">
        <f>L30-$L$6*B30^2-R18</f>
        <v>3513902.9896269441</v>
      </c>
      <c r="S30" s="5">
        <f>R30/$R$6</f>
        <v>4.7568809661213862</v>
      </c>
      <c r="T30" s="5">
        <f>S30*$B$34</f>
        <v>1.9755326652302116</v>
      </c>
    </row>
    <row r="31" spans="1:20" x14ac:dyDescent="0.25">
      <c r="A31" s="2">
        <v>13</v>
      </c>
      <c r="B31" s="2">
        <v>1</v>
      </c>
      <c r="C31" s="2">
        <v>0</v>
      </c>
      <c r="D31" s="2">
        <v>0</v>
      </c>
      <c r="E31" s="2">
        <v>0</v>
      </c>
      <c r="F31" s="3">
        <v>-7613.3513000000003</v>
      </c>
      <c r="G31" s="2" t="s">
        <v>15</v>
      </c>
      <c r="H31" s="3">
        <v>209224180</v>
      </c>
      <c r="I31" s="2">
        <v>17402.028999999999</v>
      </c>
      <c r="J31" s="3">
        <v>209232410</v>
      </c>
      <c r="K31" s="2">
        <v>34600.487000000001</v>
      </c>
      <c r="L31" s="3">
        <f t="shared" si="3"/>
        <v>209225841.50369993</v>
      </c>
      <c r="M31" s="2">
        <f t="shared" si="4"/>
        <v>15546.511421876165</v>
      </c>
      <c r="N31" s="3">
        <f t="shared" si="2"/>
        <v>7.4304929592558201E-3</v>
      </c>
      <c r="O31" s="1">
        <f>L31/$L$7</f>
        <v>145.62459213703443</v>
      </c>
      <c r="P31" s="1">
        <f>O31*SQRT((M31/L31)^2+($M$7/$L$7)^2)</f>
        <v>3.0711582147169909E-2</v>
      </c>
      <c r="Q31">
        <f t="shared" si="0"/>
        <v>8.2867195092799814E-2</v>
      </c>
      <c r="R31" s="4">
        <f>L31-$L$7*B31^2-R19</f>
        <v>7279238.9779790938</v>
      </c>
      <c r="S31" s="5">
        <f>R31/$R$7</f>
        <v>5.066468843512637</v>
      </c>
      <c r="T31" s="5">
        <f>S31*$B$35</f>
        <v>3.8565960836818194</v>
      </c>
    </row>
    <row r="33" spans="1:2" x14ac:dyDescent="0.25">
      <c r="A33" s="2" t="s">
        <v>22</v>
      </c>
      <c r="B33" s="3">
        <v>0.33510000000000001</v>
      </c>
    </row>
    <row r="34" spans="1:2" x14ac:dyDescent="0.25">
      <c r="A34" s="2" t="s">
        <v>23</v>
      </c>
      <c r="B34" s="3">
        <v>0.4153</v>
      </c>
    </row>
    <row r="35" spans="1:2" x14ac:dyDescent="0.25">
      <c r="A35" s="2" t="s">
        <v>24</v>
      </c>
      <c r="B35" s="6">
        <f>0.8839-0.1227</f>
        <v>0.76119999999999999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1" sqref="G1"/>
    </sheetView>
  </sheetViews>
  <sheetFormatPr defaultRowHeight="15" x14ac:dyDescent="0.25"/>
  <cols>
    <col min="2" max="2" width="5" bestFit="1" customWidth="1"/>
    <col min="3" max="3" width="12.28515625" bestFit="1" customWidth="1"/>
    <col min="4" max="4" width="9" bestFit="1" customWidth="1"/>
    <col min="5" max="5" width="8" bestFit="1" customWidth="1"/>
    <col min="6" max="6" width="14.28515625" bestFit="1" customWidth="1"/>
    <col min="7" max="7" width="16.28515625" style="5" bestFit="1" customWidth="1"/>
  </cols>
  <sheetData>
    <row r="1" spans="1:7" x14ac:dyDescent="0.25">
      <c r="A1" t="str">
        <f>VBFH!A1</f>
        <v>sqrts</v>
      </c>
      <c r="B1" t="str">
        <f>VBFH!B1</f>
        <v>ghz1</v>
      </c>
      <c r="C1" t="str">
        <f>VBFH!C1</f>
        <v>ghz1_prime2</v>
      </c>
      <c r="D1" t="str">
        <f>VBFH!D1</f>
        <v>ghz2</v>
      </c>
      <c r="E1" t="str">
        <f>VBFH!E1</f>
        <v>ghz4</v>
      </c>
      <c r="F1" t="str">
        <f>VBFH!F1</f>
        <v>ghzgs1_prime2</v>
      </c>
      <c r="G1" s="5" t="s">
        <v>25</v>
      </c>
    </row>
    <row r="2" spans="1:7" x14ac:dyDescent="0.25">
      <c r="A2">
        <f>VBFH!A2</f>
        <v>7</v>
      </c>
      <c r="B2">
        <f>VBFH!B2</f>
        <v>1</v>
      </c>
      <c r="C2">
        <f>VBFH!C2</f>
        <v>0</v>
      </c>
      <c r="D2">
        <f>VBFH!D2</f>
        <v>0</v>
      </c>
      <c r="E2">
        <f>VBFH!E2</f>
        <v>0</v>
      </c>
      <c r="F2">
        <f>VBFH!F2</f>
        <v>0</v>
      </c>
      <c r="G2" s="8">
        <f>VBFH!T2+WH!T2+ZH!T2</f>
        <v>2.1356000000000002</v>
      </c>
    </row>
    <row r="3" spans="1:7" x14ac:dyDescent="0.25">
      <c r="A3">
        <f>VBFH!A3</f>
        <v>8</v>
      </c>
      <c r="B3">
        <f>VBFH!B3</f>
        <v>1</v>
      </c>
      <c r="C3">
        <f>VBFH!C3</f>
        <v>0</v>
      </c>
      <c r="D3">
        <f>VBFH!D3</f>
        <v>0</v>
      </c>
      <c r="E3">
        <f>VBFH!E3</f>
        <v>0</v>
      </c>
      <c r="F3">
        <f>VBFH!F3</f>
        <v>0</v>
      </c>
      <c r="G3" s="8">
        <f>VBFH!T3+WH!T3+ZH!T3</f>
        <v>2.6978999999999997</v>
      </c>
    </row>
    <row r="4" spans="1:7" x14ac:dyDescent="0.25">
      <c r="A4">
        <f>VBFH!A4</f>
        <v>13</v>
      </c>
      <c r="B4">
        <f>VBFH!B4</f>
        <v>1</v>
      </c>
      <c r="C4">
        <f>VBFH!C4</f>
        <v>0</v>
      </c>
      <c r="D4">
        <f>VBFH!D4</f>
        <v>0</v>
      </c>
      <c r="E4">
        <f>VBFH!E4</f>
        <v>0</v>
      </c>
      <c r="F4">
        <f>VBFH!F4</f>
        <v>0</v>
      </c>
      <c r="G4" s="8">
        <f>VBFH!T4+WH!T4+ZH!T4</f>
        <v>5.9161999999999999</v>
      </c>
    </row>
    <row r="5" spans="1:7" x14ac:dyDescent="0.25">
      <c r="A5">
        <f>VBFH!A5</f>
        <v>7</v>
      </c>
      <c r="B5">
        <f>VBFH!B5</f>
        <v>1</v>
      </c>
      <c r="C5">
        <f>VBFH!C5</f>
        <v>0</v>
      </c>
      <c r="D5">
        <f>VBFH!D5</f>
        <v>0</v>
      </c>
      <c r="E5">
        <f>VBFH!E5</f>
        <v>0</v>
      </c>
      <c r="F5">
        <f>VBFH!F5</f>
        <v>0</v>
      </c>
      <c r="G5" s="8">
        <f>VBFH!T5+WH!T5+ZH!T5</f>
        <v>2.1356000000000002</v>
      </c>
    </row>
    <row r="6" spans="1:7" x14ac:dyDescent="0.25">
      <c r="A6">
        <f>VBFH!A6</f>
        <v>8</v>
      </c>
      <c r="B6">
        <f>VBFH!B6</f>
        <v>1</v>
      </c>
      <c r="C6">
        <f>VBFH!C6</f>
        <v>0</v>
      </c>
      <c r="D6">
        <f>VBFH!D6</f>
        <v>0</v>
      </c>
      <c r="E6">
        <f>VBFH!E6</f>
        <v>0</v>
      </c>
      <c r="F6">
        <f>VBFH!F6</f>
        <v>0</v>
      </c>
      <c r="G6" s="8">
        <f>VBFH!T6+WH!T6+ZH!T6</f>
        <v>2.6978999999999997</v>
      </c>
    </row>
    <row r="7" spans="1:7" x14ac:dyDescent="0.25">
      <c r="A7">
        <f>VBFH!A7</f>
        <v>13</v>
      </c>
      <c r="B7">
        <f>VBFH!B7</f>
        <v>1</v>
      </c>
      <c r="C7">
        <f>VBFH!C7</f>
        <v>0</v>
      </c>
      <c r="D7">
        <f>VBFH!D7</f>
        <v>0</v>
      </c>
      <c r="E7">
        <f>VBFH!E7</f>
        <v>0</v>
      </c>
      <c r="F7">
        <f>VBFH!F7</f>
        <v>0</v>
      </c>
      <c r="G7" s="8">
        <f>VBFH!T7+WH!T7+ZH!T7</f>
        <v>5.9161999999999999</v>
      </c>
    </row>
    <row r="8" spans="1:7" x14ac:dyDescent="0.25">
      <c r="A8">
        <f>VBFH!A8</f>
        <v>7</v>
      </c>
      <c r="B8">
        <f>VBFH!B8</f>
        <v>0</v>
      </c>
      <c r="C8">
        <f>VBFH!C8</f>
        <v>1</v>
      </c>
      <c r="D8">
        <f>VBFH!D8</f>
        <v>0</v>
      </c>
      <c r="E8">
        <f>VBFH!E8</f>
        <v>0</v>
      </c>
      <c r="F8">
        <f>VBFH!F8</f>
        <v>0</v>
      </c>
      <c r="G8" s="8">
        <f>VBFH!T8+WH!T8+ZH!T8</f>
        <v>320.50114689601105</v>
      </c>
    </row>
    <row r="9" spans="1:7" x14ac:dyDescent="0.25">
      <c r="A9">
        <f>VBFH!A9</f>
        <v>8</v>
      </c>
      <c r="B9">
        <f>VBFH!B9</f>
        <v>0</v>
      </c>
      <c r="C9">
        <f>VBFH!C9</f>
        <v>1</v>
      </c>
      <c r="D9">
        <f>VBFH!D9</f>
        <v>0</v>
      </c>
      <c r="E9">
        <f>VBFH!E9</f>
        <v>0</v>
      </c>
      <c r="F9">
        <f>VBFH!F9</f>
        <v>0</v>
      </c>
      <c r="G9" s="8">
        <f>VBFH!T9+WH!T9+ZH!T9</f>
        <v>439.02337985415437</v>
      </c>
    </row>
    <row r="10" spans="1:7" x14ac:dyDescent="0.25">
      <c r="A10">
        <f>VBFH!A10</f>
        <v>13</v>
      </c>
      <c r="B10">
        <f>VBFH!B10</f>
        <v>0</v>
      </c>
      <c r="C10">
        <f>VBFH!C10</f>
        <v>1</v>
      </c>
      <c r="D10">
        <f>VBFH!D10</f>
        <v>0</v>
      </c>
      <c r="E10">
        <f>VBFH!E10</f>
        <v>0</v>
      </c>
      <c r="F10">
        <f>VBFH!F10</f>
        <v>0</v>
      </c>
      <c r="G10" s="8">
        <f>VBFH!T10+WH!T10+ZH!T10</f>
        <v>1265.5272134261634</v>
      </c>
    </row>
    <row r="11" spans="1:7" x14ac:dyDescent="0.25">
      <c r="A11">
        <f>VBFH!A11</f>
        <v>7</v>
      </c>
      <c r="B11">
        <f>VBFH!B11</f>
        <v>0</v>
      </c>
      <c r="C11">
        <f>VBFH!C11</f>
        <v>0</v>
      </c>
      <c r="D11">
        <f>VBFH!D11</f>
        <v>1</v>
      </c>
      <c r="E11">
        <f>VBFH!E11</f>
        <v>0</v>
      </c>
      <c r="F11">
        <f>VBFH!F11</f>
        <v>0</v>
      </c>
      <c r="G11" s="8">
        <f>VBFH!T11+WH!T11+ZH!T11</f>
        <v>247.83874762455659</v>
      </c>
    </row>
    <row r="12" spans="1:7" x14ac:dyDescent="0.25">
      <c r="A12">
        <f>VBFH!A12</f>
        <v>8</v>
      </c>
      <c r="B12">
        <f>VBFH!B12</f>
        <v>0</v>
      </c>
      <c r="C12">
        <f>VBFH!C12</f>
        <v>0</v>
      </c>
      <c r="D12">
        <f>VBFH!D12</f>
        <v>1</v>
      </c>
      <c r="E12">
        <f>VBFH!E12</f>
        <v>0</v>
      </c>
      <c r="F12">
        <f>VBFH!F12</f>
        <v>0</v>
      </c>
      <c r="G12" s="8">
        <f>VBFH!T12+WH!T12+ZH!T12</f>
        <v>315.13276754679748</v>
      </c>
    </row>
    <row r="13" spans="1:7" x14ac:dyDescent="0.25">
      <c r="A13">
        <f>VBFH!A13</f>
        <v>13</v>
      </c>
      <c r="B13">
        <f>VBFH!B13</f>
        <v>0</v>
      </c>
      <c r="C13">
        <f>VBFH!C13</f>
        <v>0</v>
      </c>
      <c r="D13">
        <f>VBFH!D13</f>
        <v>1</v>
      </c>
      <c r="E13">
        <f>VBFH!E13</f>
        <v>0</v>
      </c>
      <c r="F13">
        <f>VBFH!F13</f>
        <v>0</v>
      </c>
      <c r="G13" s="8">
        <f>VBFH!T13+WH!T13+ZH!T13</f>
        <v>688.61468095759574</v>
      </c>
    </row>
    <row r="14" spans="1:7" x14ac:dyDescent="0.25">
      <c r="A14">
        <f>VBFH!A14</f>
        <v>7</v>
      </c>
      <c r="B14">
        <f>VBFH!B14</f>
        <v>0</v>
      </c>
      <c r="C14">
        <f>VBFH!C14</f>
        <v>0</v>
      </c>
      <c r="D14">
        <f>VBFH!D14</f>
        <v>0</v>
      </c>
      <c r="E14">
        <f>VBFH!E14</f>
        <v>1</v>
      </c>
      <c r="F14">
        <f>VBFH!F14</f>
        <v>0</v>
      </c>
      <c r="G14" s="8">
        <f>VBFH!T14+WH!T14+ZH!T14</f>
        <v>372.06836602652152</v>
      </c>
    </row>
    <row r="15" spans="1:7" x14ac:dyDescent="0.25">
      <c r="A15">
        <f>VBFH!A15</f>
        <v>8</v>
      </c>
      <c r="B15">
        <f>VBFH!B15</f>
        <v>0</v>
      </c>
      <c r="C15">
        <f>VBFH!C15</f>
        <v>0</v>
      </c>
      <c r="D15">
        <f>VBFH!D15</f>
        <v>0</v>
      </c>
      <c r="E15">
        <f>VBFH!E15</f>
        <v>1</v>
      </c>
      <c r="F15">
        <f>VBFH!F15</f>
        <v>0</v>
      </c>
      <c r="G15" s="8">
        <f>VBFH!T15+WH!T15+ZH!T15</f>
        <v>480.57454362924267</v>
      </c>
    </row>
    <row r="16" spans="1:7" x14ac:dyDescent="0.25">
      <c r="A16">
        <f>VBFH!A16</f>
        <v>13</v>
      </c>
      <c r="B16">
        <f>VBFH!B16</f>
        <v>0</v>
      </c>
      <c r="C16">
        <f>VBFH!C16</f>
        <v>0</v>
      </c>
      <c r="D16">
        <f>VBFH!D16</f>
        <v>0</v>
      </c>
      <c r="E16">
        <f>VBFH!E16</f>
        <v>1</v>
      </c>
      <c r="F16">
        <f>VBFH!F16</f>
        <v>0</v>
      </c>
      <c r="G16" s="8">
        <f>VBFH!T16+WH!T16+ZH!T16</f>
        <v>1104.1609582087422</v>
      </c>
    </row>
    <row r="17" spans="1:7" x14ac:dyDescent="0.25">
      <c r="A17">
        <f>VBFH!A17</f>
        <v>7</v>
      </c>
      <c r="B17">
        <f>VBFH!B17</f>
        <v>0</v>
      </c>
      <c r="C17">
        <f>VBFH!C17</f>
        <v>0</v>
      </c>
      <c r="D17">
        <f>VBFH!D17</f>
        <v>0</v>
      </c>
      <c r="E17">
        <f>VBFH!E17</f>
        <v>0</v>
      </c>
      <c r="F17">
        <f>VBFH!F17</f>
        <v>1</v>
      </c>
      <c r="G17" s="8">
        <f>VBFH!T17+WH!T17+ZH!T17</f>
        <v>30.594372136388994</v>
      </c>
    </row>
    <row r="18" spans="1:7" x14ac:dyDescent="0.25">
      <c r="A18">
        <f>VBFH!A18</f>
        <v>8</v>
      </c>
      <c r="B18">
        <f>VBFH!B18</f>
        <v>0</v>
      </c>
      <c r="C18">
        <f>VBFH!C18</f>
        <v>0</v>
      </c>
      <c r="D18">
        <f>VBFH!D18</f>
        <v>0</v>
      </c>
      <c r="E18">
        <f>VBFH!E18</f>
        <v>0</v>
      </c>
      <c r="F18">
        <f>VBFH!F18</f>
        <v>1</v>
      </c>
      <c r="G18" s="8">
        <f>VBFH!T18+WH!T18+ZH!T18</f>
        <v>42.444765997263438</v>
      </c>
    </row>
    <row r="19" spans="1:7" x14ac:dyDescent="0.25">
      <c r="A19">
        <f>VBFH!A19</f>
        <v>13</v>
      </c>
      <c r="B19">
        <f>VBFH!B19</f>
        <v>0</v>
      </c>
      <c r="C19">
        <f>VBFH!C19</f>
        <v>0</v>
      </c>
      <c r="D19">
        <f>VBFH!D19</f>
        <v>0</v>
      </c>
      <c r="E19">
        <f>VBFH!E19</f>
        <v>0</v>
      </c>
      <c r="F19">
        <f>VBFH!F19</f>
        <v>1</v>
      </c>
      <c r="G19" s="8">
        <f>VBFH!T19+WH!T19+ZH!T19</f>
        <v>119.34063432228689</v>
      </c>
    </row>
    <row r="20" spans="1:7" x14ac:dyDescent="0.25">
      <c r="A20">
        <f>VBFH!A20</f>
        <v>7</v>
      </c>
      <c r="B20">
        <f>VBFH!B20</f>
        <v>1</v>
      </c>
      <c r="C20">
        <f>VBFH!C20</f>
        <v>-12110.2</v>
      </c>
      <c r="D20">
        <f>VBFH!D20</f>
        <v>0</v>
      </c>
      <c r="E20">
        <f>VBFH!E20</f>
        <v>0</v>
      </c>
      <c r="F20">
        <f>VBFH!F20</f>
        <v>0</v>
      </c>
      <c r="G20" s="8">
        <f>VBFH!T20+WH!T20+ZH!T20</f>
        <v>-17.722206441621978</v>
      </c>
    </row>
    <row r="21" spans="1:7" x14ac:dyDescent="0.25">
      <c r="A21">
        <f>VBFH!A21</f>
        <v>8</v>
      </c>
      <c r="B21">
        <f>VBFH!B21</f>
        <v>1</v>
      </c>
      <c r="C21">
        <f>VBFH!C21</f>
        <v>-12110.2</v>
      </c>
      <c r="D21">
        <f>VBFH!D21</f>
        <v>0</v>
      </c>
      <c r="E21">
        <f>VBFH!E21</f>
        <v>0</v>
      </c>
      <c r="F21">
        <f>VBFH!F21</f>
        <v>0</v>
      </c>
      <c r="G21" s="8">
        <f>VBFH!T21+WH!T21+ZH!T21</f>
        <v>-21.768667026128242</v>
      </c>
    </row>
    <row r="22" spans="1:7" x14ac:dyDescent="0.25">
      <c r="A22">
        <f>VBFH!A22</f>
        <v>13</v>
      </c>
      <c r="B22">
        <f>VBFH!B22</f>
        <v>1</v>
      </c>
      <c r="C22">
        <f>VBFH!C22</f>
        <v>-12110.2</v>
      </c>
      <c r="D22">
        <f>VBFH!D22</f>
        <v>0</v>
      </c>
      <c r="E22">
        <f>VBFH!E22</f>
        <v>0</v>
      </c>
      <c r="F22">
        <f>VBFH!F22</f>
        <v>0</v>
      </c>
      <c r="G22" s="8">
        <f>VBFH!T22+WH!T22+ZH!T22</f>
        <v>-39.274904661161358</v>
      </c>
    </row>
    <row r="23" spans="1:7" x14ac:dyDescent="0.25">
      <c r="A23">
        <f>VBFH!A23</f>
        <v>7</v>
      </c>
      <c r="B23">
        <f>VBFH!B23</f>
        <v>1</v>
      </c>
      <c r="C23">
        <f>VBFH!C23</f>
        <v>0</v>
      </c>
      <c r="D23">
        <f>VBFH!D23</f>
        <v>1.663195</v>
      </c>
      <c r="E23">
        <f>VBFH!E23</f>
        <v>0</v>
      </c>
      <c r="F23">
        <f>VBFH!F23</f>
        <v>0</v>
      </c>
      <c r="G23" s="8">
        <f>VBFH!T23+WH!T23+ZH!T23</f>
        <v>-19.191435576962377</v>
      </c>
    </row>
    <row r="24" spans="1:7" x14ac:dyDescent="0.25">
      <c r="A24">
        <f>VBFH!A24</f>
        <v>8</v>
      </c>
      <c r="B24">
        <f>VBFH!B24</f>
        <v>1</v>
      </c>
      <c r="C24">
        <f>VBFH!C24</f>
        <v>0</v>
      </c>
      <c r="D24">
        <f>VBFH!D24</f>
        <v>1.663195</v>
      </c>
      <c r="E24">
        <f>VBFH!E24</f>
        <v>0</v>
      </c>
      <c r="F24">
        <f>VBFH!F24</f>
        <v>0</v>
      </c>
      <c r="G24" s="8">
        <f>VBFH!T24+WH!T24+ZH!T24</f>
        <v>-23.505397590883383</v>
      </c>
    </row>
    <row r="25" spans="1:7" x14ac:dyDescent="0.25">
      <c r="A25">
        <f>VBFH!A25</f>
        <v>13</v>
      </c>
      <c r="B25">
        <f>VBFH!B25</f>
        <v>1</v>
      </c>
      <c r="C25">
        <f>VBFH!C25</f>
        <v>0</v>
      </c>
      <c r="D25">
        <f>VBFH!D25</f>
        <v>1.663195</v>
      </c>
      <c r="E25">
        <f>VBFH!E25</f>
        <v>0</v>
      </c>
      <c r="F25">
        <f>VBFH!F25</f>
        <v>0</v>
      </c>
      <c r="G25" s="8">
        <f>VBFH!T25+WH!T25+ZH!T25</f>
        <v>-44.258921192915182</v>
      </c>
    </row>
    <row r="26" spans="1:7" x14ac:dyDescent="0.25">
      <c r="A26">
        <f>VBFH!A26</f>
        <v>7</v>
      </c>
      <c r="B26">
        <f>VBFH!B26</f>
        <v>1</v>
      </c>
      <c r="C26">
        <f>VBFH!C26</f>
        <v>0</v>
      </c>
      <c r="D26">
        <f>VBFH!D26</f>
        <v>0</v>
      </c>
      <c r="E26">
        <f>VBFH!E26</f>
        <v>2.5550199999999998</v>
      </c>
      <c r="F26">
        <f>VBFH!F26</f>
        <v>0</v>
      </c>
      <c r="G26" s="8">
        <f>VBFH!T26+WH!T26+ZH!T26</f>
        <v>0</v>
      </c>
    </row>
    <row r="27" spans="1:7" x14ac:dyDescent="0.25">
      <c r="A27">
        <f>VBFH!A27</f>
        <v>8</v>
      </c>
      <c r="B27">
        <f>VBFH!B27</f>
        <v>1</v>
      </c>
      <c r="C27">
        <f>VBFH!C27</f>
        <v>0</v>
      </c>
      <c r="D27">
        <f>VBFH!D27</f>
        <v>0</v>
      </c>
      <c r="E27">
        <f>VBFH!E27</f>
        <v>2.5550199999999998</v>
      </c>
      <c r="F27">
        <f>VBFH!F27</f>
        <v>0</v>
      </c>
      <c r="G27" s="8">
        <f>VBFH!T27+WH!T27+ZH!T27</f>
        <v>0</v>
      </c>
    </row>
    <row r="28" spans="1:7" x14ac:dyDescent="0.25">
      <c r="A28">
        <f>VBFH!A28</f>
        <v>13</v>
      </c>
      <c r="B28">
        <f>VBFH!B28</f>
        <v>1</v>
      </c>
      <c r="C28">
        <f>VBFH!C28</f>
        <v>0</v>
      </c>
      <c r="D28">
        <f>VBFH!D28</f>
        <v>0</v>
      </c>
      <c r="E28">
        <f>VBFH!E28</f>
        <v>2.5550199999999998</v>
      </c>
      <c r="F28">
        <f>VBFH!F28</f>
        <v>0</v>
      </c>
      <c r="G28" s="8">
        <f>VBFH!T28+WH!T28+ZH!T28</f>
        <v>0</v>
      </c>
    </row>
    <row r="29" spans="1:7" x14ac:dyDescent="0.25">
      <c r="A29">
        <f>VBFH!A29</f>
        <v>7</v>
      </c>
      <c r="B29">
        <f>VBFH!B29</f>
        <v>1</v>
      </c>
      <c r="C29">
        <f>VBFH!C29</f>
        <v>0</v>
      </c>
      <c r="D29">
        <f>VBFH!D29</f>
        <v>0</v>
      </c>
      <c r="E29">
        <f>VBFH!E29</f>
        <v>0</v>
      </c>
      <c r="F29">
        <f>VBFH!F29</f>
        <v>-7613.3513000000003</v>
      </c>
      <c r="G29" s="8">
        <f>VBFH!T29+WH!T29+ZH!T29</f>
        <v>0.90824395432969685</v>
      </c>
    </row>
    <row r="30" spans="1:7" x14ac:dyDescent="0.25">
      <c r="A30">
        <f>VBFH!A30</f>
        <v>8</v>
      </c>
      <c r="B30">
        <f>VBFH!B30</f>
        <v>1</v>
      </c>
      <c r="C30">
        <f>VBFH!C30</f>
        <v>0</v>
      </c>
      <c r="D30">
        <f>VBFH!D30</f>
        <v>0</v>
      </c>
      <c r="E30">
        <f>VBFH!E30</f>
        <v>0</v>
      </c>
      <c r="F30">
        <f>VBFH!F30</f>
        <v>-7613.3513000000003</v>
      </c>
      <c r="G30" s="8">
        <f>VBFH!T30+WH!T30+ZH!T30</f>
        <v>1.1238489175149422</v>
      </c>
    </row>
    <row r="31" spans="1:7" x14ac:dyDescent="0.25">
      <c r="A31">
        <f>VBFH!A31</f>
        <v>13</v>
      </c>
      <c r="B31">
        <f>VBFH!B31</f>
        <v>1</v>
      </c>
      <c r="C31">
        <f>VBFH!C31</f>
        <v>0</v>
      </c>
      <c r="D31">
        <f>VBFH!D31</f>
        <v>0</v>
      </c>
      <c r="E31">
        <f>VBFH!E31</f>
        <v>0</v>
      </c>
      <c r="F31">
        <f>VBFH!F31</f>
        <v>-7613.3513000000003</v>
      </c>
      <c r="G31" s="8">
        <f>VBFH!T31+WH!T31+ZH!T31</f>
        <v>1.6814317675503196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VBFH</vt:lpstr>
      <vt:lpstr>WH</vt:lpstr>
      <vt:lpstr>ZH</vt:lpstr>
      <vt:lpstr>Sum VV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Ulascan Sarica</dc:creator>
  <cp:lastModifiedBy>Ulascan Sarica</cp:lastModifiedBy>
  <dcterms:created xsi:type="dcterms:W3CDTF">2017-03-12T11:16:22Z</dcterms:created>
  <dcterms:modified xsi:type="dcterms:W3CDTF">2017-03-14T09:52:52Z</dcterms:modified>
</cp:coreProperties>
</file>